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3.- Demersales\Merluza Comun\"/>
    </mc:Choice>
  </mc:AlternateContent>
  <bookViews>
    <workbookView xWindow="-105" yWindow="-105" windowWidth="19305" windowHeight="11295" tabRatio="848" activeTab="2"/>
  </bookViews>
  <sheets>
    <sheet name="RESUMEN" sheetId="7" r:id="rId1"/>
    <sheet name="CUOTA ARTESANAL" sheetId="1" r:id="rId2"/>
    <sheet name="CUOTA REMANENTE" sheetId="15" r:id="rId3"/>
    <sheet name="CUOTA REMANENTE CESIO. IND." sheetId="16" r:id="rId4"/>
    <sheet name="CUOTA INDUSTRIAL" sheetId="2" r:id="rId5"/>
    <sheet name="CESIONES INDIVIDUALES" sheetId="14" r:id="rId6"/>
    <sheet name="FUP Y PESC. INVESTIGACION" sheetId="5" r:id="rId7"/>
    <sheet name="Publicacion Web" sheetId="9" r:id="rId8"/>
    <sheet name="Hoja2" sheetId="17" r:id="rId9"/>
    <sheet name="coeficientes LTP" sheetId="12" state="hidden" r:id="rId10"/>
    <sheet name="Hoja1" sheetId="13" state="hidden" r:id="rId11"/>
  </sheets>
  <definedNames>
    <definedName name="_xlnm._FilterDatabase" localSheetId="1" hidden="1">'CUOTA ARTESANAL'!$E$3:$E$645</definedName>
    <definedName name="_xlnm._FilterDatabase" localSheetId="2" hidden="1">'CUOTA REMANENTE'!$B$65:$J$243</definedName>
    <definedName name="_xlnm._FilterDatabase" localSheetId="7" hidden="1">'Publicacion Web'!$A$1:$Q$922</definedName>
  </definedNames>
  <calcPr calcId="152511"/>
</workbook>
</file>

<file path=xl/calcChain.xml><?xml version="1.0" encoding="utf-8"?>
<calcChain xmlns="http://schemas.openxmlformats.org/spreadsheetml/2006/main">
  <c r="H33" i="2" l="1"/>
  <c r="H15" i="2"/>
  <c r="H243" i="15" l="1"/>
  <c r="F61" i="2" l="1"/>
  <c r="G299" i="15" l="1"/>
  <c r="F49" i="2"/>
  <c r="H514" i="1"/>
  <c r="H600" i="1" l="1"/>
  <c r="H610" i="1" l="1"/>
  <c r="H632" i="1" l="1"/>
  <c r="H626" i="1"/>
  <c r="J631" i="1" l="1"/>
  <c r="J633" i="1"/>
  <c r="J632" i="1"/>
  <c r="G243" i="15" l="1"/>
  <c r="I243" i="15" s="1"/>
  <c r="J243" i="15" l="1"/>
  <c r="E42" i="2"/>
  <c r="E41" i="2"/>
  <c r="E60" i="2"/>
  <c r="E59" i="2"/>
  <c r="G57" i="2" l="1"/>
  <c r="K57" i="2"/>
  <c r="N57" i="2"/>
  <c r="I57" i="2" l="1"/>
  <c r="G58" i="2" s="1"/>
  <c r="J57" i="2"/>
  <c r="L57" i="2"/>
  <c r="M57" i="2" s="1"/>
  <c r="H62" i="15"/>
  <c r="H63" i="15" s="1"/>
  <c r="O57" i="2" l="1"/>
  <c r="P57" i="2"/>
  <c r="I58" i="2"/>
  <c r="J58" i="2"/>
  <c r="F53" i="2" l="1"/>
  <c r="F55" i="2"/>
  <c r="F62" i="2" l="1"/>
  <c r="F10" i="17" l="1"/>
  <c r="H10" i="17" s="1"/>
  <c r="G10" i="17"/>
  <c r="F11" i="17"/>
  <c r="G11" i="17"/>
  <c r="F12" i="17"/>
  <c r="G12" i="17"/>
  <c r="F13" i="17"/>
  <c r="G13" i="17"/>
  <c r="F14" i="17"/>
  <c r="G14" i="17"/>
  <c r="F15" i="17"/>
  <c r="G15" i="17"/>
  <c r="F16" i="17"/>
  <c r="G16" i="17"/>
  <c r="H16" i="17"/>
  <c r="F17" i="17"/>
  <c r="H17" i="17" s="1"/>
  <c r="G17" i="17"/>
  <c r="F18" i="17"/>
  <c r="H18" i="17" s="1"/>
  <c r="G18" i="17"/>
  <c r="F19" i="17"/>
  <c r="G19" i="17"/>
  <c r="F20" i="17"/>
  <c r="H20" i="17" s="1"/>
  <c r="G20" i="17"/>
  <c r="F21" i="17"/>
  <c r="G21" i="17"/>
  <c r="F22" i="17"/>
  <c r="H22" i="17" s="1"/>
  <c r="G22" i="17"/>
  <c r="F23" i="17"/>
  <c r="G23" i="17"/>
  <c r="F24" i="17"/>
  <c r="H24" i="17" s="1"/>
  <c r="G24" i="17"/>
  <c r="F25" i="17"/>
  <c r="H25" i="17" s="1"/>
  <c r="G25" i="17"/>
  <c r="G9" i="17"/>
  <c r="F9" i="17"/>
  <c r="H9" i="17" s="1"/>
  <c r="G8" i="17"/>
  <c r="F8" i="17"/>
  <c r="H8" i="17" s="1"/>
  <c r="D2" i="17"/>
  <c r="H27" i="17" s="1"/>
  <c r="G27" i="17"/>
  <c r="F27" i="17"/>
  <c r="G26" i="17"/>
  <c r="F26" i="17"/>
  <c r="H12" i="17" l="1"/>
  <c r="H19" i="17"/>
  <c r="H14" i="17"/>
  <c r="H21" i="17"/>
  <c r="H23" i="17"/>
  <c r="H15" i="17"/>
  <c r="H13" i="17"/>
  <c r="H11" i="17"/>
  <c r="H26" i="17"/>
  <c r="G55" i="2" l="1"/>
  <c r="I55" i="2" s="1"/>
  <c r="G56" i="2" s="1"/>
  <c r="K55" i="2"/>
  <c r="L55" i="2"/>
  <c r="N55" i="2"/>
  <c r="J55" i="2" l="1"/>
  <c r="J56" i="2"/>
  <c r="I56" i="2"/>
  <c r="M55" i="2"/>
  <c r="O55" i="2" s="1"/>
  <c r="P55" i="2"/>
  <c r="H61" i="2"/>
  <c r="H62" i="2"/>
  <c r="N61" i="2" l="1"/>
  <c r="I296" i="15" l="1"/>
  <c r="H20" i="15" l="1"/>
  <c r="L53" i="2" l="1"/>
  <c r="G53" i="2"/>
  <c r="J53" i="2" s="1"/>
  <c r="K53" i="2"/>
  <c r="N53" i="2"/>
  <c r="I53" i="2" l="1"/>
  <c r="G54" i="2" s="1"/>
  <c r="I54" i="2" s="1"/>
  <c r="M53" i="2"/>
  <c r="O53" i="2" s="1"/>
  <c r="H329" i="1"/>
  <c r="I209" i="1"/>
  <c r="I211" i="1"/>
  <c r="I213" i="1"/>
  <c r="I215" i="1"/>
  <c r="I217" i="1"/>
  <c r="I219" i="1"/>
  <c r="I221" i="1"/>
  <c r="I223" i="1"/>
  <c r="I225" i="1"/>
  <c r="I227" i="1"/>
  <c r="I229" i="1"/>
  <c r="I231" i="1"/>
  <c r="I233" i="1"/>
  <c r="I235" i="1"/>
  <c r="J54" i="2" l="1"/>
  <c r="P53" i="2"/>
  <c r="J124" i="1" l="1"/>
  <c r="F9" i="15" l="1"/>
  <c r="F299" i="15" l="1"/>
  <c r="I299" i="15" s="1"/>
  <c r="H18" i="16"/>
  <c r="H19" i="16"/>
  <c r="H20" i="16"/>
  <c r="H21" i="16"/>
  <c r="H22" i="16"/>
  <c r="H23" i="16"/>
  <c r="H24" i="16"/>
  <c r="H25" i="16"/>
  <c r="H26" i="16"/>
  <c r="H27" i="16"/>
  <c r="H17" i="16"/>
  <c r="H5" i="16"/>
  <c r="H4" i="16"/>
  <c r="H6" i="16"/>
  <c r="H7" i="16"/>
  <c r="H8" i="16"/>
  <c r="H9" i="16"/>
  <c r="H10" i="16"/>
  <c r="H11" i="16"/>
  <c r="H12" i="16"/>
  <c r="H13" i="16"/>
  <c r="H3" i="16"/>
  <c r="I630" i="1"/>
  <c r="I628" i="1"/>
  <c r="I626" i="1"/>
  <c r="K626" i="1" s="1"/>
  <c r="I627" i="1" s="1"/>
  <c r="I624" i="1"/>
  <c r="I622" i="1"/>
  <c r="L622" i="1" s="1"/>
  <c r="I620" i="1"/>
  <c r="I618" i="1"/>
  <c r="I614" i="1"/>
  <c r="I608" i="1"/>
  <c r="I502" i="1"/>
  <c r="I500" i="1"/>
  <c r="I195" i="1"/>
  <c r="H299" i="15" l="1"/>
  <c r="J242" i="15"/>
  <c r="I66" i="15"/>
  <c r="Q243" i="15"/>
  <c r="I242" i="15"/>
  <c r="J241" i="15"/>
  <c r="I241" i="15"/>
  <c r="J240" i="15"/>
  <c r="I240" i="15"/>
  <c r="J239" i="15"/>
  <c r="I239" i="15"/>
  <c r="J238" i="15"/>
  <c r="I238" i="15"/>
  <c r="J237" i="15"/>
  <c r="I237" i="15"/>
  <c r="J236" i="15"/>
  <c r="I236" i="15"/>
  <c r="J235" i="15"/>
  <c r="I235" i="15"/>
  <c r="J234" i="15"/>
  <c r="I234" i="15"/>
  <c r="J233" i="15"/>
  <c r="I233" i="15"/>
  <c r="J232" i="15"/>
  <c r="I232" i="15"/>
  <c r="J231" i="15"/>
  <c r="I231" i="15"/>
  <c r="J230" i="15"/>
  <c r="I230" i="15"/>
  <c r="J229" i="15"/>
  <c r="I229" i="15"/>
  <c r="J228" i="15"/>
  <c r="I228" i="15"/>
  <c r="J227" i="15"/>
  <c r="I227" i="15"/>
  <c r="J226" i="15"/>
  <c r="I226" i="15"/>
  <c r="J225" i="15"/>
  <c r="I225" i="15"/>
  <c r="J224" i="15"/>
  <c r="I224" i="15"/>
  <c r="J223" i="15"/>
  <c r="I223" i="15"/>
  <c r="J222" i="15"/>
  <c r="I222" i="15"/>
  <c r="J221" i="15"/>
  <c r="I221" i="15"/>
  <c r="J220" i="15"/>
  <c r="I220" i="15"/>
  <c r="J219" i="15"/>
  <c r="I219" i="15"/>
  <c r="J218" i="15"/>
  <c r="I218" i="15"/>
  <c r="J217" i="15"/>
  <c r="I217" i="15"/>
  <c r="J216" i="15"/>
  <c r="I216" i="15"/>
  <c r="J215" i="15"/>
  <c r="I215" i="15"/>
  <c r="J214" i="15"/>
  <c r="I214" i="15"/>
  <c r="J213" i="15"/>
  <c r="I213" i="15"/>
  <c r="J212" i="15"/>
  <c r="I212" i="15"/>
  <c r="J211" i="15"/>
  <c r="I211" i="15"/>
  <c r="J210" i="15"/>
  <c r="I210" i="15"/>
  <c r="J209" i="15"/>
  <c r="I209" i="15"/>
  <c r="J208" i="15"/>
  <c r="I208" i="15"/>
  <c r="J207" i="15"/>
  <c r="I207" i="15"/>
  <c r="J206" i="15"/>
  <c r="I206" i="15"/>
  <c r="J205" i="15"/>
  <c r="I205" i="15"/>
  <c r="J204" i="15"/>
  <c r="I204" i="15"/>
  <c r="J203" i="15"/>
  <c r="I203" i="15"/>
  <c r="J202" i="15"/>
  <c r="I202" i="15"/>
  <c r="J201" i="15"/>
  <c r="I201" i="15"/>
  <c r="J200" i="15"/>
  <c r="I200" i="15"/>
  <c r="J199" i="15"/>
  <c r="I199" i="15"/>
  <c r="J198" i="15"/>
  <c r="I198" i="15"/>
  <c r="J197" i="15"/>
  <c r="I197" i="15"/>
  <c r="J196" i="15"/>
  <c r="I196" i="15"/>
  <c r="J195" i="15"/>
  <c r="I195" i="15"/>
  <c r="J194" i="15"/>
  <c r="I194" i="15"/>
  <c r="J193" i="15"/>
  <c r="I193" i="15"/>
  <c r="J192" i="15"/>
  <c r="I192" i="15"/>
  <c r="J191" i="15"/>
  <c r="I191" i="15"/>
  <c r="J190" i="15"/>
  <c r="I190" i="15"/>
  <c r="J189" i="15"/>
  <c r="I189" i="15"/>
  <c r="J188" i="15"/>
  <c r="I188" i="15"/>
  <c r="J187" i="15"/>
  <c r="I187" i="15"/>
  <c r="J186" i="15"/>
  <c r="I186" i="15"/>
  <c r="J185" i="15"/>
  <c r="I185" i="15"/>
  <c r="J184" i="15"/>
  <c r="I184" i="15"/>
  <c r="J183" i="15"/>
  <c r="I183" i="15"/>
  <c r="J182" i="15"/>
  <c r="I182" i="15"/>
  <c r="J181" i="15"/>
  <c r="I181" i="15"/>
  <c r="J180" i="15"/>
  <c r="I180" i="15"/>
  <c r="J179" i="15"/>
  <c r="I179" i="15"/>
  <c r="J178" i="15"/>
  <c r="I178" i="15"/>
  <c r="J177" i="15"/>
  <c r="I177" i="15"/>
  <c r="J176" i="15"/>
  <c r="I176" i="15"/>
  <c r="J175" i="15"/>
  <c r="I175" i="15"/>
  <c r="J174" i="15"/>
  <c r="I174" i="15"/>
  <c r="J173" i="15"/>
  <c r="I173" i="15"/>
  <c r="J172" i="15"/>
  <c r="I172" i="15"/>
  <c r="J171" i="15"/>
  <c r="I171" i="15"/>
  <c r="J170" i="15"/>
  <c r="I170" i="15"/>
  <c r="J169" i="15"/>
  <c r="I169" i="15"/>
  <c r="J168" i="15"/>
  <c r="I168" i="15"/>
  <c r="J167" i="15"/>
  <c r="I167" i="15"/>
  <c r="J166" i="15"/>
  <c r="I166" i="15"/>
  <c r="J165" i="15"/>
  <c r="I165" i="15"/>
  <c r="J164" i="15"/>
  <c r="I164" i="15"/>
  <c r="J163" i="15"/>
  <c r="I163" i="15"/>
  <c r="J162" i="15"/>
  <c r="I162" i="15"/>
  <c r="J161" i="15"/>
  <c r="I161" i="15"/>
  <c r="J160" i="15"/>
  <c r="I160" i="15"/>
  <c r="J159" i="15"/>
  <c r="I159" i="15"/>
  <c r="J158" i="15"/>
  <c r="I158" i="15"/>
  <c r="J157" i="15"/>
  <c r="I157" i="15"/>
  <c r="J156" i="15"/>
  <c r="I156" i="15"/>
  <c r="J155" i="15"/>
  <c r="I155" i="15"/>
  <c r="J154" i="15"/>
  <c r="I154" i="15"/>
  <c r="J153" i="15"/>
  <c r="I153" i="15"/>
  <c r="J152" i="15"/>
  <c r="I152" i="15"/>
  <c r="J151" i="15"/>
  <c r="I151" i="15"/>
  <c r="J150" i="15"/>
  <c r="I150" i="15"/>
  <c r="J149" i="15"/>
  <c r="I149" i="15"/>
  <c r="J148" i="15"/>
  <c r="I148" i="15"/>
  <c r="J147" i="15"/>
  <c r="I147" i="15"/>
  <c r="J146" i="15"/>
  <c r="I146" i="15"/>
  <c r="J145" i="15"/>
  <c r="I145" i="15"/>
  <c r="J144" i="15"/>
  <c r="I144" i="15"/>
  <c r="J143" i="15"/>
  <c r="I143" i="15"/>
  <c r="J142" i="15"/>
  <c r="I142" i="15"/>
  <c r="J141" i="15"/>
  <c r="I141" i="15"/>
  <c r="J140" i="15"/>
  <c r="I140" i="15"/>
  <c r="J139" i="15"/>
  <c r="I139" i="15"/>
  <c r="J138" i="15"/>
  <c r="I138" i="15"/>
  <c r="J137" i="15"/>
  <c r="I137" i="15"/>
  <c r="J136" i="15"/>
  <c r="I136" i="15"/>
  <c r="J135" i="15"/>
  <c r="I135" i="15"/>
  <c r="J134" i="15"/>
  <c r="I134" i="15"/>
  <c r="J133" i="15"/>
  <c r="I133" i="15"/>
  <c r="J132" i="15"/>
  <c r="I132" i="15"/>
  <c r="J131" i="15"/>
  <c r="I131" i="15"/>
  <c r="J130" i="15"/>
  <c r="I130" i="15"/>
  <c r="J129" i="15"/>
  <c r="I129" i="15"/>
  <c r="J128" i="15"/>
  <c r="I128" i="15"/>
  <c r="J127" i="15"/>
  <c r="I127" i="15"/>
  <c r="J126" i="15"/>
  <c r="I126" i="15"/>
  <c r="J125" i="15"/>
  <c r="I125" i="15"/>
  <c r="J124" i="15"/>
  <c r="I124" i="15"/>
  <c r="J123" i="15"/>
  <c r="I123" i="15"/>
  <c r="J122" i="15"/>
  <c r="I122" i="15"/>
  <c r="J121" i="15"/>
  <c r="I121" i="15"/>
  <c r="J120" i="15"/>
  <c r="I120" i="15"/>
  <c r="J119" i="15"/>
  <c r="I119" i="15"/>
  <c r="J118" i="15"/>
  <c r="I118" i="15"/>
  <c r="J117" i="15"/>
  <c r="I117" i="15"/>
  <c r="J116" i="15"/>
  <c r="I116" i="15"/>
  <c r="J115" i="15"/>
  <c r="I115" i="15"/>
  <c r="J114" i="15"/>
  <c r="I114" i="15"/>
  <c r="J113" i="15"/>
  <c r="I113" i="15"/>
  <c r="J112" i="15"/>
  <c r="I112" i="15"/>
  <c r="J111" i="15"/>
  <c r="I111" i="15"/>
  <c r="J110" i="15"/>
  <c r="I110" i="15"/>
  <c r="J109" i="15"/>
  <c r="I109" i="15"/>
  <c r="J108" i="15"/>
  <c r="I108" i="15"/>
  <c r="J107" i="15"/>
  <c r="I107" i="15"/>
  <c r="J106" i="15"/>
  <c r="I106" i="15"/>
  <c r="J105" i="15"/>
  <c r="I105" i="15"/>
  <c r="J104" i="15"/>
  <c r="I104" i="15"/>
  <c r="J103" i="15"/>
  <c r="I103" i="15"/>
  <c r="J102" i="15"/>
  <c r="I102" i="15"/>
  <c r="J101" i="15"/>
  <c r="I101" i="15"/>
  <c r="J100" i="15"/>
  <c r="I100" i="15"/>
  <c r="J99" i="15"/>
  <c r="I99" i="15"/>
  <c r="J98" i="15"/>
  <c r="I98" i="15"/>
  <c r="J97" i="15"/>
  <c r="I97" i="15"/>
  <c r="J96" i="15"/>
  <c r="I96" i="15"/>
  <c r="J95" i="15"/>
  <c r="I95" i="15"/>
  <c r="J94" i="15"/>
  <c r="I94" i="15"/>
  <c r="J93" i="15"/>
  <c r="I93" i="15"/>
  <c r="J92" i="15"/>
  <c r="I92" i="15"/>
  <c r="J91" i="15"/>
  <c r="I91" i="15"/>
  <c r="J90" i="15"/>
  <c r="I90" i="15"/>
  <c r="J89" i="15"/>
  <c r="I89" i="15"/>
  <c r="J88" i="15"/>
  <c r="I88" i="15"/>
  <c r="J87" i="15"/>
  <c r="I87" i="15"/>
  <c r="J86" i="15"/>
  <c r="I86" i="15"/>
  <c r="J85" i="15"/>
  <c r="I85" i="15"/>
  <c r="J84" i="15"/>
  <c r="I84" i="15"/>
  <c r="J83" i="15"/>
  <c r="I83" i="15"/>
  <c r="J82" i="15"/>
  <c r="I82" i="15"/>
  <c r="J81" i="15"/>
  <c r="I81" i="15"/>
  <c r="J80" i="15"/>
  <c r="I80" i="15"/>
  <c r="J79" i="15"/>
  <c r="I79" i="15"/>
  <c r="J78" i="15"/>
  <c r="I78" i="15"/>
  <c r="J77" i="15"/>
  <c r="I77" i="15"/>
  <c r="J76" i="15"/>
  <c r="I76" i="15"/>
  <c r="J75" i="15"/>
  <c r="I75" i="15"/>
  <c r="J74" i="15"/>
  <c r="I74" i="15"/>
  <c r="J73" i="15"/>
  <c r="I73" i="15"/>
  <c r="J72" i="15"/>
  <c r="I72" i="15"/>
  <c r="J71" i="15"/>
  <c r="I71" i="15"/>
  <c r="J70" i="15"/>
  <c r="I70" i="15"/>
  <c r="J69" i="15"/>
  <c r="I69" i="15"/>
  <c r="J68" i="15"/>
  <c r="I68" i="15"/>
  <c r="J67" i="15"/>
  <c r="I67" i="15"/>
  <c r="J66" i="15"/>
  <c r="P243" i="15"/>
  <c r="R243" i="15" l="1"/>
  <c r="S243" i="15" s="1"/>
  <c r="H495" i="1" l="1"/>
  <c r="H588" i="1" l="1"/>
  <c r="I31" i="14" l="1"/>
  <c r="L31" i="14" s="1"/>
  <c r="I32" i="14"/>
  <c r="L32" i="14" s="1"/>
  <c r="H590" i="1"/>
  <c r="K32" i="14" l="1"/>
  <c r="K31" i="14"/>
  <c r="G495" i="1"/>
  <c r="F20" i="7"/>
  <c r="H592" i="1"/>
  <c r="F51" i="2"/>
  <c r="H22" i="1"/>
  <c r="J495" i="1" l="1"/>
  <c r="E9" i="15"/>
  <c r="H28" i="1" l="1"/>
  <c r="P478" i="1" l="1"/>
  <c r="P480" i="1"/>
  <c r="P482" i="1"/>
  <c r="P484" i="1"/>
  <c r="P486" i="1"/>
  <c r="P488" i="1"/>
  <c r="P490" i="1"/>
  <c r="P492" i="1"/>
  <c r="P494" i="1"/>
  <c r="G62" i="15" l="1"/>
  <c r="J61" i="15"/>
  <c r="I61" i="15"/>
  <c r="J60" i="15"/>
  <c r="I60" i="15"/>
  <c r="J59" i="15"/>
  <c r="I59" i="15"/>
  <c r="J58" i="15"/>
  <c r="I58" i="15"/>
  <c r="J57" i="15"/>
  <c r="I57" i="15"/>
  <c r="J56" i="15"/>
  <c r="I56" i="15"/>
  <c r="J55" i="15"/>
  <c r="I55" i="15"/>
  <c r="J54" i="15"/>
  <c r="I54" i="15"/>
  <c r="J53" i="15"/>
  <c r="I53" i="15"/>
  <c r="J52" i="15"/>
  <c r="I52" i="15"/>
  <c r="J51" i="15"/>
  <c r="I51" i="15"/>
  <c r="J50" i="15"/>
  <c r="I50" i="15"/>
  <c r="J49" i="15"/>
  <c r="I49" i="15"/>
  <c r="J48" i="15"/>
  <c r="I48" i="15"/>
  <c r="J47" i="15"/>
  <c r="I47" i="15"/>
  <c r="J46" i="15"/>
  <c r="I46" i="15"/>
  <c r="J45" i="15"/>
  <c r="I45" i="15"/>
  <c r="J44" i="15"/>
  <c r="I44" i="15"/>
  <c r="J43" i="15"/>
  <c r="I43" i="15"/>
  <c r="J42" i="15"/>
  <c r="I42" i="15"/>
  <c r="J41" i="15"/>
  <c r="I41" i="15"/>
  <c r="J40" i="15"/>
  <c r="I40" i="15"/>
  <c r="J39" i="15"/>
  <c r="I39" i="15"/>
  <c r="J38" i="15"/>
  <c r="I38" i="15"/>
  <c r="J37" i="15"/>
  <c r="I37" i="15"/>
  <c r="J36" i="15"/>
  <c r="I36" i="15"/>
  <c r="J35" i="15"/>
  <c r="I35" i="15"/>
  <c r="J34" i="15"/>
  <c r="I34" i="15"/>
  <c r="J33" i="15"/>
  <c r="I33" i="15"/>
  <c r="J32" i="15"/>
  <c r="I32" i="15"/>
  <c r="J31" i="15"/>
  <c r="I31" i="15"/>
  <c r="J30" i="15"/>
  <c r="I30" i="15"/>
  <c r="J29" i="15"/>
  <c r="I29" i="15"/>
  <c r="J28" i="15"/>
  <c r="I28" i="15"/>
  <c r="J27" i="15"/>
  <c r="I27" i="15"/>
  <c r="J26" i="15"/>
  <c r="I26" i="15"/>
  <c r="J25" i="15"/>
  <c r="I25" i="15"/>
  <c r="J24" i="15"/>
  <c r="I24" i="15"/>
  <c r="G5" i="15"/>
  <c r="H5" i="15"/>
  <c r="G6" i="15"/>
  <c r="H6" i="15"/>
  <c r="G7" i="15"/>
  <c r="H7" i="15"/>
  <c r="G8" i="15"/>
  <c r="H8" i="15"/>
  <c r="I13" i="15"/>
  <c r="J13" i="15"/>
  <c r="I14" i="15"/>
  <c r="J14" i="15"/>
  <c r="I15" i="15"/>
  <c r="J15" i="15"/>
  <c r="I16" i="15"/>
  <c r="J16" i="15"/>
  <c r="I17" i="15"/>
  <c r="J17" i="15"/>
  <c r="I18" i="15"/>
  <c r="J18" i="15"/>
  <c r="I19" i="15"/>
  <c r="J19" i="15"/>
  <c r="G20" i="15"/>
  <c r="H248" i="15"/>
  <c r="I248" i="15"/>
  <c r="H249" i="15"/>
  <c r="I249" i="15"/>
  <c r="H250" i="15"/>
  <c r="I250" i="15"/>
  <c r="H251" i="15"/>
  <c r="I251" i="15"/>
  <c r="H252" i="15"/>
  <c r="I252" i="15"/>
  <c r="H253" i="15"/>
  <c r="I253" i="15"/>
  <c r="H254" i="15"/>
  <c r="I254" i="15"/>
  <c r="H255" i="15"/>
  <c r="I255" i="15"/>
  <c r="H256" i="15"/>
  <c r="I256" i="15"/>
  <c r="H257" i="15"/>
  <c r="I257" i="15"/>
  <c r="H258" i="15"/>
  <c r="I258" i="15"/>
  <c r="H259" i="15"/>
  <c r="I259" i="15"/>
  <c r="H260" i="15"/>
  <c r="I260" i="15"/>
  <c r="H261" i="15"/>
  <c r="I261" i="15"/>
  <c r="H262" i="15"/>
  <c r="I262" i="15"/>
  <c r="H263" i="15"/>
  <c r="I263" i="15"/>
  <c r="H264" i="15"/>
  <c r="I264" i="15"/>
  <c r="H265" i="15"/>
  <c r="I265" i="15"/>
  <c r="H266" i="15"/>
  <c r="I266" i="15"/>
  <c r="H267" i="15"/>
  <c r="I267" i="15"/>
  <c r="H268" i="15"/>
  <c r="I268" i="15"/>
  <c r="H269" i="15"/>
  <c r="I269" i="15"/>
  <c r="H270" i="15"/>
  <c r="I270" i="15"/>
  <c r="H271" i="15"/>
  <c r="I271" i="15"/>
  <c r="H272" i="15"/>
  <c r="I272" i="15"/>
  <c r="H273" i="15"/>
  <c r="I273" i="15"/>
  <c r="H274" i="15"/>
  <c r="I274" i="15"/>
  <c r="H275" i="15"/>
  <c r="I275" i="15"/>
  <c r="H276" i="15"/>
  <c r="I276" i="15"/>
  <c r="H277" i="15"/>
  <c r="I277" i="15"/>
  <c r="H278" i="15"/>
  <c r="I278" i="15"/>
  <c r="H279" i="15"/>
  <c r="I279" i="15"/>
  <c r="H280" i="15"/>
  <c r="I280" i="15"/>
  <c r="H281" i="15"/>
  <c r="I281" i="15"/>
  <c r="H282" i="15"/>
  <c r="I282" i="15"/>
  <c r="H283" i="15"/>
  <c r="I283" i="15"/>
  <c r="H284" i="15"/>
  <c r="I284" i="15"/>
  <c r="H285" i="15"/>
  <c r="I285" i="15"/>
  <c r="H286" i="15"/>
  <c r="I286" i="15"/>
  <c r="H287" i="15"/>
  <c r="I287" i="15"/>
  <c r="H288" i="15"/>
  <c r="I288" i="15"/>
  <c r="H289" i="15"/>
  <c r="I289" i="15"/>
  <c r="H290" i="15"/>
  <c r="I290" i="15"/>
  <c r="H291" i="15"/>
  <c r="I291" i="15"/>
  <c r="H292" i="15"/>
  <c r="I292" i="15"/>
  <c r="H293" i="15"/>
  <c r="I293" i="15"/>
  <c r="H294" i="15"/>
  <c r="I294" i="15"/>
  <c r="H295" i="15"/>
  <c r="I295" i="15"/>
  <c r="H296" i="15"/>
  <c r="H297" i="15"/>
  <c r="I297" i="15"/>
  <c r="H298" i="15"/>
  <c r="I298" i="15"/>
  <c r="H303" i="15"/>
  <c r="I303" i="15"/>
  <c r="H307" i="15"/>
  <c r="I307" i="15"/>
  <c r="H9" i="15" l="1"/>
  <c r="I62" i="15"/>
  <c r="G9" i="15"/>
  <c r="J62" i="15"/>
  <c r="J20" i="15"/>
  <c r="I20" i="15"/>
  <c r="I18" i="16" l="1"/>
  <c r="I19" i="16"/>
  <c r="I20" i="16"/>
  <c r="I21" i="16"/>
  <c r="I22" i="16"/>
  <c r="I23" i="16"/>
  <c r="I24" i="16"/>
  <c r="I25" i="16"/>
  <c r="I26" i="16"/>
  <c r="I27" i="16"/>
  <c r="I17" i="16"/>
  <c r="I4" i="16"/>
  <c r="I5" i="16"/>
  <c r="I6" i="16"/>
  <c r="I7" i="16"/>
  <c r="I8" i="16"/>
  <c r="I9" i="16"/>
  <c r="I10" i="16"/>
  <c r="I11" i="16"/>
  <c r="I12" i="16"/>
  <c r="I13" i="16"/>
  <c r="I14" i="16"/>
  <c r="H14" i="16"/>
  <c r="I3" i="16"/>
  <c r="H512" i="1" l="1"/>
  <c r="H631" i="1" s="1"/>
  <c r="H633" i="1" s="1"/>
  <c r="J496" i="1" l="1"/>
  <c r="J43" i="1" l="1"/>
  <c r="N8" i="9"/>
  <c r="I353" i="1"/>
  <c r="G496" i="1"/>
  <c r="I495" i="1" l="1"/>
  <c r="H496" i="1"/>
  <c r="O248" i="9"/>
  <c r="O249" i="9"/>
  <c r="O250" i="9"/>
  <c r="I248" i="9"/>
  <c r="K248" i="9"/>
  <c r="I249" i="9"/>
  <c r="K249" i="9"/>
  <c r="H249" i="9"/>
  <c r="H248" i="9"/>
  <c r="E250" i="9"/>
  <c r="E249" i="9"/>
  <c r="E248" i="9"/>
  <c r="E251" i="9"/>
  <c r="Q187" i="1"/>
  <c r="K250" i="9" s="1"/>
  <c r="P188" i="1"/>
  <c r="S188" i="1" s="1"/>
  <c r="N187" i="1"/>
  <c r="O187" i="1"/>
  <c r="I250" i="9" s="1"/>
  <c r="I187" i="1"/>
  <c r="L187" i="1" s="1"/>
  <c r="M248" i="9" s="1"/>
  <c r="P187" i="1" l="1"/>
  <c r="J250" i="9" s="1"/>
  <c r="J248" i="9"/>
  <c r="K187" i="1"/>
  <c r="H250" i="9"/>
  <c r="R187" i="1" l="1"/>
  <c r="L250" i="9" s="1"/>
  <c r="S187" i="1"/>
  <c r="M250" i="9" s="1"/>
  <c r="L248" i="9"/>
  <c r="I188" i="1"/>
  <c r="F19" i="7"/>
  <c r="H19" i="7" s="1"/>
  <c r="N183" i="1"/>
  <c r="N185" i="1"/>
  <c r="K188" i="1" l="1"/>
  <c r="L249" i="9" s="1"/>
  <c r="J249" i="9"/>
  <c r="L188" i="1"/>
  <c r="M249" i="9" s="1"/>
  <c r="N495" i="1"/>
  <c r="N497" i="1" s="1"/>
  <c r="G631" i="1" l="1"/>
  <c r="N626" i="1"/>
  <c r="N353" i="1" l="1"/>
  <c r="N59" i="2"/>
  <c r="L59" i="2"/>
  <c r="K59" i="2"/>
  <c r="G59" i="2"/>
  <c r="I59" i="2" s="1"/>
  <c r="G60" i="2" s="1"/>
  <c r="E61" i="2"/>
  <c r="E62" i="2"/>
  <c r="L61" i="2"/>
  <c r="J59" i="2" l="1"/>
  <c r="M59" i="2"/>
  <c r="O59" i="2" s="1"/>
  <c r="I60" i="2"/>
  <c r="J60" i="2"/>
  <c r="G632" i="1"/>
  <c r="N631" i="1" s="1"/>
  <c r="P59" i="2" l="1"/>
  <c r="Q616" i="1"/>
  <c r="Q618" i="1"/>
  <c r="O616" i="1"/>
  <c r="O618" i="1"/>
  <c r="N616" i="1"/>
  <c r="N618" i="1"/>
  <c r="I616" i="1"/>
  <c r="L616" i="1" s="1"/>
  <c r="L618" i="1"/>
  <c r="Q562" i="1"/>
  <c r="Q564" i="1"/>
  <c r="Q566" i="1"/>
  <c r="O562" i="1"/>
  <c r="O564" i="1"/>
  <c r="O566" i="1"/>
  <c r="N562" i="1"/>
  <c r="N564" i="1"/>
  <c r="N566" i="1"/>
  <c r="I562" i="1"/>
  <c r="L562" i="1" s="1"/>
  <c r="I564" i="1"/>
  <c r="L564" i="1" s="1"/>
  <c r="I566" i="1"/>
  <c r="L566" i="1" s="1"/>
  <c r="Q522" i="1"/>
  <c r="O522" i="1"/>
  <c r="N522" i="1"/>
  <c r="I522" i="1"/>
  <c r="Q371" i="1"/>
  <c r="P372" i="1"/>
  <c r="S372" i="1" s="1"/>
  <c r="O371" i="1"/>
  <c r="N371" i="1"/>
  <c r="I371" i="1"/>
  <c r="K371" i="1" s="1"/>
  <c r="I372" i="1" s="1"/>
  <c r="P522" i="1" l="1"/>
  <c r="S522" i="1" s="1"/>
  <c r="P616" i="1"/>
  <c r="R616" i="1" s="1"/>
  <c r="K522" i="1"/>
  <c r="I523" i="1" s="1"/>
  <c r="P564" i="1"/>
  <c r="R564" i="1" s="1"/>
  <c r="K564" i="1"/>
  <c r="I565" i="1" s="1"/>
  <c r="K565" i="1" s="1"/>
  <c r="P618" i="1"/>
  <c r="S618" i="1" s="1"/>
  <c r="P562" i="1"/>
  <c r="R562" i="1" s="1"/>
  <c r="K618" i="1"/>
  <c r="P566" i="1"/>
  <c r="S566" i="1" s="1"/>
  <c r="K616" i="1"/>
  <c r="I617" i="1" s="1"/>
  <c r="K617" i="1" s="1"/>
  <c r="K566" i="1"/>
  <c r="I567" i="1" s="1"/>
  <c r="K562" i="1"/>
  <c r="I563" i="1" s="1"/>
  <c r="P371" i="1"/>
  <c r="R371" i="1" s="1"/>
  <c r="K372" i="1"/>
  <c r="L372" i="1"/>
  <c r="L371" i="1"/>
  <c r="L619" i="1" l="1"/>
  <c r="I619" i="1"/>
  <c r="S371" i="1"/>
  <c r="R566" i="1"/>
  <c r="S616" i="1"/>
  <c r="R522" i="1"/>
  <c r="K523" i="1"/>
  <c r="S562" i="1"/>
  <c r="R618" i="1"/>
  <c r="S564" i="1"/>
  <c r="L565" i="1"/>
  <c r="K619" i="1"/>
  <c r="L617" i="1"/>
  <c r="K567" i="1"/>
  <c r="L567" i="1"/>
  <c r="K563" i="1"/>
  <c r="L563" i="1"/>
  <c r="N7" i="14"/>
  <c r="I20" i="7" l="1"/>
  <c r="I52" i="14"/>
  <c r="L52" i="14" s="1"/>
  <c r="K52" i="14" l="1"/>
  <c r="K51" i="14"/>
  <c r="K50" i="14"/>
  <c r="K49" i="14"/>
  <c r="I50" i="14"/>
  <c r="L50" i="14" s="1"/>
  <c r="I51" i="14"/>
  <c r="L51" i="14" s="1"/>
  <c r="I49" i="14"/>
  <c r="L49" i="14" s="1"/>
  <c r="G9" i="5"/>
  <c r="G8" i="5"/>
  <c r="O910" i="9"/>
  <c r="O911" i="9"/>
  <c r="O912" i="9"/>
  <c r="O913" i="9"/>
  <c r="O914" i="9"/>
  <c r="O915" i="9"/>
  <c r="O916" i="9"/>
  <c r="O917" i="9"/>
  <c r="O918" i="9"/>
  <c r="O919" i="9"/>
  <c r="O920" i="9"/>
  <c r="O921" i="9"/>
  <c r="H920" i="9"/>
  <c r="K920" i="9"/>
  <c r="K919" i="9"/>
  <c r="H919" i="9"/>
  <c r="E921" i="9"/>
  <c r="E920" i="9"/>
  <c r="E919" i="9"/>
  <c r="H917" i="9"/>
  <c r="I917" i="9"/>
  <c r="K917" i="9"/>
  <c r="K916" i="9"/>
  <c r="H916" i="9"/>
  <c r="E918" i="9"/>
  <c r="E917" i="9"/>
  <c r="E916" i="9"/>
  <c r="H914" i="9"/>
  <c r="I914" i="9"/>
  <c r="K914" i="9"/>
  <c r="I913" i="9"/>
  <c r="K913" i="9"/>
  <c r="H913" i="9"/>
  <c r="E915" i="9"/>
  <c r="E914" i="9"/>
  <c r="E913" i="9"/>
  <c r="H911" i="9"/>
  <c r="I911" i="9"/>
  <c r="K911" i="9"/>
  <c r="I910" i="9"/>
  <c r="K910" i="9"/>
  <c r="H910" i="9"/>
  <c r="E912" i="9"/>
  <c r="E911" i="9"/>
  <c r="E910" i="9"/>
  <c r="H908" i="9"/>
  <c r="I908" i="9"/>
  <c r="K908" i="9"/>
  <c r="I907" i="9"/>
  <c r="K907" i="9"/>
  <c r="H907" i="9"/>
  <c r="E909" i="9"/>
  <c r="E908" i="9"/>
  <c r="E907" i="9"/>
  <c r="H905" i="9"/>
  <c r="I905" i="9"/>
  <c r="K905" i="9"/>
  <c r="K904" i="9"/>
  <c r="H904" i="9"/>
  <c r="E906" i="9"/>
  <c r="E905" i="9"/>
  <c r="E904" i="9"/>
  <c r="H902" i="9"/>
  <c r="I902" i="9"/>
  <c r="K902" i="9"/>
  <c r="I901" i="9"/>
  <c r="K901" i="9"/>
  <c r="H901" i="9"/>
  <c r="E903" i="9"/>
  <c r="E902" i="9"/>
  <c r="E901" i="9"/>
  <c r="M900" i="9"/>
  <c r="H899" i="9"/>
  <c r="I899" i="9"/>
  <c r="K899" i="9"/>
  <c r="M899" i="9"/>
  <c r="I898" i="9"/>
  <c r="K898" i="9"/>
  <c r="H898" i="9"/>
  <c r="E900" i="9"/>
  <c r="E899" i="9"/>
  <c r="E898" i="9"/>
  <c r="H896" i="9"/>
  <c r="I896" i="9"/>
  <c r="K896" i="9"/>
  <c r="K895" i="9"/>
  <c r="H895" i="9"/>
  <c r="E897" i="9"/>
  <c r="E896" i="9"/>
  <c r="E895" i="9"/>
  <c r="H893" i="9"/>
  <c r="I893" i="9"/>
  <c r="K893" i="9"/>
  <c r="I892" i="9"/>
  <c r="K892" i="9"/>
  <c r="H892" i="9"/>
  <c r="E894" i="9"/>
  <c r="E893" i="9"/>
  <c r="E892" i="9"/>
  <c r="H890" i="9"/>
  <c r="I890" i="9"/>
  <c r="K890" i="9"/>
  <c r="M890" i="9"/>
  <c r="I889" i="9"/>
  <c r="K889" i="9"/>
  <c r="H889" i="9"/>
  <c r="E891" i="9"/>
  <c r="E890" i="9"/>
  <c r="E889" i="9"/>
  <c r="M888" i="9"/>
  <c r="H887" i="9"/>
  <c r="I887" i="9"/>
  <c r="K887" i="9"/>
  <c r="M887" i="9"/>
  <c r="I886" i="9"/>
  <c r="K886" i="9"/>
  <c r="H886" i="9"/>
  <c r="E888" i="9"/>
  <c r="E887" i="9"/>
  <c r="E886" i="9"/>
  <c r="H884" i="9"/>
  <c r="I884" i="9"/>
  <c r="K884" i="9"/>
  <c r="I883" i="9"/>
  <c r="K883" i="9"/>
  <c r="H883" i="9"/>
  <c r="E885" i="9"/>
  <c r="E884" i="9"/>
  <c r="E883" i="9"/>
  <c r="H881" i="9"/>
  <c r="I881" i="9"/>
  <c r="K881" i="9"/>
  <c r="I880" i="9"/>
  <c r="K880" i="9"/>
  <c r="H880" i="9"/>
  <c r="E882" i="9"/>
  <c r="E881" i="9"/>
  <c r="E880" i="9"/>
  <c r="M879" i="9"/>
  <c r="H878" i="9"/>
  <c r="I878" i="9"/>
  <c r="K878" i="9"/>
  <c r="M878" i="9"/>
  <c r="I877" i="9"/>
  <c r="K877" i="9"/>
  <c r="H877" i="9"/>
  <c r="E879" i="9"/>
  <c r="E878" i="9"/>
  <c r="E877" i="9"/>
  <c r="H875" i="9"/>
  <c r="K875" i="9"/>
  <c r="K874" i="9"/>
  <c r="H874" i="9"/>
  <c r="E876" i="9"/>
  <c r="E875" i="9"/>
  <c r="E874" i="9"/>
  <c r="H872" i="9"/>
  <c r="I872" i="9"/>
  <c r="K872" i="9"/>
  <c r="I871" i="9"/>
  <c r="K871" i="9"/>
  <c r="H871" i="9"/>
  <c r="E873" i="9"/>
  <c r="E872" i="9"/>
  <c r="E871" i="9"/>
  <c r="H869" i="9"/>
  <c r="I869" i="9"/>
  <c r="K869" i="9"/>
  <c r="I868" i="9"/>
  <c r="K868" i="9"/>
  <c r="H868" i="9"/>
  <c r="E870" i="9"/>
  <c r="E869" i="9"/>
  <c r="E868" i="9"/>
  <c r="H866" i="9"/>
  <c r="I866" i="9"/>
  <c r="K866" i="9"/>
  <c r="K865" i="9"/>
  <c r="H865" i="9"/>
  <c r="E867" i="9"/>
  <c r="E866" i="9"/>
  <c r="E865" i="9"/>
  <c r="H863" i="9"/>
  <c r="I863" i="9"/>
  <c r="K863" i="9"/>
  <c r="I862" i="9"/>
  <c r="K862" i="9"/>
  <c r="H862" i="9"/>
  <c r="E864" i="9"/>
  <c r="E863" i="9"/>
  <c r="E862" i="9"/>
  <c r="I875" i="9" l="1"/>
  <c r="I920" i="9"/>
  <c r="I874" i="9" l="1"/>
  <c r="I48" i="14" l="1"/>
  <c r="L48" i="14" s="1"/>
  <c r="I47" i="14"/>
  <c r="L47" i="14" s="1"/>
  <c r="K48" i="14" l="1"/>
  <c r="K47" i="14"/>
  <c r="H18" i="5"/>
  <c r="J18" i="5" l="1"/>
  <c r="I19" i="7"/>
  <c r="I46" i="14"/>
  <c r="L46" i="14" s="1"/>
  <c r="I45" i="14"/>
  <c r="L45" i="14" s="1"/>
  <c r="I44" i="14"/>
  <c r="L44" i="14" s="1"/>
  <c r="K44" i="14" l="1"/>
  <c r="K45" i="14"/>
  <c r="K46" i="14"/>
  <c r="I919" i="9"/>
  <c r="I42" i="14"/>
  <c r="K42" i="14" s="1"/>
  <c r="I43" i="14"/>
  <c r="K43" i="14" s="1"/>
  <c r="I41" i="14"/>
  <c r="K41" i="14" s="1"/>
  <c r="I36" i="14"/>
  <c r="K36" i="14" s="1"/>
  <c r="I37" i="14"/>
  <c r="K37" i="14" s="1"/>
  <c r="I38" i="14"/>
  <c r="L38" i="14" s="1"/>
  <c r="I39" i="14"/>
  <c r="K39" i="14" s="1"/>
  <c r="I40" i="14"/>
  <c r="L40" i="14" s="1"/>
  <c r="I35" i="14"/>
  <c r="L35" i="14" s="1"/>
  <c r="K40" i="14" l="1"/>
  <c r="L39" i="14"/>
  <c r="L43" i="14"/>
  <c r="L42" i="14"/>
  <c r="L41" i="14"/>
  <c r="L37" i="14"/>
  <c r="L36" i="14"/>
  <c r="K38" i="14"/>
  <c r="K35" i="14"/>
  <c r="I34" i="14"/>
  <c r="K34" i="14" s="1"/>
  <c r="I33" i="14"/>
  <c r="K33" i="14" s="1"/>
  <c r="I30" i="14"/>
  <c r="L30" i="14" s="1"/>
  <c r="I29" i="14"/>
  <c r="K29" i="14" s="1"/>
  <c r="K30" i="14" l="1"/>
  <c r="L29" i="14"/>
  <c r="L33" i="14"/>
  <c r="I28" i="14"/>
  <c r="L28" i="14" s="1"/>
  <c r="I26" i="14"/>
  <c r="K26" i="14" s="1"/>
  <c r="I27" i="14"/>
  <c r="K27" i="14" s="1"/>
  <c r="I25" i="14"/>
  <c r="K25" i="14" s="1"/>
  <c r="I24" i="14"/>
  <c r="L24" i="14" s="1"/>
  <c r="I22" i="14"/>
  <c r="L22" i="14" s="1"/>
  <c r="I23" i="14"/>
  <c r="L23" i="14" s="1"/>
  <c r="K22" i="14" l="1"/>
  <c r="K28" i="14"/>
  <c r="L26" i="14"/>
  <c r="L27" i="14"/>
  <c r="L25" i="14"/>
  <c r="K24" i="14"/>
  <c r="K23" i="14"/>
  <c r="I916" i="9"/>
  <c r="H21" i="7" l="1"/>
  <c r="I21" i="14"/>
  <c r="K21" i="14" s="1"/>
  <c r="I104" i="1"/>
  <c r="J21" i="7" l="1"/>
  <c r="L21" i="14"/>
  <c r="I20" i="14"/>
  <c r="K20" i="14" s="1"/>
  <c r="L20" i="14" l="1"/>
  <c r="I19" i="14" l="1"/>
  <c r="K19" i="14" s="1"/>
  <c r="I818" i="9"/>
  <c r="K818" i="9"/>
  <c r="N818" i="9"/>
  <c r="L19" i="14" l="1"/>
  <c r="I504" i="1" l="1"/>
  <c r="I506" i="1"/>
  <c r="I508" i="1"/>
  <c r="I510" i="1"/>
  <c r="I512" i="1"/>
  <c r="I514" i="1"/>
  <c r="I518" i="1"/>
  <c r="I520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0" i="1"/>
  <c r="I568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I598" i="1"/>
  <c r="I600" i="1"/>
  <c r="I602" i="1"/>
  <c r="I604" i="1"/>
  <c r="I606" i="1"/>
  <c r="J818" i="9" s="1"/>
  <c r="I610" i="1"/>
  <c r="I612" i="1"/>
  <c r="I572" i="1" l="1"/>
  <c r="K51" i="2"/>
  <c r="H921" i="9" s="1"/>
  <c r="N51" i="2"/>
  <c r="K921" i="9" s="1"/>
  <c r="L51" i="2"/>
  <c r="I921" i="9" s="1"/>
  <c r="K61" i="2" l="1"/>
  <c r="G51" i="2"/>
  <c r="J919" i="9" s="1"/>
  <c r="M51" i="2"/>
  <c r="I865" i="9"/>
  <c r="F17" i="7" l="1"/>
  <c r="N28" i="7" s="1"/>
  <c r="M61" i="2"/>
  <c r="P61" i="2" s="1"/>
  <c r="O51" i="2"/>
  <c r="L921" i="9" s="1"/>
  <c r="J921" i="9"/>
  <c r="P51" i="2"/>
  <c r="M921" i="9" s="1"/>
  <c r="J51" i="2"/>
  <c r="M919" i="9" s="1"/>
  <c r="I51" i="2"/>
  <c r="G52" i="2" l="1"/>
  <c r="J920" i="9" s="1"/>
  <c r="L919" i="9"/>
  <c r="J52" i="2" l="1"/>
  <c r="M920" i="9" s="1"/>
  <c r="I52" i="2"/>
  <c r="L920" i="9" s="1"/>
  <c r="K49" i="2"/>
  <c r="H918" i="9" s="1"/>
  <c r="L49" i="2"/>
  <c r="I918" i="9" s="1"/>
  <c r="N49" i="2"/>
  <c r="K918" i="9" s="1"/>
  <c r="G49" i="2"/>
  <c r="J49" i="2" l="1"/>
  <c r="M916" i="9" s="1"/>
  <c r="J916" i="9"/>
  <c r="M49" i="2"/>
  <c r="P49" i="2" s="1"/>
  <c r="M918" i="9" s="1"/>
  <c r="I49" i="2"/>
  <c r="O49" i="2" l="1"/>
  <c r="L918" i="9" s="1"/>
  <c r="J918" i="9"/>
  <c r="G50" i="2"/>
  <c r="J50" i="2" s="1"/>
  <c r="M917" i="9" s="1"/>
  <c r="L916" i="9"/>
  <c r="I895" i="9"/>
  <c r="I904" i="9"/>
  <c r="I12" i="14"/>
  <c r="K12" i="14" s="1"/>
  <c r="I13" i="14"/>
  <c r="L13" i="14" s="1"/>
  <c r="I14" i="14"/>
  <c r="L14" i="14" s="1"/>
  <c r="I15" i="14"/>
  <c r="L15" i="14" s="1"/>
  <c r="I16" i="14"/>
  <c r="L16" i="14" s="1"/>
  <c r="I17" i="14"/>
  <c r="L17" i="14" s="1"/>
  <c r="I18" i="14"/>
  <c r="L18" i="14" s="1"/>
  <c r="I570" i="1"/>
  <c r="I8" i="14"/>
  <c r="L8" i="14" s="1"/>
  <c r="I9" i="14"/>
  <c r="L9" i="14" s="1"/>
  <c r="I10" i="14"/>
  <c r="L10" i="14" s="1"/>
  <c r="I11" i="14"/>
  <c r="L11" i="14" s="1"/>
  <c r="I50" i="2" l="1"/>
  <c r="L917" i="9" s="1"/>
  <c r="J917" i="9"/>
  <c r="K10" i="14"/>
  <c r="K14" i="14"/>
  <c r="K13" i="14"/>
  <c r="K18" i="14"/>
  <c r="K11" i="14"/>
  <c r="K9" i="14"/>
  <c r="K8" i="14"/>
  <c r="K17" i="14"/>
  <c r="K16" i="14"/>
  <c r="K15" i="14"/>
  <c r="L12" i="14"/>
  <c r="I516" i="1"/>
  <c r="O61" i="2" l="1"/>
  <c r="G61" i="2"/>
  <c r="N493" i="1"/>
  <c r="N491" i="1"/>
  <c r="N489" i="1"/>
  <c r="N483" i="1"/>
  <c r="N479" i="1"/>
  <c r="N477" i="1"/>
  <c r="O479" i="1"/>
  <c r="Q479" i="1"/>
  <c r="N481" i="1"/>
  <c r="O481" i="1"/>
  <c r="Q481" i="1"/>
  <c r="O483" i="1"/>
  <c r="Q483" i="1"/>
  <c r="N485" i="1"/>
  <c r="O485" i="1"/>
  <c r="Q485" i="1"/>
  <c r="N487" i="1"/>
  <c r="O487" i="1"/>
  <c r="Q487" i="1"/>
  <c r="O489" i="1"/>
  <c r="Q489" i="1"/>
  <c r="O491" i="1"/>
  <c r="Q491" i="1"/>
  <c r="O493" i="1"/>
  <c r="Q493" i="1"/>
  <c r="O477" i="1"/>
  <c r="Q477" i="1"/>
  <c r="I479" i="1"/>
  <c r="L479" i="1" s="1"/>
  <c r="I481" i="1"/>
  <c r="K481" i="1" s="1"/>
  <c r="I483" i="1"/>
  <c r="K483" i="1" s="1"/>
  <c r="I484" i="1" s="1"/>
  <c r="K484" i="1" s="1"/>
  <c r="I485" i="1"/>
  <c r="K485" i="1" s="1"/>
  <c r="I486" i="1" s="1"/>
  <c r="I487" i="1"/>
  <c r="K487" i="1" s="1"/>
  <c r="I489" i="1"/>
  <c r="K489" i="1" s="1"/>
  <c r="I490" i="1" s="1"/>
  <c r="K490" i="1" s="1"/>
  <c r="I491" i="1"/>
  <c r="L491" i="1" s="1"/>
  <c r="I493" i="1"/>
  <c r="K493" i="1" s="1"/>
  <c r="I494" i="1" s="1"/>
  <c r="K494" i="1" s="1"/>
  <c r="P493" i="1" l="1"/>
  <c r="R493" i="1" s="1"/>
  <c r="P485" i="1"/>
  <c r="R485" i="1" s="1"/>
  <c r="P487" i="1"/>
  <c r="R487" i="1" s="1"/>
  <c r="P481" i="1"/>
  <c r="R481" i="1" s="1"/>
  <c r="P479" i="1"/>
  <c r="R479" i="1" s="1"/>
  <c r="P477" i="1"/>
  <c r="R477" i="1" s="1"/>
  <c r="P491" i="1"/>
  <c r="R491" i="1" s="1"/>
  <c r="P483" i="1"/>
  <c r="R483" i="1" s="1"/>
  <c r="P489" i="1"/>
  <c r="R489" i="1" s="1"/>
  <c r="L493" i="1"/>
  <c r="L489" i="1"/>
  <c r="K479" i="1"/>
  <c r="I480" i="1" s="1"/>
  <c r="K480" i="1" s="1"/>
  <c r="L483" i="1"/>
  <c r="L481" i="1"/>
  <c r="G62" i="2"/>
  <c r="I62" i="2" s="1"/>
  <c r="I61" i="2"/>
  <c r="L490" i="1"/>
  <c r="K486" i="1"/>
  <c r="L486" i="1"/>
  <c r="I482" i="1"/>
  <c r="I488" i="1"/>
  <c r="K491" i="1"/>
  <c r="L487" i="1"/>
  <c r="L485" i="1"/>
  <c r="L484" i="1"/>
  <c r="J125" i="1"/>
  <c r="J44" i="1"/>
  <c r="H44" i="1"/>
  <c r="H43" i="1"/>
  <c r="H16" i="1"/>
  <c r="H15" i="1"/>
  <c r="J16" i="1"/>
  <c r="J15" i="1"/>
  <c r="S489" i="1" l="1"/>
  <c r="O15" i="1"/>
  <c r="G9" i="7" s="1"/>
  <c r="L480" i="1"/>
  <c r="S479" i="1" s="1"/>
  <c r="S483" i="1"/>
  <c r="O631" i="1"/>
  <c r="G13" i="7" s="1"/>
  <c r="Q15" i="1"/>
  <c r="S485" i="1"/>
  <c r="K482" i="1"/>
  <c r="L482" i="1"/>
  <c r="S481" i="1" s="1"/>
  <c r="K488" i="1"/>
  <c r="L488" i="1"/>
  <c r="S487" i="1" s="1"/>
  <c r="I492" i="1"/>
  <c r="Q631" i="1"/>
  <c r="I13" i="7" s="1"/>
  <c r="H124" i="1"/>
  <c r="H125" i="1"/>
  <c r="K492" i="1" l="1"/>
  <c r="L492" i="1"/>
  <c r="S491" i="1" s="1"/>
  <c r="O821" i="9"/>
  <c r="O822" i="9"/>
  <c r="O823" i="9"/>
  <c r="O824" i="9"/>
  <c r="O825" i="9"/>
  <c r="O826" i="9"/>
  <c r="O827" i="9"/>
  <c r="O828" i="9"/>
  <c r="O829" i="9"/>
  <c r="O830" i="9"/>
  <c r="O831" i="9"/>
  <c r="O832" i="9"/>
  <c r="I831" i="9"/>
  <c r="K831" i="9"/>
  <c r="N831" i="9"/>
  <c r="H831" i="9"/>
  <c r="I830" i="9"/>
  <c r="K830" i="9"/>
  <c r="N830" i="9"/>
  <c r="H830" i="9"/>
  <c r="I828" i="9"/>
  <c r="K828" i="9"/>
  <c r="N828" i="9"/>
  <c r="H828" i="9"/>
  <c r="I827" i="9"/>
  <c r="K827" i="9"/>
  <c r="N827" i="9"/>
  <c r="H827" i="9"/>
  <c r="I825" i="9"/>
  <c r="K825" i="9"/>
  <c r="N825" i="9"/>
  <c r="H825" i="9"/>
  <c r="I824" i="9"/>
  <c r="K824" i="9"/>
  <c r="N824" i="9"/>
  <c r="H824" i="9"/>
  <c r="I822" i="9"/>
  <c r="K822" i="9"/>
  <c r="N822" i="9"/>
  <c r="H822" i="9"/>
  <c r="I821" i="9"/>
  <c r="K821" i="9"/>
  <c r="N821" i="9"/>
  <c r="H821" i="9"/>
  <c r="H818" i="9"/>
  <c r="E832" i="9"/>
  <c r="E831" i="9"/>
  <c r="E830" i="9"/>
  <c r="E829" i="9"/>
  <c r="E828" i="9"/>
  <c r="E827" i="9"/>
  <c r="E826" i="9"/>
  <c r="E825" i="9"/>
  <c r="E824" i="9"/>
  <c r="E823" i="9"/>
  <c r="E822" i="9"/>
  <c r="E821" i="9"/>
  <c r="E818" i="9"/>
  <c r="O758" i="9"/>
  <c r="O759" i="9"/>
  <c r="O760" i="9"/>
  <c r="I759" i="9"/>
  <c r="K759" i="9"/>
  <c r="N759" i="9"/>
  <c r="H759" i="9"/>
  <c r="N758" i="9"/>
  <c r="K758" i="9"/>
  <c r="I758" i="9"/>
  <c r="H758" i="9"/>
  <c r="E760" i="9"/>
  <c r="E759" i="9"/>
  <c r="E758" i="9"/>
  <c r="E757" i="9"/>
  <c r="N608" i="1"/>
  <c r="O608" i="1"/>
  <c r="I823" i="9" s="1"/>
  <c r="Q608" i="1"/>
  <c r="K823" i="9" s="1"/>
  <c r="N610" i="1"/>
  <c r="O610" i="1"/>
  <c r="I826" i="9" s="1"/>
  <c r="Q610" i="1"/>
  <c r="K826" i="9" s="1"/>
  <c r="N612" i="1"/>
  <c r="O612" i="1"/>
  <c r="I829" i="9" s="1"/>
  <c r="Q612" i="1"/>
  <c r="K829" i="9" s="1"/>
  <c r="N614" i="1"/>
  <c r="O614" i="1"/>
  <c r="I832" i="9" s="1"/>
  <c r="Q614" i="1"/>
  <c r="K832" i="9" s="1"/>
  <c r="J821" i="9"/>
  <c r="K612" i="1"/>
  <c r="K614" i="1"/>
  <c r="I615" i="1" s="1"/>
  <c r="K560" i="1"/>
  <c r="N560" i="1"/>
  <c r="O560" i="1"/>
  <c r="I760" i="9" s="1"/>
  <c r="Q560" i="1"/>
  <c r="K760" i="9" s="1"/>
  <c r="H823" i="9" l="1"/>
  <c r="P608" i="1"/>
  <c r="H760" i="9"/>
  <c r="P560" i="1"/>
  <c r="J760" i="9" s="1"/>
  <c r="H829" i="9"/>
  <c r="P612" i="1"/>
  <c r="H826" i="9"/>
  <c r="P610" i="1"/>
  <c r="H832" i="9"/>
  <c r="P614" i="1"/>
  <c r="L758" i="9"/>
  <c r="I561" i="1"/>
  <c r="K561" i="1" s="1"/>
  <c r="L759" i="9" s="1"/>
  <c r="L830" i="9"/>
  <c r="K615" i="1"/>
  <c r="L831" i="9" s="1"/>
  <c r="L827" i="9"/>
  <c r="I613" i="1"/>
  <c r="K613" i="1" s="1"/>
  <c r="L828" i="9" s="1"/>
  <c r="J830" i="9"/>
  <c r="L612" i="1"/>
  <c r="M827" i="9" s="1"/>
  <c r="F13" i="7"/>
  <c r="L610" i="1"/>
  <c r="M824" i="9" s="1"/>
  <c r="K610" i="1"/>
  <c r="L614" i="1"/>
  <c r="M830" i="9" s="1"/>
  <c r="J824" i="9"/>
  <c r="J758" i="9"/>
  <c r="J827" i="9"/>
  <c r="L608" i="1"/>
  <c r="M821" i="9" s="1"/>
  <c r="K608" i="1"/>
  <c r="I609" i="1" s="1"/>
  <c r="L560" i="1"/>
  <c r="M758" i="9" s="1"/>
  <c r="J759" i="9" l="1"/>
  <c r="L561" i="1"/>
  <c r="M759" i="9" s="1"/>
  <c r="R614" i="1"/>
  <c r="L832" i="9" s="1"/>
  <c r="J828" i="9"/>
  <c r="L615" i="1"/>
  <c r="M831" i="9" s="1"/>
  <c r="J831" i="9"/>
  <c r="R560" i="1"/>
  <c r="L760" i="9" s="1"/>
  <c r="L613" i="1"/>
  <c r="M828" i="9" s="1"/>
  <c r="L824" i="9"/>
  <c r="I611" i="1"/>
  <c r="J832" i="9"/>
  <c r="L821" i="9"/>
  <c r="S612" i="1"/>
  <c r="M829" i="9" s="1"/>
  <c r="S614" i="1"/>
  <c r="M832" i="9" s="1"/>
  <c r="S560" i="1"/>
  <c r="M760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6" i="9"/>
  <c r="O757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19" i="9"/>
  <c r="O820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22" i="9"/>
  <c r="O2" i="9"/>
  <c r="B3" i="14"/>
  <c r="B3" i="5"/>
  <c r="B15" i="5" s="1"/>
  <c r="B3" i="2"/>
  <c r="G34" i="7"/>
  <c r="H35" i="7"/>
  <c r="H34" i="7"/>
  <c r="Q641" i="1"/>
  <c r="I15" i="7" s="1"/>
  <c r="O641" i="1"/>
  <c r="G15" i="7" s="1"/>
  <c r="N641" i="1"/>
  <c r="Q637" i="1"/>
  <c r="I14" i="7" s="1"/>
  <c r="O637" i="1"/>
  <c r="G14" i="7" s="1"/>
  <c r="N637" i="1"/>
  <c r="F14" i="7" l="1"/>
  <c r="P637" i="1"/>
  <c r="F15" i="7"/>
  <c r="P641" i="1"/>
  <c r="K609" i="1"/>
  <c r="L822" i="9" s="1"/>
  <c r="J822" i="9"/>
  <c r="L609" i="1"/>
  <c r="M822" i="9" s="1"/>
  <c r="J829" i="9"/>
  <c r="K611" i="1"/>
  <c r="L825" i="9" s="1"/>
  <c r="J825" i="9"/>
  <c r="L611" i="1"/>
  <c r="M825" i="9" s="1"/>
  <c r="R612" i="1"/>
  <c r="L829" i="9" s="1"/>
  <c r="I35" i="7"/>
  <c r="J34" i="7"/>
  <c r="I34" i="7"/>
  <c r="H9" i="5"/>
  <c r="G35" i="7"/>
  <c r="H8" i="5"/>
  <c r="H16" i="7"/>
  <c r="H18" i="7"/>
  <c r="J18" i="7" s="1"/>
  <c r="C29" i="7"/>
  <c r="J35" i="7"/>
  <c r="S608" i="1" l="1"/>
  <c r="M823" i="9" s="1"/>
  <c r="R608" i="1"/>
  <c r="L823" i="9" s="1"/>
  <c r="J823" i="9"/>
  <c r="S610" i="1"/>
  <c r="M826" i="9" s="1"/>
  <c r="J826" i="9"/>
  <c r="R610" i="1"/>
  <c r="L826" i="9" s="1"/>
  <c r="K18" i="7"/>
  <c r="I18" i="5"/>
  <c r="I9" i="7" l="1"/>
  <c r="G16" i="1"/>
  <c r="G15" i="1"/>
  <c r="G44" i="1"/>
  <c r="G43" i="1"/>
  <c r="O124" i="1"/>
  <c r="G11" i="7" s="1"/>
  <c r="Q124" i="1"/>
  <c r="I11" i="7" s="1"/>
  <c r="G125" i="1"/>
  <c r="G124" i="1"/>
  <c r="I124" i="1" s="1"/>
  <c r="N502" i="1"/>
  <c r="O502" i="1"/>
  <c r="Q502" i="1"/>
  <c r="N504" i="1"/>
  <c r="O504" i="1"/>
  <c r="Q504" i="1"/>
  <c r="N506" i="1"/>
  <c r="O506" i="1"/>
  <c r="Q506" i="1"/>
  <c r="N508" i="1"/>
  <c r="O508" i="1"/>
  <c r="Q508" i="1"/>
  <c r="N510" i="1"/>
  <c r="O510" i="1"/>
  <c r="Q510" i="1"/>
  <c r="N512" i="1"/>
  <c r="O512" i="1"/>
  <c r="Q512" i="1"/>
  <c r="N514" i="1"/>
  <c r="O514" i="1"/>
  <c r="Q514" i="1"/>
  <c r="N516" i="1"/>
  <c r="O516" i="1"/>
  <c r="Q516" i="1"/>
  <c r="N518" i="1"/>
  <c r="O518" i="1"/>
  <c r="Q518" i="1"/>
  <c r="N520" i="1"/>
  <c r="O520" i="1"/>
  <c r="Q520" i="1"/>
  <c r="N524" i="1"/>
  <c r="O524" i="1"/>
  <c r="Q524" i="1"/>
  <c r="N526" i="1"/>
  <c r="O526" i="1"/>
  <c r="Q526" i="1"/>
  <c r="N528" i="1"/>
  <c r="O528" i="1"/>
  <c r="Q528" i="1"/>
  <c r="N530" i="1"/>
  <c r="O530" i="1"/>
  <c r="Q530" i="1"/>
  <c r="N532" i="1"/>
  <c r="O532" i="1"/>
  <c r="Q532" i="1"/>
  <c r="N534" i="1"/>
  <c r="O534" i="1"/>
  <c r="Q534" i="1"/>
  <c r="N536" i="1"/>
  <c r="O536" i="1"/>
  <c r="Q536" i="1"/>
  <c r="N538" i="1"/>
  <c r="O538" i="1"/>
  <c r="Q538" i="1"/>
  <c r="N540" i="1"/>
  <c r="O540" i="1"/>
  <c r="Q540" i="1"/>
  <c r="N542" i="1"/>
  <c r="O542" i="1"/>
  <c r="Q542" i="1"/>
  <c r="N544" i="1"/>
  <c r="O544" i="1"/>
  <c r="Q544" i="1"/>
  <c r="N546" i="1"/>
  <c r="O546" i="1"/>
  <c r="Q546" i="1"/>
  <c r="N548" i="1"/>
  <c r="O548" i="1"/>
  <c r="Q548" i="1"/>
  <c r="N550" i="1"/>
  <c r="O550" i="1"/>
  <c r="Q550" i="1"/>
  <c r="N552" i="1"/>
  <c r="O552" i="1"/>
  <c r="Q552" i="1"/>
  <c r="N554" i="1"/>
  <c r="O554" i="1"/>
  <c r="Q554" i="1"/>
  <c r="N556" i="1"/>
  <c r="O556" i="1"/>
  <c r="Q556" i="1"/>
  <c r="N558" i="1"/>
  <c r="O558" i="1"/>
  <c r="Q558" i="1"/>
  <c r="N568" i="1"/>
  <c r="O568" i="1"/>
  <c r="Q568" i="1"/>
  <c r="N570" i="1"/>
  <c r="O570" i="1"/>
  <c r="Q570" i="1"/>
  <c r="N572" i="1"/>
  <c r="O572" i="1"/>
  <c r="Q572" i="1"/>
  <c r="N574" i="1"/>
  <c r="O574" i="1"/>
  <c r="Q574" i="1"/>
  <c r="N576" i="1"/>
  <c r="O576" i="1"/>
  <c r="Q576" i="1"/>
  <c r="N578" i="1"/>
  <c r="O578" i="1"/>
  <c r="Q578" i="1"/>
  <c r="N580" i="1"/>
  <c r="O580" i="1"/>
  <c r="Q580" i="1"/>
  <c r="N582" i="1"/>
  <c r="O582" i="1"/>
  <c r="Q582" i="1"/>
  <c r="N584" i="1"/>
  <c r="O584" i="1"/>
  <c r="Q584" i="1"/>
  <c r="N586" i="1"/>
  <c r="O586" i="1"/>
  <c r="Q586" i="1"/>
  <c r="N588" i="1"/>
  <c r="O588" i="1"/>
  <c r="Q588" i="1"/>
  <c r="N590" i="1"/>
  <c r="O590" i="1"/>
  <c r="Q590" i="1"/>
  <c r="N592" i="1"/>
  <c r="O592" i="1"/>
  <c r="Q592" i="1"/>
  <c r="N594" i="1"/>
  <c r="O594" i="1"/>
  <c r="Q594" i="1"/>
  <c r="N596" i="1"/>
  <c r="O596" i="1"/>
  <c r="Q596" i="1"/>
  <c r="N598" i="1"/>
  <c r="O598" i="1"/>
  <c r="Q598" i="1"/>
  <c r="N600" i="1"/>
  <c r="O600" i="1"/>
  <c r="Q600" i="1"/>
  <c r="N602" i="1"/>
  <c r="O602" i="1"/>
  <c r="Q602" i="1"/>
  <c r="N604" i="1"/>
  <c r="O604" i="1"/>
  <c r="Q604" i="1"/>
  <c r="N606" i="1"/>
  <c r="O606" i="1"/>
  <c r="Q606" i="1"/>
  <c r="N620" i="1"/>
  <c r="O620" i="1"/>
  <c r="Q620" i="1"/>
  <c r="N622" i="1"/>
  <c r="O622" i="1"/>
  <c r="Q622" i="1"/>
  <c r="N624" i="1"/>
  <c r="O624" i="1"/>
  <c r="Q624" i="1"/>
  <c r="O626" i="1"/>
  <c r="Q626" i="1"/>
  <c r="N628" i="1"/>
  <c r="O628" i="1"/>
  <c r="Q628" i="1"/>
  <c r="Q500" i="1"/>
  <c r="O500" i="1"/>
  <c r="N500" i="1"/>
  <c r="L604" i="1"/>
  <c r="P624" i="1" l="1"/>
  <c r="P596" i="1"/>
  <c r="P580" i="1"/>
  <c r="P556" i="1"/>
  <c r="P540" i="1"/>
  <c r="P506" i="1"/>
  <c r="P524" i="1"/>
  <c r="P626" i="1"/>
  <c r="P592" i="1"/>
  <c r="P552" i="1"/>
  <c r="P598" i="1"/>
  <c r="P620" i="1"/>
  <c r="P518" i="1"/>
  <c r="P536" i="1"/>
  <c r="P576" i="1"/>
  <c r="P568" i="1"/>
  <c r="P528" i="1"/>
  <c r="P628" i="1"/>
  <c r="P600" i="1"/>
  <c r="P584" i="1"/>
  <c r="P582" i="1"/>
  <c r="P558" i="1"/>
  <c r="P542" i="1"/>
  <c r="P526" i="1"/>
  <c r="P508" i="1"/>
  <c r="P502" i="1"/>
  <c r="P602" i="1"/>
  <c r="R602" i="1" s="1"/>
  <c r="P586" i="1"/>
  <c r="P570" i="1"/>
  <c r="P544" i="1"/>
  <c r="P606" i="1"/>
  <c r="P590" i="1"/>
  <c r="P574" i="1"/>
  <c r="P550" i="1"/>
  <c r="P534" i="1"/>
  <c r="P516" i="1"/>
  <c r="P510" i="1"/>
  <c r="P622" i="1"/>
  <c r="P594" i="1"/>
  <c r="P578" i="1"/>
  <c r="P554" i="1"/>
  <c r="P538" i="1"/>
  <c r="P520" i="1"/>
  <c r="P504" i="1"/>
  <c r="P604" i="1"/>
  <c r="P588" i="1"/>
  <c r="P572" i="1"/>
  <c r="P548" i="1"/>
  <c r="P532" i="1"/>
  <c r="P514" i="1"/>
  <c r="P500" i="1"/>
  <c r="N15" i="1"/>
  <c r="P15" i="1" s="1"/>
  <c r="S15" i="1" s="1"/>
  <c r="P546" i="1"/>
  <c r="P530" i="1"/>
  <c r="P512" i="1"/>
  <c r="I43" i="1"/>
  <c r="L43" i="1" s="1"/>
  <c r="N124" i="1"/>
  <c r="I15" i="1"/>
  <c r="K15" i="1" s="1"/>
  <c r="I16" i="1" s="1"/>
  <c r="K16" i="1" s="1"/>
  <c r="Q43" i="1"/>
  <c r="I10" i="7" s="1"/>
  <c r="N43" i="1"/>
  <c r="K124" i="1"/>
  <c r="I125" i="1" s="1"/>
  <c r="L124" i="1"/>
  <c r="O43" i="1"/>
  <c r="G10" i="7" s="1"/>
  <c r="K495" i="1"/>
  <c r="I496" i="1" s="1"/>
  <c r="I131" i="1"/>
  <c r="K131" i="1" s="1"/>
  <c r="I132" i="1" s="1"/>
  <c r="K132" i="1" s="1"/>
  <c r="I133" i="1"/>
  <c r="L133" i="1" s="1"/>
  <c r="I135" i="1"/>
  <c r="L135" i="1" s="1"/>
  <c r="I137" i="1"/>
  <c r="K137" i="1" s="1"/>
  <c r="I138" i="1" s="1"/>
  <c r="I139" i="1"/>
  <c r="K139" i="1" s="1"/>
  <c r="I140" i="1" s="1"/>
  <c r="K140" i="1" s="1"/>
  <c r="I141" i="1"/>
  <c r="K141" i="1" s="1"/>
  <c r="I142" i="1" s="1"/>
  <c r="I143" i="1"/>
  <c r="L143" i="1" s="1"/>
  <c r="I145" i="1"/>
  <c r="L145" i="1" s="1"/>
  <c r="I147" i="1"/>
  <c r="K147" i="1" s="1"/>
  <c r="I148" i="1" s="1"/>
  <c r="K148" i="1" s="1"/>
  <c r="I149" i="1"/>
  <c r="K149" i="1" s="1"/>
  <c r="I150" i="1" s="1"/>
  <c r="I151" i="1"/>
  <c r="L151" i="1" s="1"/>
  <c r="I153" i="1"/>
  <c r="K153" i="1" s="1"/>
  <c r="I154" i="1" s="1"/>
  <c r="K154" i="1" s="1"/>
  <c r="I155" i="1"/>
  <c r="K155" i="1" s="1"/>
  <c r="I156" i="1" s="1"/>
  <c r="K156" i="1" s="1"/>
  <c r="I157" i="1"/>
  <c r="K157" i="1" s="1"/>
  <c r="I158" i="1" s="1"/>
  <c r="I159" i="1"/>
  <c r="L159" i="1" s="1"/>
  <c r="I161" i="1"/>
  <c r="K161" i="1" s="1"/>
  <c r="I162" i="1" s="1"/>
  <c r="I163" i="1"/>
  <c r="K163" i="1" s="1"/>
  <c r="I164" i="1" s="1"/>
  <c r="K164" i="1" s="1"/>
  <c r="I165" i="1"/>
  <c r="K165" i="1" s="1"/>
  <c r="I166" i="1" s="1"/>
  <c r="I167" i="1"/>
  <c r="L167" i="1" s="1"/>
  <c r="I169" i="1"/>
  <c r="K169" i="1" s="1"/>
  <c r="I170" i="1" s="1"/>
  <c r="K170" i="1" s="1"/>
  <c r="I171" i="1"/>
  <c r="K171" i="1" s="1"/>
  <c r="I172" i="1" s="1"/>
  <c r="K172" i="1" s="1"/>
  <c r="I173" i="1"/>
  <c r="K173" i="1" s="1"/>
  <c r="I174" i="1" s="1"/>
  <c r="I175" i="1"/>
  <c r="L175" i="1" s="1"/>
  <c r="I177" i="1"/>
  <c r="K177" i="1" s="1"/>
  <c r="I178" i="1" s="1"/>
  <c r="K178" i="1" s="1"/>
  <c r="I179" i="1"/>
  <c r="K179" i="1" s="1"/>
  <c r="I180" i="1" s="1"/>
  <c r="K180" i="1" s="1"/>
  <c r="I181" i="1"/>
  <c r="L181" i="1" s="1"/>
  <c r="I183" i="1"/>
  <c r="L183" i="1" s="1"/>
  <c r="I185" i="1"/>
  <c r="K185" i="1" s="1"/>
  <c r="I186" i="1" s="1"/>
  <c r="I189" i="1"/>
  <c r="K189" i="1" s="1"/>
  <c r="I190" i="1" s="1"/>
  <c r="K190" i="1" s="1"/>
  <c r="I191" i="1"/>
  <c r="L191" i="1" s="1"/>
  <c r="I193" i="1"/>
  <c r="L193" i="1" s="1"/>
  <c r="K195" i="1"/>
  <c r="I196" i="1" s="1"/>
  <c r="I197" i="1"/>
  <c r="K197" i="1" s="1"/>
  <c r="I198" i="1" s="1"/>
  <c r="K198" i="1" s="1"/>
  <c r="I199" i="1"/>
  <c r="K199" i="1" s="1"/>
  <c r="I200" i="1" s="1"/>
  <c r="I201" i="1"/>
  <c r="L201" i="1" s="1"/>
  <c r="I203" i="1"/>
  <c r="L203" i="1" s="1"/>
  <c r="I205" i="1"/>
  <c r="I207" i="1"/>
  <c r="K207" i="1" s="1"/>
  <c r="I208" i="1" s="1"/>
  <c r="L209" i="1"/>
  <c r="K211" i="1"/>
  <c r="I212" i="1" s="1"/>
  <c r="K215" i="1"/>
  <c r="I216" i="1" s="1"/>
  <c r="L217" i="1"/>
  <c r="K219" i="1"/>
  <c r="I220" i="1" s="1"/>
  <c r="K223" i="1"/>
  <c r="I224" i="1" s="1"/>
  <c r="L225" i="1"/>
  <c r="K227" i="1"/>
  <c r="I228" i="1" s="1"/>
  <c r="K231" i="1"/>
  <c r="I232" i="1" s="1"/>
  <c r="L233" i="1"/>
  <c r="K235" i="1"/>
  <c r="I236" i="1" s="1"/>
  <c r="I237" i="1"/>
  <c r="K237" i="1" s="1"/>
  <c r="I239" i="1"/>
  <c r="I241" i="1"/>
  <c r="I243" i="1"/>
  <c r="I245" i="1"/>
  <c r="K245" i="1" s="1"/>
  <c r="I247" i="1"/>
  <c r="I249" i="1"/>
  <c r="I251" i="1"/>
  <c r="I253" i="1"/>
  <c r="K253" i="1" s="1"/>
  <c r="I255" i="1"/>
  <c r="I257" i="1"/>
  <c r="I259" i="1"/>
  <c r="I261" i="1"/>
  <c r="K261" i="1" s="1"/>
  <c r="I263" i="1"/>
  <c r="I265" i="1"/>
  <c r="I267" i="1"/>
  <c r="I269" i="1"/>
  <c r="K269" i="1" s="1"/>
  <c r="I271" i="1"/>
  <c r="I273" i="1"/>
  <c r="I275" i="1"/>
  <c r="K275" i="1" s="1"/>
  <c r="I276" i="1" s="1"/>
  <c r="I277" i="1"/>
  <c r="I279" i="1"/>
  <c r="L279" i="1" s="1"/>
  <c r="I281" i="1"/>
  <c r="L281" i="1" s="1"/>
  <c r="I283" i="1"/>
  <c r="K283" i="1" s="1"/>
  <c r="I284" i="1" s="1"/>
  <c r="I285" i="1"/>
  <c r="I287" i="1"/>
  <c r="K287" i="1" s="1"/>
  <c r="I288" i="1" s="1"/>
  <c r="I289" i="1"/>
  <c r="L289" i="1" s="1"/>
  <c r="I291" i="1"/>
  <c r="L291" i="1" s="1"/>
  <c r="I293" i="1"/>
  <c r="I295" i="1"/>
  <c r="K295" i="1" s="1"/>
  <c r="I296" i="1" s="1"/>
  <c r="K296" i="1" s="1"/>
  <c r="I297" i="1"/>
  <c r="L297" i="1" s="1"/>
  <c r="I299" i="1"/>
  <c r="K299" i="1" s="1"/>
  <c r="I300" i="1" s="1"/>
  <c r="I301" i="1"/>
  <c r="I303" i="1"/>
  <c r="L303" i="1" s="1"/>
  <c r="I305" i="1"/>
  <c r="L305" i="1" s="1"/>
  <c r="I307" i="1"/>
  <c r="L307" i="1" s="1"/>
  <c r="I309" i="1"/>
  <c r="I311" i="1"/>
  <c r="L311" i="1" s="1"/>
  <c r="I313" i="1"/>
  <c r="L313" i="1" s="1"/>
  <c r="I315" i="1"/>
  <c r="K315" i="1" s="1"/>
  <c r="I317" i="1"/>
  <c r="K317" i="1" s="1"/>
  <c r="I318" i="1" s="1"/>
  <c r="K318" i="1" s="1"/>
  <c r="I319" i="1"/>
  <c r="L319" i="1" s="1"/>
  <c r="I321" i="1"/>
  <c r="I323" i="1"/>
  <c r="K323" i="1" s="1"/>
  <c r="I324" i="1" s="1"/>
  <c r="K324" i="1" s="1"/>
  <c r="I325" i="1"/>
  <c r="K325" i="1" s="1"/>
  <c r="I326" i="1" s="1"/>
  <c r="I327" i="1"/>
  <c r="I329" i="1"/>
  <c r="K329" i="1" s="1"/>
  <c r="I330" i="1" s="1"/>
  <c r="I331" i="1"/>
  <c r="L331" i="1" s="1"/>
  <c r="I333" i="1"/>
  <c r="K333" i="1" s="1"/>
  <c r="I334" i="1" s="1"/>
  <c r="I335" i="1"/>
  <c r="K335" i="1" s="1"/>
  <c r="I336" i="1" s="1"/>
  <c r="I337" i="1"/>
  <c r="L337" i="1" s="1"/>
  <c r="I339" i="1"/>
  <c r="K339" i="1" s="1"/>
  <c r="I340" i="1" s="1"/>
  <c r="K340" i="1" s="1"/>
  <c r="I341" i="1"/>
  <c r="I343" i="1"/>
  <c r="K343" i="1" s="1"/>
  <c r="I344" i="1" s="1"/>
  <c r="I345" i="1"/>
  <c r="K345" i="1" s="1"/>
  <c r="I346" i="1" s="1"/>
  <c r="I347" i="1"/>
  <c r="K347" i="1" s="1"/>
  <c r="I348" i="1" s="1"/>
  <c r="K348" i="1" s="1"/>
  <c r="I349" i="1"/>
  <c r="L349" i="1" s="1"/>
  <c r="I351" i="1"/>
  <c r="L351" i="1" s="1"/>
  <c r="K353" i="1"/>
  <c r="I355" i="1"/>
  <c r="K355" i="1" s="1"/>
  <c r="I356" i="1" s="1"/>
  <c r="K356" i="1" s="1"/>
  <c r="I357" i="1"/>
  <c r="L357" i="1" s="1"/>
  <c r="I359" i="1"/>
  <c r="K359" i="1" s="1"/>
  <c r="I360" i="1" s="1"/>
  <c r="K360" i="1" s="1"/>
  <c r="I361" i="1"/>
  <c r="K361" i="1" s="1"/>
  <c r="I362" i="1" s="1"/>
  <c r="I363" i="1"/>
  <c r="K363" i="1" s="1"/>
  <c r="I364" i="1" s="1"/>
  <c r="K364" i="1" s="1"/>
  <c r="I365" i="1"/>
  <c r="L365" i="1" s="1"/>
  <c r="I367" i="1"/>
  <c r="K367" i="1" s="1"/>
  <c r="I368" i="1" s="1"/>
  <c r="K368" i="1" s="1"/>
  <c r="I369" i="1"/>
  <c r="K369" i="1" s="1"/>
  <c r="I370" i="1" s="1"/>
  <c r="I373" i="1"/>
  <c r="K373" i="1" s="1"/>
  <c r="I374" i="1" s="1"/>
  <c r="K374" i="1" s="1"/>
  <c r="I375" i="1"/>
  <c r="L375" i="1" s="1"/>
  <c r="I377" i="1"/>
  <c r="L377" i="1" s="1"/>
  <c r="I379" i="1"/>
  <c r="K379" i="1" s="1"/>
  <c r="I380" i="1" s="1"/>
  <c r="I381" i="1"/>
  <c r="K381" i="1" s="1"/>
  <c r="I382" i="1" s="1"/>
  <c r="K382" i="1" s="1"/>
  <c r="I383" i="1"/>
  <c r="L383" i="1" s="1"/>
  <c r="I385" i="1"/>
  <c r="K385" i="1" s="1"/>
  <c r="I386" i="1" s="1"/>
  <c r="K386" i="1" s="1"/>
  <c r="I387" i="1"/>
  <c r="I389" i="1"/>
  <c r="K389" i="1" s="1"/>
  <c r="I390" i="1" s="1"/>
  <c r="K390" i="1" s="1"/>
  <c r="I391" i="1"/>
  <c r="L391" i="1" s="1"/>
  <c r="I393" i="1"/>
  <c r="K393" i="1" s="1"/>
  <c r="I394" i="1" s="1"/>
  <c r="K394" i="1" s="1"/>
  <c r="I395" i="1"/>
  <c r="I397" i="1"/>
  <c r="K397" i="1" s="1"/>
  <c r="I398" i="1" s="1"/>
  <c r="K398" i="1" s="1"/>
  <c r="I399" i="1"/>
  <c r="L399" i="1" s="1"/>
  <c r="I401" i="1"/>
  <c r="K401" i="1" s="1"/>
  <c r="I402" i="1" s="1"/>
  <c r="K402" i="1" s="1"/>
  <c r="I403" i="1"/>
  <c r="I405" i="1"/>
  <c r="K405" i="1" s="1"/>
  <c r="I406" i="1" s="1"/>
  <c r="K406" i="1" s="1"/>
  <c r="I407" i="1"/>
  <c r="L407" i="1" s="1"/>
  <c r="I409" i="1"/>
  <c r="K409" i="1" s="1"/>
  <c r="I410" i="1" s="1"/>
  <c r="K410" i="1" s="1"/>
  <c r="I411" i="1"/>
  <c r="I413" i="1"/>
  <c r="K413" i="1" s="1"/>
  <c r="I414" i="1" s="1"/>
  <c r="K414" i="1" s="1"/>
  <c r="I415" i="1"/>
  <c r="L415" i="1" s="1"/>
  <c r="I417" i="1"/>
  <c r="K417" i="1" s="1"/>
  <c r="I418" i="1" s="1"/>
  <c r="K418" i="1" s="1"/>
  <c r="I419" i="1"/>
  <c r="I421" i="1"/>
  <c r="K421" i="1" s="1"/>
  <c r="I422" i="1" s="1"/>
  <c r="K422" i="1" s="1"/>
  <c r="I423" i="1"/>
  <c r="L423" i="1" s="1"/>
  <c r="I425" i="1"/>
  <c r="K425" i="1" s="1"/>
  <c r="I426" i="1" s="1"/>
  <c r="K426" i="1" s="1"/>
  <c r="I427" i="1"/>
  <c r="I429" i="1"/>
  <c r="K429" i="1" s="1"/>
  <c r="I430" i="1" s="1"/>
  <c r="K430" i="1" s="1"/>
  <c r="I431" i="1"/>
  <c r="L431" i="1" s="1"/>
  <c r="I433" i="1"/>
  <c r="K433" i="1" s="1"/>
  <c r="I434" i="1" s="1"/>
  <c r="K434" i="1" s="1"/>
  <c r="I435" i="1"/>
  <c r="I437" i="1"/>
  <c r="K437" i="1" s="1"/>
  <c r="I438" i="1" s="1"/>
  <c r="K438" i="1" s="1"/>
  <c r="I439" i="1"/>
  <c r="L439" i="1" s="1"/>
  <c r="I441" i="1"/>
  <c r="L441" i="1" s="1"/>
  <c r="I443" i="1"/>
  <c r="I445" i="1"/>
  <c r="K445" i="1" s="1"/>
  <c r="I446" i="1" s="1"/>
  <c r="K446" i="1" s="1"/>
  <c r="I447" i="1"/>
  <c r="L447" i="1" s="1"/>
  <c r="I449" i="1"/>
  <c r="K449" i="1" s="1"/>
  <c r="I450" i="1" s="1"/>
  <c r="I451" i="1"/>
  <c r="I453" i="1"/>
  <c r="L453" i="1" s="1"/>
  <c r="I455" i="1"/>
  <c r="L455" i="1" s="1"/>
  <c r="I457" i="1"/>
  <c r="K457" i="1" s="1"/>
  <c r="I458" i="1" s="1"/>
  <c r="I459" i="1"/>
  <c r="I461" i="1"/>
  <c r="K461" i="1" s="1"/>
  <c r="I462" i="1" s="1"/>
  <c r="K462" i="1" s="1"/>
  <c r="I463" i="1"/>
  <c r="L463" i="1" s="1"/>
  <c r="I465" i="1"/>
  <c r="K465" i="1" s="1"/>
  <c r="I466" i="1" s="1"/>
  <c r="I467" i="1"/>
  <c r="I469" i="1"/>
  <c r="K469" i="1" s="1"/>
  <c r="I470" i="1" s="1"/>
  <c r="K470" i="1" s="1"/>
  <c r="I471" i="1"/>
  <c r="L471" i="1" s="1"/>
  <c r="I473" i="1"/>
  <c r="K473" i="1" s="1"/>
  <c r="I474" i="1" s="1"/>
  <c r="I475" i="1"/>
  <c r="I477" i="1"/>
  <c r="N131" i="1"/>
  <c r="O131" i="1"/>
  <c r="Q131" i="1"/>
  <c r="P132" i="1"/>
  <c r="S132" i="1" s="1"/>
  <c r="N133" i="1"/>
  <c r="O133" i="1"/>
  <c r="Q133" i="1"/>
  <c r="P134" i="1"/>
  <c r="S134" i="1" s="1"/>
  <c r="N135" i="1"/>
  <c r="O135" i="1"/>
  <c r="Q135" i="1"/>
  <c r="P136" i="1"/>
  <c r="S136" i="1" s="1"/>
  <c r="N137" i="1"/>
  <c r="O137" i="1"/>
  <c r="Q137" i="1"/>
  <c r="P138" i="1"/>
  <c r="S138" i="1" s="1"/>
  <c r="N139" i="1"/>
  <c r="O139" i="1"/>
  <c r="Q139" i="1"/>
  <c r="P140" i="1"/>
  <c r="S140" i="1" s="1"/>
  <c r="N141" i="1"/>
  <c r="O141" i="1"/>
  <c r="Q141" i="1"/>
  <c r="P142" i="1"/>
  <c r="S142" i="1" s="1"/>
  <c r="N143" i="1"/>
  <c r="O143" i="1"/>
  <c r="Q143" i="1"/>
  <c r="P144" i="1"/>
  <c r="S144" i="1" s="1"/>
  <c r="N145" i="1"/>
  <c r="O145" i="1"/>
  <c r="Q145" i="1"/>
  <c r="P146" i="1"/>
  <c r="S146" i="1" s="1"/>
  <c r="N147" i="1"/>
  <c r="O147" i="1"/>
  <c r="Q147" i="1"/>
  <c r="P148" i="1"/>
  <c r="S148" i="1" s="1"/>
  <c r="N149" i="1"/>
  <c r="O149" i="1"/>
  <c r="Q149" i="1"/>
  <c r="P150" i="1"/>
  <c r="S150" i="1" s="1"/>
  <c r="N151" i="1"/>
  <c r="O151" i="1"/>
  <c r="Q151" i="1"/>
  <c r="P152" i="1"/>
  <c r="S152" i="1" s="1"/>
  <c r="N153" i="1"/>
  <c r="O153" i="1"/>
  <c r="Q153" i="1"/>
  <c r="P154" i="1"/>
  <c r="S154" i="1" s="1"/>
  <c r="N155" i="1"/>
  <c r="O155" i="1"/>
  <c r="Q155" i="1"/>
  <c r="P156" i="1"/>
  <c r="S156" i="1" s="1"/>
  <c r="N157" i="1"/>
  <c r="O157" i="1"/>
  <c r="Q157" i="1"/>
  <c r="P158" i="1"/>
  <c r="S158" i="1" s="1"/>
  <c r="N159" i="1"/>
  <c r="O159" i="1"/>
  <c r="Q159" i="1"/>
  <c r="P160" i="1"/>
  <c r="S160" i="1" s="1"/>
  <c r="N161" i="1"/>
  <c r="O161" i="1"/>
  <c r="Q161" i="1"/>
  <c r="P162" i="1"/>
  <c r="S162" i="1" s="1"/>
  <c r="N163" i="1"/>
  <c r="O163" i="1"/>
  <c r="Q163" i="1"/>
  <c r="P164" i="1"/>
  <c r="S164" i="1" s="1"/>
  <c r="N165" i="1"/>
  <c r="O165" i="1"/>
  <c r="Q165" i="1"/>
  <c r="P166" i="1"/>
  <c r="S166" i="1" s="1"/>
  <c r="N167" i="1"/>
  <c r="O167" i="1"/>
  <c r="Q167" i="1"/>
  <c r="P168" i="1"/>
  <c r="S168" i="1" s="1"/>
  <c r="N169" i="1"/>
  <c r="O169" i="1"/>
  <c r="Q169" i="1"/>
  <c r="P170" i="1"/>
  <c r="S170" i="1" s="1"/>
  <c r="N171" i="1"/>
  <c r="O171" i="1"/>
  <c r="Q171" i="1"/>
  <c r="P172" i="1"/>
  <c r="S172" i="1" s="1"/>
  <c r="N173" i="1"/>
  <c r="O173" i="1"/>
  <c r="Q173" i="1"/>
  <c r="P174" i="1"/>
  <c r="S174" i="1" s="1"/>
  <c r="N175" i="1"/>
  <c r="O175" i="1"/>
  <c r="Q175" i="1"/>
  <c r="P176" i="1"/>
  <c r="S176" i="1" s="1"/>
  <c r="N177" i="1"/>
  <c r="O177" i="1"/>
  <c r="Q177" i="1"/>
  <c r="P178" i="1"/>
  <c r="S178" i="1" s="1"/>
  <c r="N179" i="1"/>
  <c r="O179" i="1"/>
  <c r="Q179" i="1"/>
  <c r="P180" i="1"/>
  <c r="S180" i="1" s="1"/>
  <c r="N181" i="1"/>
  <c r="O181" i="1"/>
  <c r="Q181" i="1"/>
  <c r="P182" i="1"/>
  <c r="S182" i="1" s="1"/>
  <c r="O183" i="1"/>
  <c r="Q183" i="1"/>
  <c r="P184" i="1"/>
  <c r="S184" i="1" s="1"/>
  <c r="O185" i="1"/>
  <c r="Q185" i="1"/>
  <c r="P186" i="1"/>
  <c r="S186" i="1" s="1"/>
  <c r="N189" i="1"/>
  <c r="O189" i="1"/>
  <c r="Q189" i="1"/>
  <c r="P190" i="1"/>
  <c r="S190" i="1" s="1"/>
  <c r="N191" i="1"/>
  <c r="O191" i="1"/>
  <c r="Q191" i="1"/>
  <c r="P192" i="1"/>
  <c r="S192" i="1" s="1"/>
  <c r="N193" i="1"/>
  <c r="O193" i="1"/>
  <c r="Q193" i="1"/>
  <c r="P194" i="1"/>
  <c r="S194" i="1" s="1"/>
  <c r="N195" i="1"/>
  <c r="O195" i="1"/>
  <c r="Q195" i="1"/>
  <c r="P196" i="1"/>
  <c r="S196" i="1" s="1"/>
  <c r="N197" i="1"/>
  <c r="O197" i="1"/>
  <c r="Q197" i="1"/>
  <c r="P198" i="1"/>
  <c r="S198" i="1" s="1"/>
  <c r="N199" i="1"/>
  <c r="O199" i="1"/>
  <c r="Q199" i="1"/>
  <c r="P200" i="1"/>
  <c r="S200" i="1" s="1"/>
  <c r="N201" i="1"/>
  <c r="O201" i="1"/>
  <c r="Q201" i="1"/>
  <c r="P202" i="1"/>
  <c r="S202" i="1" s="1"/>
  <c r="N203" i="1"/>
  <c r="O203" i="1"/>
  <c r="Q203" i="1"/>
  <c r="P204" i="1"/>
  <c r="S204" i="1" s="1"/>
  <c r="N205" i="1"/>
  <c r="O205" i="1"/>
  <c r="Q205" i="1"/>
  <c r="P206" i="1"/>
  <c r="S206" i="1" s="1"/>
  <c r="N207" i="1"/>
  <c r="O207" i="1"/>
  <c r="Q207" i="1"/>
  <c r="P208" i="1"/>
  <c r="S208" i="1" s="1"/>
  <c r="N209" i="1"/>
  <c r="O209" i="1"/>
  <c r="Q209" i="1"/>
  <c r="P210" i="1"/>
  <c r="S210" i="1" s="1"/>
  <c r="N211" i="1"/>
  <c r="O211" i="1"/>
  <c r="Q211" i="1"/>
  <c r="P212" i="1"/>
  <c r="S212" i="1" s="1"/>
  <c r="N213" i="1"/>
  <c r="O213" i="1"/>
  <c r="Q213" i="1"/>
  <c r="P214" i="1"/>
  <c r="S214" i="1" s="1"/>
  <c r="N215" i="1"/>
  <c r="O215" i="1"/>
  <c r="Q215" i="1"/>
  <c r="P216" i="1"/>
  <c r="S216" i="1" s="1"/>
  <c r="N217" i="1"/>
  <c r="O217" i="1"/>
  <c r="Q217" i="1"/>
  <c r="P218" i="1"/>
  <c r="S218" i="1" s="1"/>
  <c r="N219" i="1"/>
  <c r="O219" i="1"/>
  <c r="Q219" i="1"/>
  <c r="P220" i="1"/>
  <c r="S220" i="1" s="1"/>
  <c r="N221" i="1"/>
  <c r="O221" i="1"/>
  <c r="Q221" i="1"/>
  <c r="P222" i="1"/>
  <c r="S222" i="1" s="1"/>
  <c r="N223" i="1"/>
  <c r="O223" i="1"/>
  <c r="Q223" i="1"/>
  <c r="P224" i="1"/>
  <c r="S224" i="1" s="1"/>
  <c r="N225" i="1"/>
  <c r="O225" i="1"/>
  <c r="Q225" i="1"/>
  <c r="P226" i="1"/>
  <c r="S226" i="1" s="1"/>
  <c r="N227" i="1"/>
  <c r="O227" i="1"/>
  <c r="Q227" i="1"/>
  <c r="P228" i="1"/>
  <c r="S228" i="1" s="1"/>
  <c r="N229" i="1"/>
  <c r="O229" i="1"/>
  <c r="Q229" i="1"/>
  <c r="P230" i="1"/>
  <c r="S230" i="1" s="1"/>
  <c r="N231" i="1"/>
  <c r="O231" i="1"/>
  <c r="Q231" i="1"/>
  <c r="P232" i="1"/>
  <c r="S232" i="1" s="1"/>
  <c r="N233" i="1"/>
  <c r="O233" i="1"/>
  <c r="Q233" i="1"/>
  <c r="P234" i="1"/>
  <c r="S234" i="1" s="1"/>
  <c r="N235" i="1"/>
  <c r="O235" i="1"/>
  <c r="Q235" i="1"/>
  <c r="P236" i="1"/>
  <c r="S236" i="1" s="1"/>
  <c r="N237" i="1"/>
  <c r="O237" i="1"/>
  <c r="Q237" i="1"/>
  <c r="P238" i="1"/>
  <c r="S238" i="1" s="1"/>
  <c r="N239" i="1"/>
  <c r="O239" i="1"/>
  <c r="Q239" i="1"/>
  <c r="P240" i="1"/>
  <c r="S240" i="1" s="1"/>
  <c r="N241" i="1"/>
  <c r="O241" i="1"/>
  <c r="Q241" i="1"/>
  <c r="P242" i="1"/>
  <c r="S242" i="1" s="1"/>
  <c r="N243" i="1"/>
  <c r="O243" i="1"/>
  <c r="Q243" i="1"/>
  <c r="P244" i="1"/>
  <c r="S244" i="1" s="1"/>
  <c r="N245" i="1"/>
  <c r="O245" i="1"/>
  <c r="Q245" i="1"/>
  <c r="P246" i="1"/>
  <c r="S246" i="1" s="1"/>
  <c r="N247" i="1"/>
  <c r="O247" i="1"/>
  <c r="Q247" i="1"/>
  <c r="P248" i="1"/>
  <c r="S248" i="1" s="1"/>
  <c r="N249" i="1"/>
  <c r="O249" i="1"/>
  <c r="Q249" i="1"/>
  <c r="P250" i="1"/>
  <c r="S250" i="1" s="1"/>
  <c r="N251" i="1"/>
  <c r="O251" i="1"/>
  <c r="Q251" i="1"/>
  <c r="P252" i="1"/>
  <c r="S252" i="1" s="1"/>
  <c r="N253" i="1"/>
  <c r="O253" i="1"/>
  <c r="Q253" i="1"/>
  <c r="P254" i="1"/>
  <c r="S254" i="1" s="1"/>
  <c r="N255" i="1"/>
  <c r="O255" i="1"/>
  <c r="Q255" i="1"/>
  <c r="P256" i="1"/>
  <c r="S256" i="1" s="1"/>
  <c r="N257" i="1"/>
  <c r="O257" i="1"/>
  <c r="Q257" i="1"/>
  <c r="P258" i="1"/>
  <c r="S258" i="1" s="1"/>
  <c r="N259" i="1"/>
  <c r="O259" i="1"/>
  <c r="Q259" i="1"/>
  <c r="P260" i="1"/>
  <c r="S260" i="1" s="1"/>
  <c r="N261" i="1"/>
  <c r="O261" i="1"/>
  <c r="Q261" i="1"/>
  <c r="P262" i="1"/>
  <c r="S262" i="1" s="1"/>
  <c r="N263" i="1"/>
  <c r="O263" i="1"/>
  <c r="Q263" i="1"/>
  <c r="P264" i="1"/>
  <c r="S264" i="1" s="1"/>
  <c r="N265" i="1"/>
  <c r="O265" i="1"/>
  <c r="Q265" i="1"/>
  <c r="P266" i="1"/>
  <c r="S266" i="1" s="1"/>
  <c r="N267" i="1"/>
  <c r="O267" i="1"/>
  <c r="Q267" i="1"/>
  <c r="P268" i="1"/>
  <c r="S268" i="1" s="1"/>
  <c r="N269" i="1"/>
  <c r="O269" i="1"/>
  <c r="Q269" i="1"/>
  <c r="P270" i="1"/>
  <c r="S270" i="1" s="1"/>
  <c r="N271" i="1"/>
  <c r="O271" i="1"/>
  <c r="Q271" i="1"/>
  <c r="P272" i="1"/>
  <c r="S272" i="1" s="1"/>
  <c r="N273" i="1"/>
  <c r="O273" i="1"/>
  <c r="Q273" i="1"/>
  <c r="P274" i="1"/>
  <c r="S274" i="1" s="1"/>
  <c r="N275" i="1"/>
  <c r="O275" i="1"/>
  <c r="Q275" i="1"/>
  <c r="P276" i="1"/>
  <c r="S276" i="1" s="1"/>
  <c r="N277" i="1"/>
  <c r="O277" i="1"/>
  <c r="Q277" i="1"/>
  <c r="P278" i="1"/>
  <c r="S278" i="1" s="1"/>
  <c r="N279" i="1"/>
  <c r="O279" i="1"/>
  <c r="Q279" i="1"/>
  <c r="P280" i="1"/>
  <c r="S280" i="1" s="1"/>
  <c r="N281" i="1"/>
  <c r="O281" i="1"/>
  <c r="Q281" i="1"/>
  <c r="P282" i="1"/>
  <c r="S282" i="1" s="1"/>
  <c r="N283" i="1"/>
  <c r="O283" i="1"/>
  <c r="Q283" i="1"/>
  <c r="P284" i="1"/>
  <c r="S284" i="1" s="1"/>
  <c r="N285" i="1"/>
  <c r="O285" i="1"/>
  <c r="Q285" i="1"/>
  <c r="P286" i="1"/>
  <c r="S286" i="1" s="1"/>
  <c r="N287" i="1"/>
  <c r="O287" i="1"/>
  <c r="Q287" i="1"/>
  <c r="P288" i="1"/>
  <c r="S288" i="1" s="1"/>
  <c r="N289" i="1"/>
  <c r="O289" i="1"/>
  <c r="Q289" i="1"/>
  <c r="P290" i="1"/>
  <c r="S290" i="1" s="1"/>
  <c r="N291" i="1"/>
  <c r="O291" i="1"/>
  <c r="Q291" i="1"/>
  <c r="P292" i="1"/>
  <c r="S292" i="1" s="1"/>
  <c r="N293" i="1"/>
  <c r="O293" i="1"/>
  <c r="Q293" i="1"/>
  <c r="P294" i="1"/>
  <c r="S294" i="1" s="1"/>
  <c r="N295" i="1"/>
  <c r="O295" i="1"/>
  <c r="Q295" i="1"/>
  <c r="P296" i="1"/>
  <c r="S296" i="1" s="1"/>
  <c r="N297" i="1"/>
  <c r="O297" i="1"/>
  <c r="Q297" i="1"/>
  <c r="P298" i="1"/>
  <c r="S298" i="1" s="1"/>
  <c r="N299" i="1"/>
  <c r="O299" i="1"/>
  <c r="Q299" i="1"/>
  <c r="P300" i="1"/>
  <c r="S300" i="1" s="1"/>
  <c r="N301" i="1"/>
  <c r="O301" i="1"/>
  <c r="Q301" i="1"/>
  <c r="P302" i="1"/>
  <c r="S302" i="1" s="1"/>
  <c r="N303" i="1"/>
  <c r="O303" i="1"/>
  <c r="Q303" i="1"/>
  <c r="P304" i="1"/>
  <c r="S304" i="1" s="1"/>
  <c r="N305" i="1"/>
  <c r="O305" i="1"/>
  <c r="Q305" i="1"/>
  <c r="P306" i="1"/>
  <c r="S306" i="1" s="1"/>
  <c r="N307" i="1"/>
  <c r="O307" i="1"/>
  <c r="Q307" i="1"/>
  <c r="P308" i="1"/>
  <c r="S308" i="1" s="1"/>
  <c r="N309" i="1"/>
  <c r="O309" i="1"/>
  <c r="Q309" i="1"/>
  <c r="P310" i="1"/>
  <c r="S310" i="1" s="1"/>
  <c r="N311" i="1"/>
  <c r="O311" i="1"/>
  <c r="Q311" i="1"/>
  <c r="P312" i="1"/>
  <c r="S312" i="1" s="1"/>
  <c r="N313" i="1"/>
  <c r="O313" i="1"/>
  <c r="Q313" i="1"/>
  <c r="P314" i="1"/>
  <c r="S314" i="1" s="1"/>
  <c r="N315" i="1"/>
  <c r="O315" i="1"/>
  <c r="Q315" i="1"/>
  <c r="P316" i="1"/>
  <c r="S316" i="1" s="1"/>
  <c r="N317" i="1"/>
  <c r="O317" i="1"/>
  <c r="Q317" i="1"/>
  <c r="P318" i="1"/>
  <c r="S318" i="1" s="1"/>
  <c r="N319" i="1"/>
  <c r="O319" i="1"/>
  <c r="Q319" i="1"/>
  <c r="P320" i="1"/>
  <c r="S320" i="1" s="1"/>
  <c r="N321" i="1"/>
  <c r="O321" i="1"/>
  <c r="Q321" i="1"/>
  <c r="P322" i="1"/>
  <c r="S322" i="1" s="1"/>
  <c r="N323" i="1"/>
  <c r="O323" i="1"/>
  <c r="Q323" i="1"/>
  <c r="P324" i="1"/>
  <c r="S324" i="1" s="1"/>
  <c r="N325" i="1"/>
  <c r="O325" i="1"/>
  <c r="Q325" i="1"/>
  <c r="P326" i="1"/>
  <c r="S326" i="1" s="1"/>
  <c r="N327" i="1"/>
  <c r="O327" i="1"/>
  <c r="Q327" i="1"/>
  <c r="P328" i="1"/>
  <c r="S328" i="1" s="1"/>
  <c r="N329" i="1"/>
  <c r="O329" i="1"/>
  <c r="Q329" i="1"/>
  <c r="P330" i="1"/>
  <c r="S330" i="1" s="1"/>
  <c r="N331" i="1"/>
  <c r="O331" i="1"/>
  <c r="Q331" i="1"/>
  <c r="P332" i="1"/>
  <c r="S332" i="1" s="1"/>
  <c r="N333" i="1"/>
  <c r="O333" i="1"/>
  <c r="Q333" i="1"/>
  <c r="P334" i="1"/>
  <c r="S334" i="1" s="1"/>
  <c r="N335" i="1"/>
  <c r="O335" i="1"/>
  <c r="Q335" i="1"/>
  <c r="P336" i="1"/>
  <c r="S336" i="1" s="1"/>
  <c r="N337" i="1"/>
  <c r="O337" i="1"/>
  <c r="Q337" i="1"/>
  <c r="P338" i="1"/>
  <c r="S338" i="1" s="1"/>
  <c r="N339" i="1"/>
  <c r="O339" i="1"/>
  <c r="Q339" i="1"/>
  <c r="P340" i="1"/>
  <c r="S340" i="1" s="1"/>
  <c r="N341" i="1"/>
  <c r="O341" i="1"/>
  <c r="Q341" i="1"/>
  <c r="P342" i="1"/>
  <c r="S342" i="1" s="1"/>
  <c r="N343" i="1"/>
  <c r="O343" i="1"/>
  <c r="Q343" i="1"/>
  <c r="P344" i="1"/>
  <c r="S344" i="1" s="1"/>
  <c r="N345" i="1"/>
  <c r="O345" i="1"/>
  <c r="Q345" i="1"/>
  <c r="P346" i="1"/>
  <c r="S346" i="1" s="1"/>
  <c r="N347" i="1"/>
  <c r="O347" i="1"/>
  <c r="Q347" i="1"/>
  <c r="P348" i="1"/>
  <c r="S348" i="1" s="1"/>
  <c r="N349" i="1"/>
  <c r="O349" i="1"/>
  <c r="Q349" i="1"/>
  <c r="P350" i="1"/>
  <c r="S350" i="1" s="1"/>
  <c r="N351" i="1"/>
  <c r="O351" i="1"/>
  <c r="Q351" i="1"/>
  <c r="P352" i="1"/>
  <c r="S352" i="1" s="1"/>
  <c r="O353" i="1"/>
  <c r="Q353" i="1"/>
  <c r="P354" i="1"/>
  <c r="S354" i="1" s="1"/>
  <c r="N355" i="1"/>
  <c r="O355" i="1"/>
  <c r="Q355" i="1"/>
  <c r="P356" i="1"/>
  <c r="S356" i="1" s="1"/>
  <c r="N357" i="1"/>
  <c r="O357" i="1"/>
  <c r="Q357" i="1"/>
  <c r="P358" i="1"/>
  <c r="S358" i="1" s="1"/>
  <c r="N359" i="1"/>
  <c r="O359" i="1"/>
  <c r="Q359" i="1"/>
  <c r="P360" i="1"/>
  <c r="S360" i="1" s="1"/>
  <c r="N361" i="1"/>
  <c r="O361" i="1"/>
  <c r="Q361" i="1"/>
  <c r="P362" i="1"/>
  <c r="S362" i="1" s="1"/>
  <c r="N363" i="1"/>
  <c r="O363" i="1"/>
  <c r="Q363" i="1"/>
  <c r="P364" i="1"/>
  <c r="S364" i="1" s="1"/>
  <c r="N365" i="1"/>
  <c r="O365" i="1"/>
  <c r="Q365" i="1"/>
  <c r="P366" i="1"/>
  <c r="S366" i="1" s="1"/>
  <c r="N367" i="1"/>
  <c r="O367" i="1"/>
  <c r="Q367" i="1"/>
  <c r="P368" i="1"/>
  <c r="S368" i="1" s="1"/>
  <c r="N369" i="1"/>
  <c r="O369" i="1"/>
  <c r="Q369" i="1"/>
  <c r="P370" i="1"/>
  <c r="S370" i="1" s="1"/>
  <c r="N373" i="1"/>
  <c r="O373" i="1"/>
  <c r="Q373" i="1"/>
  <c r="P374" i="1"/>
  <c r="S374" i="1" s="1"/>
  <c r="N375" i="1"/>
  <c r="O375" i="1"/>
  <c r="Q375" i="1"/>
  <c r="P376" i="1"/>
  <c r="S376" i="1" s="1"/>
  <c r="N377" i="1"/>
  <c r="O377" i="1"/>
  <c r="Q377" i="1"/>
  <c r="P378" i="1"/>
  <c r="S378" i="1" s="1"/>
  <c r="N379" i="1"/>
  <c r="O379" i="1"/>
  <c r="Q379" i="1"/>
  <c r="P380" i="1"/>
  <c r="S380" i="1" s="1"/>
  <c r="N381" i="1"/>
  <c r="O381" i="1"/>
  <c r="Q381" i="1"/>
  <c r="P382" i="1"/>
  <c r="S382" i="1" s="1"/>
  <c r="N383" i="1"/>
  <c r="O383" i="1"/>
  <c r="Q383" i="1"/>
  <c r="P384" i="1"/>
  <c r="S384" i="1" s="1"/>
  <c r="N385" i="1"/>
  <c r="O385" i="1"/>
  <c r="Q385" i="1"/>
  <c r="P386" i="1"/>
  <c r="S386" i="1" s="1"/>
  <c r="N387" i="1"/>
  <c r="O387" i="1"/>
  <c r="Q387" i="1"/>
  <c r="P388" i="1"/>
  <c r="S388" i="1" s="1"/>
  <c r="N389" i="1"/>
  <c r="O389" i="1"/>
  <c r="Q389" i="1"/>
  <c r="P390" i="1"/>
  <c r="S390" i="1" s="1"/>
  <c r="N391" i="1"/>
  <c r="O391" i="1"/>
  <c r="Q391" i="1"/>
  <c r="P392" i="1"/>
  <c r="S392" i="1" s="1"/>
  <c r="N393" i="1"/>
  <c r="O393" i="1"/>
  <c r="Q393" i="1"/>
  <c r="P394" i="1"/>
  <c r="S394" i="1" s="1"/>
  <c r="N395" i="1"/>
  <c r="O395" i="1"/>
  <c r="Q395" i="1"/>
  <c r="P396" i="1"/>
  <c r="S396" i="1" s="1"/>
  <c r="N397" i="1"/>
  <c r="O397" i="1"/>
  <c r="Q397" i="1"/>
  <c r="P398" i="1"/>
  <c r="S398" i="1" s="1"/>
  <c r="N399" i="1"/>
  <c r="O399" i="1"/>
  <c r="Q399" i="1"/>
  <c r="P400" i="1"/>
  <c r="S400" i="1" s="1"/>
  <c r="N401" i="1"/>
  <c r="O401" i="1"/>
  <c r="Q401" i="1"/>
  <c r="P402" i="1"/>
  <c r="S402" i="1" s="1"/>
  <c r="N403" i="1"/>
  <c r="O403" i="1"/>
  <c r="Q403" i="1"/>
  <c r="P404" i="1"/>
  <c r="S404" i="1" s="1"/>
  <c r="N405" i="1"/>
  <c r="O405" i="1"/>
  <c r="Q405" i="1"/>
  <c r="P406" i="1"/>
  <c r="S406" i="1" s="1"/>
  <c r="N407" i="1"/>
  <c r="O407" i="1"/>
  <c r="Q407" i="1"/>
  <c r="P408" i="1"/>
  <c r="S408" i="1" s="1"/>
  <c r="N409" i="1"/>
  <c r="O409" i="1"/>
  <c r="Q409" i="1"/>
  <c r="P410" i="1"/>
  <c r="S410" i="1" s="1"/>
  <c r="N411" i="1"/>
  <c r="O411" i="1"/>
  <c r="Q411" i="1"/>
  <c r="P412" i="1"/>
  <c r="S412" i="1" s="1"/>
  <c r="N413" i="1"/>
  <c r="O413" i="1"/>
  <c r="Q413" i="1"/>
  <c r="P414" i="1"/>
  <c r="S414" i="1" s="1"/>
  <c r="N415" i="1"/>
  <c r="O415" i="1"/>
  <c r="Q415" i="1"/>
  <c r="P416" i="1"/>
  <c r="S416" i="1" s="1"/>
  <c r="N417" i="1"/>
  <c r="O417" i="1"/>
  <c r="Q417" i="1"/>
  <c r="P418" i="1"/>
  <c r="S418" i="1" s="1"/>
  <c r="N419" i="1"/>
  <c r="O419" i="1"/>
  <c r="Q419" i="1"/>
  <c r="P420" i="1"/>
  <c r="S420" i="1" s="1"/>
  <c r="N421" i="1"/>
  <c r="O421" i="1"/>
  <c r="Q421" i="1"/>
  <c r="P422" i="1"/>
  <c r="S422" i="1" s="1"/>
  <c r="N423" i="1"/>
  <c r="O423" i="1"/>
  <c r="Q423" i="1"/>
  <c r="P424" i="1"/>
  <c r="S424" i="1" s="1"/>
  <c r="N425" i="1"/>
  <c r="O425" i="1"/>
  <c r="Q425" i="1"/>
  <c r="P426" i="1"/>
  <c r="S426" i="1" s="1"/>
  <c r="N427" i="1"/>
  <c r="O427" i="1"/>
  <c r="Q427" i="1"/>
  <c r="P428" i="1"/>
  <c r="S428" i="1" s="1"/>
  <c r="N429" i="1"/>
  <c r="O429" i="1"/>
  <c r="Q429" i="1"/>
  <c r="P430" i="1"/>
  <c r="S430" i="1" s="1"/>
  <c r="N431" i="1"/>
  <c r="O431" i="1"/>
  <c r="Q431" i="1"/>
  <c r="P432" i="1"/>
  <c r="S432" i="1" s="1"/>
  <c r="N433" i="1"/>
  <c r="O433" i="1"/>
  <c r="Q433" i="1"/>
  <c r="P434" i="1"/>
  <c r="S434" i="1" s="1"/>
  <c r="N435" i="1"/>
  <c r="O435" i="1"/>
  <c r="Q435" i="1"/>
  <c r="P436" i="1"/>
  <c r="S436" i="1" s="1"/>
  <c r="N437" i="1"/>
  <c r="O437" i="1"/>
  <c r="Q437" i="1"/>
  <c r="P438" i="1"/>
  <c r="S438" i="1" s="1"/>
  <c r="N439" i="1"/>
  <c r="O439" i="1"/>
  <c r="Q439" i="1"/>
  <c r="P440" i="1"/>
  <c r="S440" i="1" s="1"/>
  <c r="N441" i="1"/>
  <c r="O441" i="1"/>
  <c r="Q441" i="1"/>
  <c r="P442" i="1"/>
  <c r="S442" i="1" s="1"/>
  <c r="N443" i="1"/>
  <c r="O443" i="1"/>
  <c r="Q443" i="1"/>
  <c r="P444" i="1"/>
  <c r="S444" i="1" s="1"/>
  <c r="N445" i="1"/>
  <c r="O445" i="1"/>
  <c r="Q445" i="1"/>
  <c r="P446" i="1"/>
  <c r="S446" i="1" s="1"/>
  <c r="N447" i="1"/>
  <c r="O447" i="1"/>
  <c r="Q447" i="1"/>
  <c r="P448" i="1"/>
  <c r="S448" i="1" s="1"/>
  <c r="N449" i="1"/>
  <c r="O449" i="1"/>
  <c r="Q449" i="1"/>
  <c r="P450" i="1"/>
  <c r="S450" i="1" s="1"/>
  <c r="N451" i="1"/>
  <c r="O451" i="1"/>
  <c r="Q451" i="1"/>
  <c r="P452" i="1"/>
  <c r="S452" i="1" s="1"/>
  <c r="N453" i="1"/>
  <c r="O453" i="1"/>
  <c r="Q453" i="1"/>
  <c r="P454" i="1"/>
  <c r="S454" i="1" s="1"/>
  <c r="N455" i="1"/>
  <c r="O455" i="1"/>
  <c r="Q455" i="1"/>
  <c r="P456" i="1"/>
  <c r="S456" i="1" s="1"/>
  <c r="N457" i="1"/>
  <c r="O457" i="1"/>
  <c r="Q457" i="1"/>
  <c r="P458" i="1"/>
  <c r="S458" i="1" s="1"/>
  <c r="N459" i="1"/>
  <c r="O459" i="1"/>
  <c r="Q459" i="1"/>
  <c r="P460" i="1"/>
  <c r="S460" i="1" s="1"/>
  <c r="N461" i="1"/>
  <c r="O461" i="1"/>
  <c r="Q461" i="1"/>
  <c r="P462" i="1"/>
  <c r="S462" i="1" s="1"/>
  <c r="N463" i="1"/>
  <c r="O463" i="1"/>
  <c r="Q463" i="1"/>
  <c r="P464" i="1"/>
  <c r="S464" i="1" s="1"/>
  <c r="N465" i="1"/>
  <c r="O465" i="1"/>
  <c r="Q465" i="1"/>
  <c r="P466" i="1"/>
  <c r="S466" i="1" s="1"/>
  <c r="N467" i="1"/>
  <c r="O467" i="1"/>
  <c r="Q467" i="1"/>
  <c r="P468" i="1"/>
  <c r="S468" i="1" s="1"/>
  <c r="N469" i="1"/>
  <c r="O469" i="1"/>
  <c r="Q469" i="1"/>
  <c r="P470" i="1"/>
  <c r="S470" i="1" s="1"/>
  <c r="N471" i="1"/>
  <c r="O471" i="1"/>
  <c r="Q471" i="1"/>
  <c r="P472" i="1"/>
  <c r="S472" i="1" s="1"/>
  <c r="N473" i="1"/>
  <c r="O473" i="1"/>
  <c r="Q473" i="1"/>
  <c r="P474" i="1"/>
  <c r="S474" i="1" s="1"/>
  <c r="N475" i="1"/>
  <c r="O475" i="1"/>
  <c r="Q475" i="1"/>
  <c r="P476" i="1"/>
  <c r="S476" i="1" s="1"/>
  <c r="P496" i="1"/>
  <c r="S496" i="1" s="1"/>
  <c r="Q129" i="1"/>
  <c r="O129" i="1"/>
  <c r="N129" i="1"/>
  <c r="I129" i="1"/>
  <c r="I82" i="1"/>
  <c r="K82" i="1" s="1"/>
  <c r="I83" i="1" s="1"/>
  <c r="L273" i="1" l="1"/>
  <c r="K273" i="1"/>
  <c r="L249" i="1"/>
  <c r="K249" i="1"/>
  <c r="K271" i="1"/>
  <c r="I272" i="1" s="1"/>
  <c r="K272" i="1" s="1"/>
  <c r="K247" i="1"/>
  <c r="I248" i="1" s="1"/>
  <c r="L257" i="1"/>
  <c r="K257" i="1"/>
  <c r="K259" i="1"/>
  <c r="I260" i="1" s="1"/>
  <c r="K260" i="1" s="1"/>
  <c r="K267" i="1"/>
  <c r="I268" i="1" s="1"/>
  <c r="K255" i="1"/>
  <c r="I256" i="1" s="1"/>
  <c r="K243" i="1"/>
  <c r="I244" i="1" s="1"/>
  <c r="K244" i="1" s="1"/>
  <c r="L265" i="1"/>
  <c r="K265" i="1"/>
  <c r="L241" i="1"/>
  <c r="K241" i="1"/>
  <c r="K263" i="1"/>
  <c r="I264" i="1" s="1"/>
  <c r="K251" i="1"/>
  <c r="I252" i="1" s="1"/>
  <c r="L239" i="1"/>
  <c r="K239" i="1"/>
  <c r="I240" i="1" s="1"/>
  <c r="K240" i="1" s="1"/>
  <c r="K224" i="1"/>
  <c r="K232" i="1"/>
  <c r="L228" i="1"/>
  <c r="I316" i="1"/>
  <c r="K316" i="1" s="1"/>
  <c r="P129" i="1"/>
  <c r="I354" i="1"/>
  <c r="K354" i="1" s="1"/>
  <c r="F9" i="7"/>
  <c r="H9" i="7"/>
  <c r="R15" i="1"/>
  <c r="J9" i="7" s="1"/>
  <c r="K496" i="1"/>
  <c r="K477" i="1"/>
  <c r="I478" i="1" s="1"/>
  <c r="K43" i="1"/>
  <c r="I44" i="1" s="1"/>
  <c r="L15" i="1"/>
  <c r="P124" i="1"/>
  <c r="F11" i="7"/>
  <c r="O495" i="1"/>
  <c r="G12" i="7" s="1"/>
  <c r="P43" i="1"/>
  <c r="K9" i="7"/>
  <c r="L125" i="1"/>
  <c r="K125" i="1"/>
  <c r="L495" i="1"/>
  <c r="L473" i="1"/>
  <c r="P203" i="1"/>
  <c r="R203" i="1" s="1"/>
  <c r="K351" i="1"/>
  <c r="I352" i="1" s="1"/>
  <c r="K352" i="1" s="1"/>
  <c r="K337" i="1"/>
  <c r="I338" i="1" s="1"/>
  <c r="L338" i="1" s="1"/>
  <c r="L177" i="1"/>
  <c r="K377" i="1"/>
  <c r="I378" i="1" s="1"/>
  <c r="K378" i="1" s="1"/>
  <c r="P455" i="1"/>
  <c r="S455" i="1" s="1"/>
  <c r="P267" i="1"/>
  <c r="R267" i="1" s="1"/>
  <c r="L465" i="1"/>
  <c r="P389" i="1"/>
  <c r="R389" i="1" s="1"/>
  <c r="P427" i="1"/>
  <c r="S427" i="1" s="1"/>
  <c r="P419" i="1"/>
  <c r="S419" i="1" s="1"/>
  <c r="K441" i="1"/>
  <c r="I442" i="1" s="1"/>
  <c r="K442" i="1" s="1"/>
  <c r="K201" i="1"/>
  <c r="I202" i="1" s="1"/>
  <c r="L202" i="1" s="1"/>
  <c r="K453" i="1"/>
  <c r="I454" i="1" s="1"/>
  <c r="K454" i="1" s="1"/>
  <c r="L457" i="1"/>
  <c r="L433" i="1"/>
  <c r="L405" i="1"/>
  <c r="L393" i="1"/>
  <c r="Q495" i="1"/>
  <c r="I12" i="7" s="1"/>
  <c r="P283" i="1"/>
  <c r="R283" i="1" s="1"/>
  <c r="K439" i="1"/>
  <c r="I440" i="1" s="1"/>
  <c r="L440" i="1" s="1"/>
  <c r="K151" i="1"/>
  <c r="I152" i="1" s="1"/>
  <c r="K152" i="1" s="1"/>
  <c r="P319" i="1"/>
  <c r="R319" i="1" s="1"/>
  <c r="P313" i="1"/>
  <c r="R313" i="1" s="1"/>
  <c r="P309" i="1"/>
  <c r="R309" i="1" s="1"/>
  <c r="P307" i="1"/>
  <c r="R307" i="1" s="1"/>
  <c r="P293" i="1"/>
  <c r="R293" i="1" s="1"/>
  <c r="P185" i="1"/>
  <c r="R185" i="1" s="1"/>
  <c r="K133" i="1"/>
  <c r="I134" i="1" s="1"/>
  <c r="K134" i="1" s="1"/>
  <c r="L445" i="1"/>
  <c r="K415" i="1"/>
  <c r="I416" i="1" s="1"/>
  <c r="L416" i="1" s="1"/>
  <c r="K375" i="1"/>
  <c r="I376" i="1" s="1"/>
  <c r="L376" i="1" s="1"/>
  <c r="L235" i="1"/>
  <c r="P219" i="1"/>
  <c r="R219" i="1" s="1"/>
  <c r="P169" i="1"/>
  <c r="R169" i="1" s="1"/>
  <c r="L381" i="1"/>
  <c r="L263" i="1"/>
  <c r="L461" i="1"/>
  <c r="L389" i="1"/>
  <c r="P409" i="1"/>
  <c r="S409" i="1" s="1"/>
  <c r="P385" i="1"/>
  <c r="R385" i="1" s="1"/>
  <c r="P377" i="1"/>
  <c r="R377" i="1" s="1"/>
  <c r="P373" i="1"/>
  <c r="R373" i="1" s="1"/>
  <c r="P331" i="1"/>
  <c r="R331" i="1" s="1"/>
  <c r="P251" i="1"/>
  <c r="R251" i="1" s="1"/>
  <c r="P153" i="1"/>
  <c r="R153" i="1" s="1"/>
  <c r="K471" i="1"/>
  <c r="I472" i="1" s="1"/>
  <c r="K423" i="1"/>
  <c r="I424" i="1" s="1"/>
  <c r="L424" i="1" s="1"/>
  <c r="L325" i="1"/>
  <c r="K135" i="1"/>
  <c r="I136" i="1" s="1"/>
  <c r="K136" i="1" s="1"/>
  <c r="P379" i="1"/>
  <c r="R379" i="1" s="1"/>
  <c r="P235" i="1"/>
  <c r="R235" i="1" s="1"/>
  <c r="P137" i="1"/>
  <c r="R137" i="1" s="1"/>
  <c r="P395" i="1"/>
  <c r="R395" i="1" s="1"/>
  <c r="P369" i="1"/>
  <c r="S369" i="1" s="1"/>
  <c r="P317" i="1"/>
  <c r="R317" i="1" s="1"/>
  <c r="L421" i="1"/>
  <c r="L409" i="1"/>
  <c r="L255" i="1"/>
  <c r="L243" i="1"/>
  <c r="L223" i="1"/>
  <c r="L211" i="1"/>
  <c r="L165" i="1"/>
  <c r="L153" i="1"/>
  <c r="P447" i="1"/>
  <c r="R447" i="1" s="1"/>
  <c r="L477" i="1"/>
  <c r="K463" i="1"/>
  <c r="I464" i="1" s="1"/>
  <c r="L464" i="1" s="1"/>
  <c r="L397" i="1"/>
  <c r="K391" i="1"/>
  <c r="I392" i="1" s="1"/>
  <c r="L392" i="1" s="1"/>
  <c r="L385" i="1"/>
  <c r="L373" i="1"/>
  <c r="L359" i="1"/>
  <c r="L317" i="1"/>
  <c r="L299" i="1"/>
  <c r="L287" i="1"/>
  <c r="K233" i="1"/>
  <c r="I234" i="1" s="1"/>
  <c r="L141" i="1"/>
  <c r="L449" i="1"/>
  <c r="L437" i="1"/>
  <c r="K431" i="1"/>
  <c r="I432" i="1" s="1"/>
  <c r="L432" i="1" s="1"/>
  <c r="L425" i="1"/>
  <c r="L347" i="1"/>
  <c r="K183" i="1"/>
  <c r="I184" i="1" s="1"/>
  <c r="K184" i="1" s="1"/>
  <c r="L173" i="1"/>
  <c r="P425" i="1"/>
  <c r="S425" i="1" s="1"/>
  <c r="P343" i="1"/>
  <c r="R343" i="1" s="1"/>
  <c r="L469" i="1"/>
  <c r="K455" i="1"/>
  <c r="I456" i="1" s="1"/>
  <c r="L413" i="1"/>
  <c r="K407" i="1"/>
  <c r="I408" i="1" s="1"/>
  <c r="L408" i="1" s="1"/>
  <c r="L401" i="1"/>
  <c r="L259" i="1"/>
  <c r="K447" i="1"/>
  <c r="I448" i="1" s="1"/>
  <c r="L448" i="1" s="1"/>
  <c r="K383" i="1"/>
  <c r="I384" i="1" s="1"/>
  <c r="L384" i="1" s="1"/>
  <c r="K181" i="1"/>
  <c r="I182" i="1" s="1"/>
  <c r="K182" i="1" s="1"/>
  <c r="L429" i="1"/>
  <c r="L417" i="1"/>
  <c r="K399" i="1"/>
  <c r="I400" i="1" s="1"/>
  <c r="L400" i="1" s="1"/>
  <c r="K311" i="1"/>
  <c r="I312" i="1" s="1"/>
  <c r="K312" i="1" s="1"/>
  <c r="K305" i="1"/>
  <c r="I306" i="1" s="1"/>
  <c r="K306" i="1" s="1"/>
  <c r="K291" i="1"/>
  <c r="I292" i="1" s="1"/>
  <c r="K292" i="1" s="1"/>
  <c r="K279" i="1"/>
  <c r="I280" i="1" s="1"/>
  <c r="K280" i="1" s="1"/>
  <c r="I258" i="1"/>
  <c r="K225" i="1"/>
  <c r="I226" i="1" s="1"/>
  <c r="K203" i="1"/>
  <c r="I204" i="1" s="1"/>
  <c r="K204" i="1" s="1"/>
  <c r="K191" i="1"/>
  <c r="I192" i="1" s="1"/>
  <c r="L192" i="1" s="1"/>
  <c r="K167" i="1"/>
  <c r="I168" i="1" s="1"/>
  <c r="L168" i="1" s="1"/>
  <c r="L367" i="1"/>
  <c r="K365" i="1"/>
  <c r="I366" i="1" s="1"/>
  <c r="L363" i="1"/>
  <c r="P361" i="1"/>
  <c r="R361" i="1" s="1"/>
  <c r="P359" i="1"/>
  <c r="R359" i="1" s="1"/>
  <c r="K357" i="1"/>
  <c r="I358" i="1" s="1"/>
  <c r="L358" i="1" s="1"/>
  <c r="L355" i="1"/>
  <c r="K349" i="1"/>
  <c r="I350" i="1" s="1"/>
  <c r="L350" i="1" s="1"/>
  <c r="P345" i="1"/>
  <c r="S345" i="1" s="1"/>
  <c r="L343" i="1"/>
  <c r="L339" i="1"/>
  <c r="K336" i="1"/>
  <c r="L336" i="1"/>
  <c r="L335" i="1"/>
  <c r="K334" i="1"/>
  <c r="L334" i="1"/>
  <c r="L333" i="1"/>
  <c r="K330" i="1"/>
  <c r="L330" i="1"/>
  <c r="L329" i="1"/>
  <c r="L323" i="1"/>
  <c r="K319" i="1"/>
  <c r="I320" i="1" s="1"/>
  <c r="L320" i="1" s="1"/>
  <c r="L315" i="1"/>
  <c r="K313" i="1"/>
  <c r="I314" i="1" s="1"/>
  <c r="P305" i="1"/>
  <c r="R305" i="1" s="1"/>
  <c r="K297" i="1"/>
  <c r="I298" i="1" s="1"/>
  <c r="L298" i="1" s="1"/>
  <c r="L295" i="1"/>
  <c r="K289" i="1"/>
  <c r="I290" i="1" s="1"/>
  <c r="L290" i="1" s="1"/>
  <c r="K288" i="1"/>
  <c r="L288" i="1"/>
  <c r="K284" i="1"/>
  <c r="L284" i="1"/>
  <c r="L283" i="1"/>
  <c r="L275" i="1"/>
  <c r="I274" i="1"/>
  <c r="L271" i="1"/>
  <c r="L267" i="1"/>
  <c r="I266" i="1"/>
  <c r="L251" i="1"/>
  <c r="L247" i="1"/>
  <c r="L231" i="1"/>
  <c r="L227" i="1"/>
  <c r="L224" i="1"/>
  <c r="K220" i="1"/>
  <c r="L220" i="1"/>
  <c r="L219" i="1"/>
  <c r="K216" i="1"/>
  <c r="L216" i="1"/>
  <c r="L215" i="1"/>
  <c r="K212" i="1"/>
  <c r="L212" i="1"/>
  <c r="K209" i="1"/>
  <c r="I210" i="1" s="1"/>
  <c r="L207" i="1"/>
  <c r="L199" i="1"/>
  <c r="K196" i="1"/>
  <c r="L196" i="1"/>
  <c r="L195" i="1"/>
  <c r="K193" i="1"/>
  <c r="I194" i="1" s="1"/>
  <c r="L194" i="1" s="1"/>
  <c r="L190" i="1"/>
  <c r="K175" i="1"/>
  <c r="I176" i="1" s="1"/>
  <c r="K176" i="1" s="1"/>
  <c r="K186" i="1"/>
  <c r="L186" i="1"/>
  <c r="L185" i="1"/>
  <c r="L180" i="1"/>
  <c r="L172" i="1"/>
  <c r="L169" i="1"/>
  <c r="K162" i="1"/>
  <c r="L162" i="1"/>
  <c r="L161" i="1"/>
  <c r="K159" i="1"/>
  <c r="I160" i="1" s="1"/>
  <c r="K160" i="1" s="1"/>
  <c r="L157" i="1"/>
  <c r="L149" i="1"/>
  <c r="L148" i="1"/>
  <c r="K145" i="1"/>
  <c r="I146" i="1" s="1"/>
  <c r="K146" i="1" s="1"/>
  <c r="K143" i="1"/>
  <c r="I144" i="1" s="1"/>
  <c r="K144" i="1" s="1"/>
  <c r="K138" i="1"/>
  <c r="L138" i="1"/>
  <c r="L137" i="1"/>
  <c r="K380" i="1"/>
  <c r="L380" i="1"/>
  <c r="K475" i="1"/>
  <c r="I476" i="1" s="1"/>
  <c r="L475" i="1"/>
  <c r="K450" i="1"/>
  <c r="L450" i="1"/>
  <c r="K443" i="1"/>
  <c r="I444" i="1" s="1"/>
  <c r="L443" i="1"/>
  <c r="K427" i="1"/>
  <c r="I428" i="1" s="1"/>
  <c r="L427" i="1"/>
  <c r="K411" i="1"/>
  <c r="I412" i="1" s="1"/>
  <c r="L411" i="1"/>
  <c r="K395" i="1"/>
  <c r="I396" i="1" s="1"/>
  <c r="L395" i="1"/>
  <c r="K326" i="1"/>
  <c r="L326" i="1"/>
  <c r="K474" i="1"/>
  <c r="L474" i="1"/>
  <c r="K467" i="1"/>
  <c r="I468" i="1" s="1"/>
  <c r="L467" i="1"/>
  <c r="K370" i="1"/>
  <c r="L370" i="1"/>
  <c r="K300" i="1"/>
  <c r="L300" i="1"/>
  <c r="K276" i="1"/>
  <c r="L276" i="1"/>
  <c r="K466" i="1"/>
  <c r="L466" i="1"/>
  <c r="K459" i="1"/>
  <c r="I460" i="1" s="1"/>
  <c r="L459" i="1"/>
  <c r="K435" i="1"/>
  <c r="I436" i="1" s="1"/>
  <c r="L435" i="1"/>
  <c r="K419" i="1"/>
  <c r="I420" i="1" s="1"/>
  <c r="L419" i="1"/>
  <c r="K403" i="1"/>
  <c r="I404" i="1" s="1"/>
  <c r="L403" i="1"/>
  <c r="K387" i="1"/>
  <c r="I388" i="1" s="1"/>
  <c r="L387" i="1"/>
  <c r="K346" i="1"/>
  <c r="L346" i="1"/>
  <c r="K458" i="1"/>
  <c r="L458" i="1"/>
  <c r="K451" i="1"/>
  <c r="I452" i="1" s="1"/>
  <c r="L451" i="1"/>
  <c r="K362" i="1"/>
  <c r="L362" i="1"/>
  <c r="K344" i="1"/>
  <c r="L344" i="1"/>
  <c r="K236" i="1"/>
  <c r="L236" i="1"/>
  <c r="K166" i="1"/>
  <c r="L166" i="1"/>
  <c r="L434" i="1"/>
  <c r="L426" i="1"/>
  <c r="L418" i="1"/>
  <c r="L410" i="1"/>
  <c r="L402" i="1"/>
  <c r="L394" i="1"/>
  <c r="L386" i="1"/>
  <c r="L368" i="1"/>
  <c r="L360" i="1"/>
  <c r="K341" i="1"/>
  <c r="I342" i="1" s="1"/>
  <c r="L341" i="1"/>
  <c r="K293" i="1"/>
  <c r="I294" i="1" s="1"/>
  <c r="L293" i="1"/>
  <c r="K229" i="1"/>
  <c r="I230" i="1" s="1"/>
  <c r="L229" i="1"/>
  <c r="K205" i="1"/>
  <c r="I206" i="1" s="1"/>
  <c r="L205" i="1"/>
  <c r="L154" i="1"/>
  <c r="L140" i="1"/>
  <c r="I238" i="1"/>
  <c r="K238" i="1" s="1"/>
  <c r="L237" i="1"/>
  <c r="P363" i="1"/>
  <c r="R363" i="1" s="1"/>
  <c r="P431" i="1"/>
  <c r="S431" i="1" s="1"/>
  <c r="P415" i="1"/>
  <c r="S415" i="1" s="1"/>
  <c r="P329" i="1"/>
  <c r="R329" i="1" s="1"/>
  <c r="P323" i="1"/>
  <c r="R323" i="1" s="1"/>
  <c r="P277" i="1"/>
  <c r="R277" i="1" s="1"/>
  <c r="P261" i="1"/>
  <c r="S261" i="1" s="1"/>
  <c r="P245" i="1"/>
  <c r="S245" i="1" s="1"/>
  <c r="P229" i="1"/>
  <c r="S229" i="1" s="1"/>
  <c r="P213" i="1"/>
  <c r="R213" i="1" s="1"/>
  <c r="P197" i="1"/>
  <c r="R197" i="1" s="1"/>
  <c r="P179" i="1"/>
  <c r="R179" i="1" s="1"/>
  <c r="P163" i="1"/>
  <c r="R163" i="1" s="1"/>
  <c r="P147" i="1"/>
  <c r="R147" i="1" s="1"/>
  <c r="P131" i="1"/>
  <c r="S131" i="1" s="1"/>
  <c r="L340" i="1"/>
  <c r="K331" i="1"/>
  <c r="I332" i="1" s="1"/>
  <c r="L296" i="1"/>
  <c r="K285" i="1"/>
  <c r="I286" i="1" s="1"/>
  <c r="L285" i="1"/>
  <c r="K281" i="1"/>
  <c r="I282" i="1" s="1"/>
  <c r="L232" i="1"/>
  <c r="K221" i="1"/>
  <c r="I222" i="1" s="1"/>
  <c r="L221" i="1"/>
  <c r="K217" i="1"/>
  <c r="I218" i="1" s="1"/>
  <c r="L178" i="1"/>
  <c r="L164" i="1"/>
  <c r="K150" i="1"/>
  <c r="L150" i="1"/>
  <c r="K327" i="1"/>
  <c r="I328" i="1" s="1"/>
  <c r="L327" i="1"/>
  <c r="K277" i="1"/>
  <c r="I278" i="1" s="1"/>
  <c r="L277" i="1"/>
  <c r="K213" i="1"/>
  <c r="I214" i="1" s="1"/>
  <c r="L213" i="1"/>
  <c r="K174" i="1"/>
  <c r="L174" i="1"/>
  <c r="K321" i="1"/>
  <c r="I322" i="1" s="1"/>
  <c r="L321" i="1"/>
  <c r="I270" i="1"/>
  <c r="K270" i="1" s="1"/>
  <c r="L269" i="1"/>
  <c r="K200" i="1"/>
  <c r="L200" i="1"/>
  <c r="K301" i="1"/>
  <c r="I302" i="1" s="1"/>
  <c r="L301" i="1"/>
  <c r="P391" i="1"/>
  <c r="R391" i="1" s="1"/>
  <c r="P365" i="1"/>
  <c r="R365" i="1" s="1"/>
  <c r="P349" i="1"/>
  <c r="R349" i="1" s="1"/>
  <c r="L494" i="1"/>
  <c r="S493" i="1" s="1"/>
  <c r="L470" i="1"/>
  <c r="L462" i="1"/>
  <c r="L446" i="1"/>
  <c r="L438" i="1"/>
  <c r="L430" i="1"/>
  <c r="L422" i="1"/>
  <c r="L414" i="1"/>
  <c r="L406" i="1"/>
  <c r="L398" i="1"/>
  <c r="L390" i="1"/>
  <c r="L382" i="1"/>
  <c r="L374" i="1"/>
  <c r="L364" i="1"/>
  <c r="L356" i="1"/>
  <c r="L348" i="1"/>
  <c r="L324" i="1"/>
  <c r="I262" i="1"/>
  <c r="K262" i="1" s="1"/>
  <c r="L261" i="1"/>
  <c r="K158" i="1"/>
  <c r="L158" i="1"/>
  <c r="P311" i="1"/>
  <c r="R311" i="1" s="1"/>
  <c r="P429" i="1"/>
  <c r="R429" i="1" s="1"/>
  <c r="L379" i="1"/>
  <c r="L369" i="1"/>
  <c r="L361" i="1"/>
  <c r="L353" i="1"/>
  <c r="L345" i="1"/>
  <c r="L318" i="1"/>
  <c r="K309" i="1"/>
  <c r="I310" i="1" s="1"/>
  <c r="L309" i="1"/>
  <c r="K307" i="1"/>
  <c r="I308" i="1" s="1"/>
  <c r="I254" i="1"/>
  <c r="K254" i="1" s="1"/>
  <c r="L253" i="1"/>
  <c r="I250" i="1"/>
  <c r="K250" i="1" s="1"/>
  <c r="K208" i="1"/>
  <c r="L208" i="1"/>
  <c r="L198" i="1"/>
  <c r="L132" i="1"/>
  <c r="K303" i="1"/>
  <c r="I304" i="1" s="1"/>
  <c r="I246" i="1"/>
  <c r="K246" i="1" s="1"/>
  <c r="L245" i="1"/>
  <c r="I242" i="1"/>
  <c r="K242" i="1" s="1"/>
  <c r="L170" i="1"/>
  <c r="L156" i="1"/>
  <c r="K142" i="1"/>
  <c r="L142" i="1"/>
  <c r="L197" i="1"/>
  <c r="L189" i="1"/>
  <c r="L179" i="1"/>
  <c r="L171" i="1"/>
  <c r="L163" i="1"/>
  <c r="L155" i="1"/>
  <c r="L147" i="1"/>
  <c r="L139" i="1"/>
  <c r="L131" i="1"/>
  <c r="P465" i="1"/>
  <c r="S465" i="1" s="1"/>
  <c r="P449" i="1"/>
  <c r="R449" i="1" s="1"/>
  <c r="P407" i="1"/>
  <c r="S407" i="1" s="1"/>
  <c r="P403" i="1"/>
  <c r="R403" i="1" s="1"/>
  <c r="P399" i="1"/>
  <c r="R399" i="1" s="1"/>
  <c r="P387" i="1"/>
  <c r="R387" i="1" s="1"/>
  <c r="P367" i="1"/>
  <c r="R367" i="1" s="1"/>
  <c r="P337" i="1"/>
  <c r="R337" i="1" s="1"/>
  <c r="P351" i="1"/>
  <c r="S351" i="1" s="1"/>
  <c r="P435" i="1"/>
  <c r="R435" i="1" s="1"/>
  <c r="P347" i="1"/>
  <c r="R347" i="1" s="1"/>
  <c r="P299" i="1"/>
  <c r="R299" i="1" s="1"/>
  <c r="P355" i="1"/>
  <c r="R355" i="1" s="1"/>
  <c r="P467" i="1"/>
  <c r="S467" i="1" s="1"/>
  <c r="P451" i="1"/>
  <c r="R451" i="1" s="1"/>
  <c r="P413" i="1"/>
  <c r="R413" i="1" s="1"/>
  <c r="P321" i="1"/>
  <c r="R321" i="1" s="1"/>
  <c r="P473" i="1"/>
  <c r="S473" i="1" s="1"/>
  <c r="P401" i="1"/>
  <c r="R401" i="1" s="1"/>
  <c r="P397" i="1"/>
  <c r="R397" i="1" s="1"/>
  <c r="P393" i="1"/>
  <c r="R393" i="1" s="1"/>
  <c r="P335" i="1"/>
  <c r="S335" i="1" s="1"/>
  <c r="P333" i="1"/>
  <c r="R333" i="1" s="1"/>
  <c r="P263" i="1"/>
  <c r="S263" i="1" s="1"/>
  <c r="P247" i="1"/>
  <c r="R247" i="1" s="1"/>
  <c r="P231" i="1"/>
  <c r="R231" i="1" s="1"/>
  <c r="P215" i="1"/>
  <c r="R215" i="1" s="1"/>
  <c r="P199" i="1"/>
  <c r="R199" i="1" s="1"/>
  <c r="P181" i="1"/>
  <c r="R181" i="1" s="1"/>
  <c r="P165" i="1"/>
  <c r="R165" i="1" s="1"/>
  <c r="P149" i="1"/>
  <c r="R149" i="1" s="1"/>
  <c r="P133" i="1"/>
  <c r="R133" i="1" s="1"/>
  <c r="P421" i="1"/>
  <c r="R421" i="1" s="1"/>
  <c r="P417" i="1"/>
  <c r="R417" i="1" s="1"/>
  <c r="P383" i="1"/>
  <c r="R383" i="1" s="1"/>
  <c r="P469" i="1"/>
  <c r="R469" i="1" s="1"/>
  <c r="P453" i="1"/>
  <c r="R453" i="1" s="1"/>
  <c r="P437" i="1"/>
  <c r="R437" i="1" s="1"/>
  <c r="P423" i="1"/>
  <c r="R423" i="1" s="1"/>
  <c r="P411" i="1"/>
  <c r="R411" i="1" s="1"/>
  <c r="P381" i="1"/>
  <c r="R381" i="1" s="1"/>
  <c r="P357" i="1"/>
  <c r="R357" i="1" s="1"/>
  <c r="P353" i="1"/>
  <c r="R353" i="1" s="1"/>
  <c r="P325" i="1"/>
  <c r="R325" i="1" s="1"/>
  <c r="P303" i="1"/>
  <c r="R303" i="1" s="1"/>
  <c r="P275" i="1"/>
  <c r="R275" i="1" s="1"/>
  <c r="P259" i="1"/>
  <c r="R259" i="1" s="1"/>
  <c r="P243" i="1"/>
  <c r="R243" i="1" s="1"/>
  <c r="P227" i="1"/>
  <c r="S227" i="1" s="1"/>
  <c r="P211" i="1"/>
  <c r="S211" i="1" s="1"/>
  <c r="P195" i="1"/>
  <c r="R195" i="1" s="1"/>
  <c r="P177" i="1"/>
  <c r="R177" i="1" s="1"/>
  <c r="P161" i="1"/>
  <c r="S161" i="1" s="1"/>
  <c r="P145" i="1"/>
  <c r="S145" i="1" s="1"/>
  <c r="P471" i="1"/>
  <c r="S471" i="1" s="1"/>
  <c r="P339" i="1"/>
  <c r="R339" i="1" s="1"/>
  <c r="P461" i="1"/>
  <c r="S461" i="1" s="1"/>
  <c r="P445" i="1"/>
  <c r="S445" i="1" s="1"/>
  <c r="P405" i="1"/>
  <c r="R405" i="1" s="1"/>
  <c r="P375" i="1"/>
  <c r="R375" i="1" s="1"/>
  <c r="P327" i="1"/>
  <c r="R327" i="1" s="1"/>
  <c r="P279" i="1"/>
  <c r="S279" i="1" s="1"/>
  <c r="P315" i="1"/>
  <c r="R315" i="1" s="1"/>
  <c r="P439" i="1"/>
  <c r="R439" i="1" s="1"/>
  <c r="P463" i="1"/>
  <c r="S463" i="1" s="1"/>
  <c r="P341" i="1"/>
  <c r="R341" i="1" s="1"/>
  <c r="P457" i="1"/>
  <c r="R457" i="1" s="1"/>
  <c r="P441" i="1"/>
  <c r="R441" i="1" s="1"/>
  <c r="P253" i="1"/>
  <c r="R253" i="1" s="1"/>
  <c r="P237" i="1"/>
  <c r="R237" i="1" s="1"/>
  <c r="P221" i="1"/>
  <c r="R221" i="1" s="1"/>
  <c r="P205" i="1"/>
  <c r="R205" i="1" s="1"/>
  <c r="P189" i="1"/>
  <c r="R189" i="1" s="1"/>
  <c r="P171" i="1"/>
  <c r="R171" i="1" s="1"/>
  <c r="P155" i="1"/>
  <c r="R155" i="1" s="1"/>
  <c r="P139" i="1"/>
  <c r="R139" i="1" s="1"/>
  <c r="P291" i="1"/>
  <c r="R291" i="1" s="1"/>
  <c r="P249" i="1"/>
  <c r="R249" i="1" s="1"/>
  <c r="P233" i="1"/>
  <c r="R233" i="1" s="1"/>
  <c r="P217" i="1"/>
  <c r="R217" i="1" s="1"/>
  <c r="P201" i="1"/>
  <c r="R201" i="1" s="1"/>
  <c r="P183" i="1"/>
  <c r="R183" i="1" s="1"/>
  <c r="P167" i="1"/>
  <c r="R167" i="1" s="1"/>
  <c r="P151" i="1"/>
  <c r="P135" i="1"/>
  <c r="R135" i="1" s="1"/>
  <c r="P475" i="1"/>
  <c r="R475" i="1" s="1"/>
  <c r="P459" i="1"/>
  <c r="S459" i="1" s="1"/>
  <c r="P443" i="1"/>
  <c r="S443" i="1" s="1"/>
  <c r="P433" i="1"/>
  <c r="R433" i="1" s="1"/>
  <c r="P239" i="1"/>
  <c r="R239" i="1" s="1"/>
  <c r="P223" i="1"/>
  <c r="R223" i="1" s="1"/>
  <c r="P207" i="1"/>
  <c r="R207" i="1" s="1"/>
  <c r="P191" i="1"/>
  <c r="R191" i="1" s="1"/>
  <c r="P173" i="1"/>
  <c r="R173" i="1" s="1"/>
  <c r="P157" i="1"/>
  <c r="R157" i="1" s="1"/>
  <c r="P141" i="1"/>
  <c r="R141" i="1" s="1"/>
  <c r="P241" i="1"/>
  <c r="R241" i="1" s="1"/>
  <c r="P225" i="1"/>
  <c r="R225" i="1" s="1"/>
  <c r="P209" i="1"/>
  <c r="R209" i="1" s="1"/>
  <c r="P193" i="1"/>
  <c r="R193" i="1" s="1"/>
  <c r="P175" i="1"/>
  <c r="R175" i="1" s="1"/>
  <c r="P159" i="1"/>
  <c r="R159" i="1" s="1"/>
  <c r="P143" i="1"/>
  <c r="R143" i="1" s="1"/>
  <c r="P295" i="1"/>
  <c r="R295" i="1" s="1"/>
  <c r="P289" i="1"/>
  <c r="R289" i="1" s="1"/>
  <c r="P273" i="1"/>
  <c r="R273" i="1" s="1"/>
  <c r="P257" i="1"/>
  <c r="R257" i="1" s="1"/>
  <c r="P297" i="1"/>
  <c r="R297" i="1" s="1"/>
  <c r="P285" i="1"/>
  <c r="R285" i="1" s="1"/>
  <c r="P269" i="1"/>
  <c r="R269" i="1" s="1"/>
  <c r="P301" i="1"/>
  <c r="P281" i="1"/>
  <c r="R281" i="1" s="1"/>
  <c r="P265" i="1"/>
  <c r="R265" i="1" s="1"/>
  <c r="P287" i="1"/>
  <c r="R287" i="1" s="1"/>
  <c r="P271" i="1"/>
  <c r="R271" i="1" s="1"/>
  <c r="P255" i="1"/>
  <c r="R255" i="1" s="1"/>
  <c r="L82" i="1"/>
  <c r="K83" i="1"/>
  <c r="L83" i="1"/>
  <c r="N50" i="1"/>
  <c r="O50" i="1"/>
  <c r="Q50" i="1"/>
  <c r="N52" i="1"/>
  <c r="O52" i="1"/>
  <c r="Q52" i="1"/>
  <c r="N54" i="1"/>
  <c r="O54" i="1"/>
  <c r="Q54" i="1"/>
  <c r="N56" i="1"/>
  <c r="O56" i="1"/>
  <c r="Q56" i="1"/>
  <c r="N58" i="1"/>
  <c r="O58" i="1"/>
  <c r="Q58" i="1"/>
  <c r="N60" i="1"/>
  <c r="O60" i="1"/>
  <c r="Q60" i="1"/>
  <c r="N62" i="1"/>
  <c r="O62" i="1"/>
  <c r="Q62" i="1"/>
  <c r="N64" i="1"/>
  <c r="O64" i="1"/>
  <c r="Q64" i="1"/>
  <c r="N66" i="1"/>
  <c r="O66" i="1"/>
  <c r="Q66" i="1"/>
  <c r="N68" i="1"/>
  <c r="O68" i="1"/>
  <c r="Q68" i="1"/>
  <c r="N70" i="1"/>
  <c r="O70" i="1"/>
  <c r="Q70" i="1"/>
  <c r="N72" i="1"/>
  <c r="O72" i="1"/>
  <c r="Q72" i="1"/>
  <c r="N74" i="1"/>
  <c r="O74" i="1"/>
  <c r="Q74" i="1"/>
  <c r="N76" i="1"/>
  <c r="O76" i="1"/>
  <c r="Q76" i="1"/>
  <c r="N78" i="1"/>
  <c r="O78" i="1"/>
  <c r="Q78" i="1"/>
  <c r="N80" i="1"/>
  <c r="O80" i="1"/>
  <c r="Q80" i="1"/>
  <c r="N82" i="1"/>
  <c r="O82" i="1"/>
  <c r="Q82" i="1"/>
  <c r="N84" i="1"/>
  <c r="O84" i="1"/>
  <c r="Q84" i="1"/>
  <c r="N86" i="1"/>
  <c r="O86" i="1"/>
  <c r="Q86" i="1"/>
  <c r="N88" i="1"/>
  <c r="O88" i="1"/>
  <c r="Q88" i="1"/>
  <c r="N90" i="1"/>
  <c r="O90" i="1"/>
  <c r="Q90" i="1"/>
  <c r="N92" i="1"/>
  <c r="O92" i="1"/>
  <c r="Q92" i="1"/>
  <c r="N94" i="1"/>
  <c r="O94" i="1"/>
  <c r="Q94" i="1"/>
  <c r="N96" i="1"/>
  <c r="O96" i="1"/>
  <c r="Q96" i="1"/>
  <c r="N98" i="1"/>
  <c r="O98" i="1"/>
  <c r="Q98" i="1"/>
  <c r="N100" i="1"/>
  <c r="O100" i="1"/>
  <c r="Q100" i="1"/>
  <c r="N102" i="1"/>
  <c r="O102" i="1"/>
  <c r="Q102" i="1"/>
  <c r="N104" i="1"/>
  <c r="O104" i="1"/>
  <c r="Q104" i="1"/>
  <c r="N106" i="1"/>
  <c r="O106" i="1"/>
  <c r="Q106" i="1"/>
  <c r="N108" i="1"/>
  <c r="O108" i="1"/>
  <c r="Q108" i="1"/>
  <c r="N110" i="1"/>
  <c r="O110" i="1"/>
  <c r="Q110" i="1"/>
  <c r="N112" i="1"/>
  <c r="O112" i="1"/>
  <c r="Q112" i="1"/>
  <c r="N114" i="1"/>
  <c r="O114" i="1"/>
  <c r="Q114" i="1"/>
  <c r="N116" i="1"/>
  <c r="O116" i="1"/>
  <c r="Q116" i="1"/>
  <c r="N118" i="1"/>
  <c r="O118" i="1"/>
  <c r="Q118" i="1"/>
  <c r="N120" i="1"/>
  <c r="O120" i="1"/>
  <c r="Q120" i="1"/>
  <c r="N122" i="1"/>
  <c r="O122" i="1"/>
  <c r="Q122" i="1"/>
  <c r="Q48" i="1"/>
  <c r="O48" i="1"/>
  <c r="N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4" i="1"/>
  <c r="I86" i="1"/>
  <c r="I88" i="1"/>
  <c r="I90" i="1"/>
  <c r="I92" i="1"/>
  <c r="I94" i="1"/>
  <c r="I96" i="1"/>
  <c r="I98" i="1"/>
  <c r="I100" i="1"/>
  <c r="I102" i="1"/>
  <c r="I106" i="1"/>
  <c r="I108" i="1"/>
  <c r="I110" i="1"/>
  <c r="I112" i="1"/>
  <c r="I114" i="1"/>
  <c r="I116" i="1"/>
  <c r="I118" i="1"/>
  <c r="I120" i="1"/>
  <c r="I122" i="1"/>
  <c r="N32" i="1"/>
  <c r="O32" i="1"/>
  <c r="Q32" i="1"/>
  <c r="I30" i="1"/>
  <c r="I28" i="1"/>
  <c r="I26" i="1"/>
  <c r="N24" i="1"/>
  <c r="O24" i="1"/>
  <c r="Q24" i="1"/>
  <c r="N26" i="1"/>
  <c r="O26" i="1"/>
  <c r="Q26" i="1"/>
  <c r="N28" i="1"/>
  <c r="O28" i="1"/>
  <c r="Q28" i="1"/>
  <c r="N30" i="1"/>
  <c r="O30" i="1"/>
  <c r="Q30" i="1"/>
  <c r="I24" i="1"/>
  <c r="N22" i="1"/>
  <c r="O22" i="1"/>
  <c r="Q22" i="1"/>
  <c r="I22" i="1"/>
  <c r="Q20" i="1"/>
  <c r="O20" i="1"/>
  <c r="N20" i="1"/>
  <c r="N13" i="1"/>
  <c r="O13" i="1"/>
  <c r="Q13" i="1"/>
  <c r="I13" i="1"/>
  <c r="N7" i="1"/>
  <c r="O7" i="1"/>
  <c r="Q7" i="1"/>
  <c r="N11" i="1"/>
  <c r="O11" i="1"/>
  <c r="Q11" i="1"/>
  <c r="Q9" i="1"/>
  <c r="O9" i="1"/>
  <c r="N9" i="1"/>
  <c r="K264" i="1" l="1"/>
  <c r="L264" i="1"/>
  <c r="K268" i="1"/>
  <c r="L268" i="1"/>
  <c r="K252" i="1"/>
  <c r="L252" i="1"/>
  <c r="K256" i="1"/>
  <c r="L256" i="1"/>
  <c r="K248" i="1"/>
  <c r="L248" i="1"/>
  <c r="L260" i="1"/>
  <c r="L244" i="1"/>
  <c r="L272" i="1"/>
  <c r="L266" i="1"/>
  <c r="K266" i="1"/>
  <c r="L258" i="1"/>
  <c r="K258" i="1"/>
  <c r="L274" i="1"/>
  <c r="K274" i="1"/>
  <c r="L316" i="1"/>
  <c r="L234" i="1"/>
  <c r="K228" i="1"/>
  <c r="K226" i="1"/>
  <c r="L210" i="1"/>
  <c r="L354" i="1"/>
  <c r="K44" i="1"/>
  <c r="L44" i="1"/>
  <c r="N47" i="1"/>
  <c r="R427" i="1"/>
  <c r="R151" i="1"/>
  <c r="O128" i="1"/>
  <c r="P11" i="1"/>
  <c r="R11" i="1" s="1"/>
  <c r="P9" i="1"/>
  <c r="P7" i="1"/>
  <c r="R7" i="1" s="1"/>
  <c r="P90" i="1"/>
  <c r="R90" i="1" s="1"/>
  <c r="P48" i="1"/>
  <c r="P13" i="1"/>
  <c r="R13" i="1" s="1"/>
  <c r="P20" i="1"/>
  <c r="P32" i="1"/>
  <c r="R32" i="1" s="1"/>
  <c r="K478" i="1"/>
  <c r="L478" i="1"/>
  <c r="S477" i="1" s="1"/>
  <c r="S317" i="1"/>
  <c r="R409" i="1"/>
  <c r="S313" i="1"/>
  <c r="R43" i="1"/>
  <c r="J10" i="7" s="1"/>
  <c r="H10" i="7"/>
  <c r="S43" i="1"/>
  <c r="K10" i="7" s="1"/>
  <c r="L16" i="1"/>
  <c r="P495" i="1"/>
  <c r="H12" i="7" s="1"/>
  <c r="F12" i="7"/>
  <c r="S361" i="1"/>
  <c r="L352" i="1"/>
  <c r="H11" i="7"/>
  <c r="R124" i="1"/>
  <c r="J11" i="7" s="1"/>
  <c r="S124" i="1"/>
  <c r="K11" i="7" s="1"/>
  <c r="K290" i="1"/>
  <c r="K424" i="1"/>
  <c r="K376" i="1"/>
  <c r="K338" i="1"/>
  <c r="S389" i="1"/>
  <c r="S309" i="1"/>
  <c r="S359" i="1"/>
  <c r="S203" i="1"/>
  <c r="S163" i="1"/>
  <c r="K416" i="1"/>
  <c r="R369" i="1"/>
  <c r="S267" i="1"/>
  <c r="L240" i="1"/>
  <c r="S331" i="1"/>
  <c r="S235" i="1"/>
  <c r="S277" i="1"/>
  <c r="L378" i="1"/>
  <c r="L134" i="1"/>
  <c r="K168" i="1"/>
  <c r="S367" i="1"/>
  <c r="R431" i="1"/>
  <c r="S343" i="1"/>
  <c r="S449" i="1"/>
  <c r="S395" i="1"/>
  <c r="L292" i="1"/>
  <c r="S153" i="1"/>
  <c r="K320" i="1"/>
  <c r="L454" i="1"/>
  <c r="K192" i="1"/>
  <c r="S283" i="1"/>
  <c r="S185" i="1"/>
  <c r="R455" i="1"/>
  <c r="S307" i="1"/>
  <c r="K202" i="1"/>
  <c r="K194" i="1"/>
  <c r="R245" i="1"/>
  <c r="L146" i="1"/>
  <c r="R419" i="1"/>
  <c r="S215" i="1"/>
  <c r="R425" i="1"/>
  <c r="K400" i="1"/>
  <c r="K384" i="1"/>
  <c r="S305" i="1"/>
  <c r="R345" i="1"/>
  <c r="L176" i="1"/>
  <c r="R465" i="1"/>
  <c r="S451" i="1"/>
  <c r="K350" i="1"/>
  <c r="L152" i="1"/>
  <c r="S417" i="1"/>
  <c r="S439" i="1"/>
  <c r="S357" i="1"/>
  <c r="K448" i="1"/>
  <c r="S447" i="1"/>
  <c r="L306" i="1"/>
  <c r="L442" i="1"/>
  <c r="S383" i="1"/>
  <c r="S385" i="1"/>
  <c r="S133" i="1"/>
  <c r="K432" i="1"/>
  <c r="S475" i="1"/>
  <c r="S275" i="1"/>
  <c r="K392" i="1"/>
  <c r="K234" i="1"/>
  <c r="S251" i="1"/>
  <c r="S213" i="1"/>
  <c r="R415" i="1"/>
  <c r="S469" i="1"/>
  <c r="S333" i="1"/>
  <c r="S319" i="1"/>
  <c r="S321" i="1"/>
  <c r="L204" i="1"/>
  <c r="K358" i="1"/>
  <c r="S137" i="1"/>
  <c r="L184" i="1"/>
  <c r="R463" i="1"/>
  <c r="S435" i="1"/>
  <c r="S293" i="1"/>
  <c r="S437" i="1"/>
  <c r="S377" i="1"/>
  <c r="S453" i="1"/>
  <c r="L136" i="1"/>
  <c r="L160" i="1"/>
  <c r="S219" i="1"/>
  <c r="R335" i="1"/>
  <c r="L182" i="1"/>
  <c r="K440" i="1"/>
  <c r="S339" i="1"/>
  <c r="R229" i="1"/>
  <c r="S169" i="1"/>
  <c r="R407" i="1"/>
  <c r="R471" i="1"/>
  <c r="S373" i="1"/>
  <c r="K464" i="1"/>
  <c r="L312" i="1"/>
  <c r="S379" i="1"/>
  <c r="L472" i="1"/>
  <c r="K472" i="1"/>
  <c r="S381" i="1"/>
  <c r="S303" i="1"/>
  <c r="S397" i="1"/>
  <c r="R161" i="1"/>
  <c r="S323" i="1"/>
  <c r="R227" i="1"/>
  <c r="L280" i="1"/>
  <c r="S197" i="1"/>
  <c r="S391" i="1"/>
  <c r="K408" i="1"/>
  <c r="S189" i="1"/>
  <c r="S329" i="1"/>
  <c r="K210" i="1"/>
  <c r="L456" i="1"/>
  <c r="K456" i="1"/>
  <c r="S209" i="1"/>
  <c r="S411" i="1"/>
  <c r="S421" i="1"/>
  <c r="S243" i="1"/>
  <c r="S423" i="1"/>
  <c r="R445" i="1"/>
  <c r="K298" i="1"/>
  <c r="S405" i="1"/>
  <c r="S355" i="1"/>
  <c r="L366" i="1"/>
  <c r="K366" i="1"/>
  <c r="R351" i="1"/>
  <c r="S349" i="1"/>
  <c r="S315" i="1"/>
  <c r="L314" i="1"/>
  <c r="K314" i="1"/>
  <c r="S299" i="1"/>
  <c r="R279" i="1"/>
  <c r="R263" i="1"/>
  <c r="S253" i="1"/>
  <c r="S241" i="1"/>
  <c r="S237" i="1"/>
  <c r="S179" i="1"/>
  <c r="S155" i="1"/>
  <c r="S149" i="1"/>
  <c r="S147" i="1"/>
  <c r="L144" i="1"/>
  <c r="L246" i="1"/>
  <c r="K388" i="1"/>
  <c r="L388" i="1"/>
  <c r="K460" i="1"/>
  <c r="L460" i="1"/>
  <c r="K396" i="1"/>
  <c r="L396" i="1"/>
  <c r="S195" i="1"/>
  <c r="S363" i="1"/>
  <c r="S365" i="1"/>
  <c r="S247" i="1"/>
  <c r="L254" i="1"/>
  <c r="L328" i="1"/>
  <c r="K328" i="1"/>
  <c r="L222" i="1"/>
  <c r="K222" i="1"/>
  <c r="K206" i="1"/>
  <c r="L206" i="1"/>
  <c r="K342" i="1"/>
  <c r="L342" i="1"/>
  <c r="K278" i="1"/>
  <c r="L278" i="1"/>
  <c r="S337" i="1"/>
  <c r="K452" i="1"/>
  <c r="L452" i="1"/>
  <c r="K404" i="1"/>
  <c r="L404" i="1"/>
  <c r="K412" i="1"/>
  <c r="L412" i="1"/>
  <c r="K476" i="1"/>
  <c r="L476" i="1"/>
  <c r="K322" i="1"/>
  <c r="L322" i="1"/>
  <c r="S347" i="1"/>
  <c r="R131" i="1"/>
  <c r="R261" i="1"/>
  <c r="L304" i="1"/>
  <c r="K304" i="1"/>
  <c r="L332" i="1"/>
  <c r="K332" i="1"/>
  <c r="L238" i="1"/>
  <c r="K230" i="1"/>
  <c r="L230" i="1"/>
  <c r="L262" i="1"/>
  <c r="L286" i="1"/>
  <c r="K286" i="1"/>
  <c r="R443" i="1"/>
  <c r="S393" i="1"/>
  <c r="S193" i="1"/>
  <c r="S259" i="1"/>
  <c r="S311" i="1"/>
  <c r="R473" i="1"/>
  <c r="R467" i="1"/>
  <c r="S205" i="1"/>
  <c r="S413" i="1"/>
  <c r="L308" i="1"/>
  <c r="K308" i="1"/>
  <c r="K420" i="1"/>
  <c r="L420" i="1"/>
  <c r="K468" i="1"/>
  <c r="L468" i="1"/>
  <c r="K428" i="1"/>
  <c r="L428" i="1"/>
  <c r="L250" i="1"/>
  <c r="L218" i="1"/>
  <c r="K218" i="1"/>
  <c r="S159" i="1"/>
  <c r="S441" i="1"/>
  <c r="S353" i="1"/>
  <c r="S199" i="1"/>
  <c r="S429" i="1"/>
  <c r="S399" i="1"/>
  <c r="K302" i="1"/>
  <c r="L302" i="1"/>
  <c r="L270" i="1"/>
  <c r="L214" i="1"/>
  <c r="K214" i="1"/>
  <c r="L282" i="1"/>
  <c r="K282" i="1"/>
  <c r="S225" i="1"/>
  <c r="S221" i="1"/>
  <c r="L242" i="1"/>
  <c r="K310" i="1"/>
  <c r="L310" i="1"/>
  <c r="K294" i="1"/>
  <c r="L294" i="1"/>
  <c r="K436" i="1"/>
  <c r="L436" i="1"/>
  <c r="K444" i="1"/>
  <c r="L444" i="1"/>
  <c r="R145" i="1"/>
  <c r="S403" i="1"/>
  <c r="S177" i="1"/>
  <c r="S231" i="1"/>
  <c r="S165" i="1"/>
  <c r="S325" i="1"/>
  <c r="S181" i="1"/>
  <c r="S139" i="1"/>
  <c r="S433" i="1"/>
  <c r="R459" i="1"/>
  <c r="R211" i="1"/>
  <c r="S375" i="1"/>
  <c r="S387" i="1"/>
  <c r="S457" i="1"/>
  <c r="S171" i="1"/>
  <c r="S327" i="1"/>
  <c r="S223" i="1"/>
  <c r="S401" i="1"/>
  <c r="S341" i="1"/>
  <c r="S249" i="1"/>
  <c r="S173" i="1"/>
  <c r="S135" i="1"/>
  <c r="S201" i="1"/>
  <c r="S191" i="1"/>
  <c r="S151" i="1"/>
  <c r="S217" i="1"/>
  <c r="S257" i="1"/>
  <c r="S143" i="1"/>
  <c r="S273" i="1"/>
  <c r="S289" i="1"/>
  <c r="S141" i="1"/>
  <c r="S207" i="1"/>
  <c r="S167" i="1"/>
  <c r="S233" i="1"/>
  <c r="R461" i="1"/>
  <c r="S175" i="1"/>
  <c r="S291" i="1"/>
  <c r="S157" i="1"/>
  <c r="S183" i="1"/>
  <c r="S239" i="1"/>
  <c r="S265" i="1"/>
  <c r="S281" i="1"/>
  <c r="S297" i="1"/>
  <c r="S295" i="1"/>
  <c r="R301" i="1"/>
  <c r="S301" i="1"/>
  <c r="S269" i="1"/>
  <c r="S255" i="1"/>
  <c r="S271" i="1"/>
  <c r="S285" i="1"/>
  <c r="S287" i="1"/>
  <c r="P84" i="1"/>
  <c r="R84" i="1" s="1"/>
  <c r="P68" i="1"/>
  <c r="S68" i="1" s="1"/>
  <c r="P110" i="1"/>
  <c r="R110" i="1" s="1"/>
  <c r="P94" i="1"/>
  <c r="S94" i="1" s="1"/>
  <c r="P78" i="1"/>
  <c r="S78" i="1" s="1"/>
  <c r="P118" i="1"/>
  <c r="S118" i="1" s="1"/>
  <c r="P102" i="1"/>
  <c r="R102" i="1" s="1"/>
  <c r="P86" i="1"/>
  <c r="P116" i="1"/>
  <c r="R116" i="1" s="1"/>
  <c r="P100" i="1"/>
  <c r="R100" i="1" s="1"/>
  <c r="P108" i="1"/>
  <c r="R108" i="1" s="1"/>
  <c r="P92" i="1"/>
  <c r="S92" i="1" s="1"/>
  <c r="P60" i="1"/>
  <c r="S60" i="1" s="1"/>
  <c r="P96" i="1"/>
  <c r="S96" i="1" s="1"/>
  <c r="P80" i="1"/>
  <c r="R80" i="1" s="1"/>
  <c r="P64" i="1"/>
  <c r="S64" i="1" s="1"/>
  <c r="P106" i="1"/>
  <c r="S106" i="1" s="1"/>
  <c r="P74" i="1"/>
  <c r="R74" i="1" s="1"/>
  <c r="P58" i="1"/>
  <c r="S58" i="1" s="1"/>
  <c r="P112" i="1"/>
  <c r="R112" i="1" s="1"/>
  <c r="P88" i="1"/>
  <c r="R88" i="1" s="1"/>
  <c r="P72" i="1"/>
  <c r="R72" i="1" s="1"/>
  <c r="P122" i="1"/>
  <c r="S122" i="1" s="1"/>
  <c r="P120" i="1"/>
  <c r="R120" i="1" s="1"/>
  <c r="P104" i="1"/>
  <c r="R104" i="1" s="1"/>
  <c r="P56" i="1"/>
  <c r="S56" i="1" s="1"/>
  <c r="P66" i="1"/>
  <c r="P50" i="1"/>
  <c r="S50" i="1" s="1"/>
  <c r="P114" i="1"/>
  <c r="R114" i="1" s="1"/>
  <c r="P98" i="1"/>
  <c r="R98" i="1" s="1"/>
  <c r="P70" i="1"/>
  <c r="R70" i="1" s="1"/>
  <c r="P82" i="1"/>
  <c r="S82" i="1" s="1"/>
  <c r="P76" i="1"/>
  <c r="R76" i="1" s="1"/>
  <c r="P62" i="1"/>
  <c r="R62" i="1" s="1"/>
  <c r="P54" i="1"/>
  <c r="R54" i="1" s="1"/>
  <c r="P52" i="1"/>
  <c r="R52" i="1" s="1"/>
  <c r="P26" i="1"/>
  <c r="S26" i="1" s="1"/>
  <c r="P30" i="1"/>
  <c r="R30" i="1" s="1"/>
  <c r="P28" i="1"/>
  <c r="R28" i="1" s="1"/>
  <c r="P24" i="1"/>
  <c r="R24" i="1" s="1"/>
  <c r="P22" i="1"/>
  <c r="R22" i="1" s="1"/>
  <c r="L226" i="1" l="1"/>
  <c r="R66" i="1"/>
  <c r="O47" i="1"/>
  <c r="R86" i="1"/>
  <c r="P47" i="1"/>
  <c r="S495" i="1"/>
  <c r="K12" i="7" s="1"/>
  <c r="R495" i="1"/>
  <c r="J12" i="7" s="1"/>
  <c r="R94" i="1"/>
  <c r="S84" i="1"/>
  <c r="R68" i="1"/>
  <c r="R78" i="1"/>
  <c r="S110" i="1"/>
  <c r="S72" i="1"/>
  <c r="R118" i="1"/>
  <c r="S102" i="1"/>
  <c r="R82" i="1"/>
  <c r="R92" i="1"/>
  <c r="S86" i="1"/>
  <c r="S70" i="1"/>
  <c r="R122" i="1"/>
  <c r="S66" i="1"/>
  <c r="S52" i="1"/>
  <c r="R60" i="1"/>
  <c r="R58" i="1"/>
  <c r="S74" i="1"/>
  <c r="S54" i="1"/>
  <c r="R56" i="1"/>
  <c r="S80" i="1"/>
  <c r="R96" i="1"/>
  <c r="S88" i="1"/>
  <c r="S112" i="1"/>
  <c r="R50" i="1"/>
  <c r="S104" i="1"/>
  <c r="S120" i="1"/>
  <c r="S116" i="1"/>
  <c r="S108" i="1"/>
  <c r="R106" i="1"/>
  <c r="S100" i="1"/>
  <c r="S90" i="1"/>
  <c r="R64" i="1"/>
  <c r="S13" i="1"/>
  <c r="S114" i="1"/>
  <c r="S98" i="1"/>
  <c r="S76" i="1"/>
  <c r="S62" i="1"/>
  <c r="R26" i="1"/>
  <c r="S7" i="1"/>
  <c r="S32" i="1"/>
  <c r="S30" i="1"/>
  <c r="S24" i="1"/>
  <c r="S28" i="1"/>
  <c r="S22" i="1"/>
  <c r="S11" i="1"/>
  <c r="I819" i="9" l="1"/>
  <c r="K819" i="9"/>
  <c r="H819" i="9"/>
  <c r="N819" i="9"/>
  <c r="E820" i="9"/>
  <c r="E819" i="9"/>
  <c r="L606" i="1"/>
  <c r="M818" i="9" s="1"/>
  <c r="H820" i="9"/>
  <c r="I820" i="9"/>
  <c r="K820" i="9"/>
  <c r="K606" i="1" l="1"/>
  <c r="L818" i="9" s="1"/>
  <c r="I607" i="1" l="1"/>
  <c r="R606" i="1" l="1"/>
  <c r="L820" i="9" s="1"/>
  <c r="S606" i="1"/>
  <c r="M820" i="9" s="1"/>
  <c r="J820" i="9"/>
  <c r="I755" i="9"/>
  <c r="K755" i="9"/>
  <c r="N755" i="9"/>
  <c r="I756" i="9"/>
  <c r="K756" i="9"/>
  <c r="N756" i="9"/>
  <c r="H756" i="9"/>
  <c r="H755" i="9"/>
  <c r="E755" i="9"/>
  <c r="E756" i="9"/>
  <c r="I752" i="9"/>
  <c r="K752" i="9"/>
  <c r="N752" i="9"/>
  <c r="I753" i="9"/>
  <c r="K753" i="9"/>
  <c r="N753" i="9"/>
  <c r="H753" i="9"/>
  <c r="H752" i="9"/>
  <c r="E754" i="9"/>
  <c r="E753" i="9"/>
  <c r="E752" i="9"/>
  <c r="L607" i="1" l="1"/>
  <c r="E669" i="9"/>
  <c r="E666" i="9"/>
  <c r="E663" i="9"/>
  <c r="E660" i="9"/>
  <c r="E657" i="9"/>
  <c r="E654" i="9"/>
  <c r="E651" i="9"/>
  <c r="E648" i="9"/>
  <c r="E645" i="9"/>
  <c r="E642" i="9"/>
  <c r="E639" i="9"/>
  <c r="E636" i="9"/>
  <c r="E633" i="9"/>
  <c r="E630" i="9"/>
  <c r="E627" i="9"/>
  <c r="E624" i="9"/>
  <c r="E621" i="9"/>
  <c r="E618" i="9"/>
  <c r="E615" i="9"/>
  <c r="E612" i="9"/>
  <c r="E609" i="9"/>
  <c r="E606" i="9"/>
  <c r="E603" i="9"/>
  <c r="E600" i="9"/>
  <c r="M819" i="9" l="1"/>
  <c r="J819" i="9"/>
  <c r="K607" i="1"/>
  <c r="L819" i="9" s="1"/>
  <c r="E597" i="9"/>
  <c r="E594" i="9"/>
  <c r="E591" i="9"/>
  <c r="E588" i="9"/>
  <c r="E585" i="9"/>
  <c r="E582" i="9"/>
  <c r="E579" i="9"/>
  <c r="E576" i="9"/>
  <c r="E573" i="9"/>
  <c r="E570" i="9"/>
  <c r="E569" i="9"/>
  <c r="H544" i="9" l="1"/>
  <c r="H545" i="9"/>
  <c r="H547" i="9"/>
  <c r="H548" i="9"/>
  <c r="H550" i="9"/>
  <c r="H551" i="9"/>
  <c r="H553" i="9"/>
  <c r="H554" i="9"/>
  <c r="H556" i="9"/>
  <c r="H557" i="9"/>
  <c r="H559" i="9"/>
  <c r="H560" i="9"/>
  <c r="H562" i="9"/>
  <c r="H563" i="9"/>
  <c r="H565" i="9"/>
  <c r="H566" i="9"/>
  <c r="H568" i="9"/>
  <c r="H569" i="9"/>
  <c r="H571" i="9"/>
  <c r="H572" i="9"/>
  <c r="H574" i="9"/>
  <c r="H575" i="9"/>
  <c r="H577" i="9"/>
  <c r="H578" i="9"/>
  <c r="H580" i="9"/>
  <c r="H581" i="9"/>
  <c r="H583" i="9"/>
  <c r="H584" i="9"/>
  <c r="H586" i="9"/>
  <c r="H587" i="9"/>
  <c r="H589" i="9"/>
  <c r="H590" i="9"/>
  <c r="H592" i="9"/>
  <c r="H593" i="9"/>
  <c r="H595" i="9"/>
  <c r="H596" i="9"/>
  <c r="H598" i="9"/>
  <c r="H599" i="9"/>
  <c r="H601" i="9"/>
  <c r="H602" i="9"/>
  <c r="H604" i="9"/>
  <c r="H605" i="9"/>
  <c r="H607" i="9"/>
  <c r="H608" i="9"/>
  <c r="H610" i="9"/>
  <c r="H611" i="9"/>
  <c r="H613" i="9"/>
  <c r="H614" i="9"/>
  <c r="H616" i="9"/>
  <c r="H617" i="9"/>
  <c r="H619" i="9"/>
  <c r="H620" i="9"/>
  <c r="H622" i="9"/>
  <c r="H623" i="9"/>
  <c r="H625" i="9"/>
  <c r="H626" i="9"/>
  <c r="H628" i="9"/>
  <c r="H629" i="9"/>
  <c r="H631" i="9"/>
  <c r="H632" i="9"/>
  <c r="H634" i="9"/>
  <c r="H635" i="9"/>
  <c r="H637" i="9"/>
  <c r="H638" i="9"/>
  <c r="H640" i="9"/>
  <c r="H641" i="9"/>
  <c r="H643" i="9"/>
  <c r="H644" i="9"/>
  <c r="H646" i="9"/>
  <c r="H647" i="9"/>
  <c r="H649" i="9"/>
  <c r="H650" i="9"/>
  <c r="H652" i="9"/>
  <c r="H653" i="9"/>
  <c r="H655" i="9"/>
  <c r="H656" i="9"/>
  <c r="H658" i="9"/>
  <c r="H659" i="9"/>
  <c r="H661" i="9"/>
  <c r="H662" i="9"/>
  <c r="H664" i="9"/>
  <c r="H665" i="9"/>
  <c r="H667" i="9"/>
  <c r="H668" i="9"/>
  <c r="H671" i="9"/>
  <c r="H672" i="9"/>
  <c r="H674" i="9"/>
  <c r="H675" i="9"/>
  <c r="H677" i="9"/>
  <c r="H678" i="9"/>
  <c r="H680" i="9"/>
  <c r="H681" i="9"/>
  <c r="H683" i="9"/>
  <c r="H684" i="9"/>
  <c r="H686" i="9"/>
  <c r="H687" i="9"/>
  <c r="H689" i="9"/>
  <c r="H690" i="9"/>
  <c r="H692" i="9"/>
  <c r="H693" i="9"/>
  <c r="H695" i="9"/>
  <c r="H696" i="9"/>
  <c r="H698" i="9"/>
  <c r="H699" i="9"/>
  <c r="H701" i="9"/>
  <c r="H702" i="9"/>
  <c r="H704" i="9"/>
  <c r="H705" i="9"/>
  <c r="H707" i="9"/>
  <c r="H708" i="9"/>
  <c r="H710" i="9"/>
  <c r="H711" i="9"/>
  <c r="H713" i="9"/>
  <c r="H714" i="9"/>
  <c r="H716" i="9"/>
  <c r="H717" i="9"/>
  <c r="H719" i="9"/>
  <c r="H720" i="9"/>
  <c r="H722" i="9"/>
  <c r="H723" i="9"/>
  <c r="H725" i="9"/>
  <c r="H726" i="9"/>
  <c r="H728" i="9"/>
  <c r="H729" i="9"/>
  <c r="H731" i="9"/>
  <c r="H732" i="9"/>
  <c r="H734" i="9"/>
  <c r="H735" i="9"/>
  <c r="H737" i="9"/>
  <c r="H738" i="9"/>
  <c r="H740" i="9"/>
  <c r="H741" i="9"/>
  <c r="H743" i="9"/>
  <c r="H744" i="9"/>
  <c r="H746" i="9"/>
  <c r="H747" i="9"/>
  <c r="H749" i="9"/>
  <c r="H750" i="9"/>
  <c r="H761" i="9"/>
  <c r="H762" i="9"/>
  <c r="H764" i="9"/>
  <c r="H765" i="9"/>
  <c r="H767" i="9"/>
  <c r="H768" i="9"/>
  <c r="H770" i="9"/>
  <c r="H771" i="9"/>
  <c r="H773" i="9"/>
  <c r="H774" i="9"/>
  <c r="H776" i="9"/>
  <c r="H777" i="9"/>
  <c r="H779" i="9"/>
  <c r="H780" i="9"/>
  <c r="H782" i="9"/>
  <c r="H783" i="9"/>
  <c r="H785" i="9"/>
  <c r="H786" i="9"/>
  <c r="H788" i="9"/>
  <c r="H789" i="9"/>
  <c r="H791" i="9"/>
  <c r="H792" i="9"/>
  <c r="H794" i="9"/>
  <c r="H795" i="9"/>
  <c r="H797" i="9"/>
  <c r="H798" i="9"/>
  <c r="H800" i="9"/>
  <c r="H801" i="9"/>
  <c r="H803" i="9"/>
  <c r="H804" i="9"/>
  <c r="H806" i="9"/>
  <c r="H807" i="9"/>
  <c r="H809" i="9"/>
  <c r="H810" i="9"/>
  <c r="H812" i="9"/>
  <c r="H813" i="9"/>
  <c r="H815" i="9"/>
  <c r="H816" i="9"/>
  <c r="H833" i="9"/>
  <c r="H834" i="9"/>
  <c r="H836" i="9"/>
  <c r="H837" i="9"/>
  <c r="H839" i="9"/>
  <c r="H840" i="9"/>
  <c r="H843" i="9"/>
  <c r="H844" i="9"/>
  <c r="H847" i="9"/>
  <c r="H848" i="9"/>
  <c r="H850" i="9"/>
  <c r="H851" i="9"/>
  <c r="H853" i="9"/>
  <c r="H854" i="9"/>
  <c r="H856" i="9"/>
  <c r="H857" i="9"/>
  <c r="H859" i="9"/>
  <c r="H860" i="9"/>
  <c r="H499" i="9"/>
  <c r="I556" i="9"/>
  <c r="K556" i="9"/>
  <c r="N556" i="9"/>
  <c r="I557" i="9"/>
  <c r="K557" i="9"/>
  <c r="N557" i="9"/>
  <c r="I553" i="9"/>
  <c r="K553" i="9"/>
  <c r="N553" i="9"/>
  <c r="I554" i="9"/>
  <c r="K554" i="9"/>
  <c r="N554" i="9"/>
  <c r="I550" i="9"/>
  <c r="K550" i="9"/>
  <c r="N550" i="9"/>
  <c r="I551" i="9"/>
  <c r="K551" i="9"/>
  <c r="N551" i="9"/>
  <c r="I511" i="9"/>
  <c r="K511" i="9"/>
  <c r="N511" i="9"/>
  <c r="I512" i="9"/>
  <c r="K512" i="9"/>
  <c r="N512" i="9"/>
  <c r="H512" i="9"/>
  <c r="H511" i="9"/>
  <c r="I508" i="9"/>
  <c r="K508" i="9"/>
  <c r="N508" i="9"/>
  <c r="I509" i="9"/>
  <c r="K509" i="9"/>
  <c r="N509" i="9"/>
  <c r="H509" i="9"/>
  <c r="H508" i="9"/>
  <c r="I505" i="9"/>
  <c r="K505" i="9"/>
  <c r="N505" i="9"/>
  <c r="I506" i="9"/>
  <c r="K506" i="9"/>
  <c r="N506" i="9"/>
  <c r="H506" i="9"/>
  <c r="H505" i="9"/>
  <c r="I502" i="9"/>
  <c r="K502" i="9"/>
  <c r="N502" i="9"/>
  <c r="I503" i="9"/>
  <c r="K503" i="9"/>
  <c r="N503" i="9"/>
  <c r="H503" i="9"/>
  <c r="H502" i="9"/>
  <c r="I499" i="9"/>
  <c r="K499" i="9"/>
  <c r="N499" i="9"/>
  <c r="I500" i="9"/>
  <c r="K500" i="9"/>
  <c r="N500" i="9"/>
  <c r="H500" i="9"/>
  <c r="E513" i="9"/>
  <c r="E512" i="9"/>
  <c r="E511" i="9"/>
  <c r="E510" i="9"/>
  <c r="E509" i="9"/>
  <c r="E508" i="9"/>
  <c r="E507" i="9"/>
  <c r="E506" i="9"/>
  <c r="E504" i="9"/>
  <c r="E503" i="9"/>
  <c r="E502" i="9"/>
  <c r="E501" i="9"/>
  <c r="E499" i="9"/>
  <c r="E500" i="9"/>
  <c r="E505" i="9"/>
  <c r="E558" i="9"/>
  <c r="E557" i="9"/>
  <c r="E555" i="9"/>
  <c r="E554" i="9"/>
  <c r="E553" i="9"/>
  <c r="E552" i="9"/>
  <c r="E551" i="9"/>
  <c r="E550" i="9"/>
  <c r="E556" i="9"/>
  <c r="E567" i="9"/>
  <c r="E564" i="9"/>
  <c r="E549" i="9"/>
  <c r="E546" i="9"/>
  <c r="E543" i="9"/>
  <c r="E540" i="9"/>
  <c r="E537" i="9"/>
  <c r="E534" i="9"/>
  <c r="E531" i="9"/>
  <c r="E528" i="9"/>
  <c r="E525" i="9"/>
  <c r="E522" i="9"/>
  <c r="E519" i="9"/>
  <c r="E516" i="9"/>
  <c r="E498" i="9"/>
  <c r="E495" i="9"/>
  <c r="E492" i="9"/>
  <c r="E489" i="9"/>
  <c r="E486" i="9"/>
  <c r="E484" i="9"/>
  <c r="E481" i="9"/>
  <c r="E478" i="9"/>
  <c r="E475" i="9"/>
  <c r="E472" i="9"/>
  <c r="E469" i="9"/>
  <c r="E466" i="9"/>
  <c r="E463" i="9"/>
  <c r="E460" i="9"/>
  <c r="E457" i="9"/>
  <c r="E454" i="9"/>
  <c r="E451" i="9"/>
  <c r="E448" i="9"/>
  <c r="E445" i="9"/>
  <c r="E442" i="9"/>
  <c r="E439" i="9"/>
  <c r="E436" i="9"/>
  <c r="E433" i="9"/>
  <c r="E430" i="9"/>
  <c r="E427" i="9"/>
  <c r="E424" i="9"/>
  <c r="E421" i="9"/>
  <c r="E418" i="9"/>
  <c r="E415" i="9"/>
  <c r="E412" i="9"/>
  <c r="E411" i="9"/>
  <c r="E409" i="9"/>
  <c r="E406" i="9"/>
  <c r="E403" i="9"/>
  <c r="E400" i="9"/>
  <c r="E397" i="9"/>
  <c r="E394" i="9"/>
  <c r="E391" i="9"/>
  <c r="E388" i="9"/>
  <c r="G41" i="2" l="1"/>
  <c r="J904" i="9" s="1"/>
  <c r="I370" i="9" l="1"/>
  <c r="H370" i="9"/>
  <c r="H331" i="9"/>
  <c r="E382" i="9" l="1"/>
  <c r="E379" i="9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385" i="9"/>
  <c r="E280" i="9"/>
  <c r="E279" i="9"/>
  <c r="E277" i="9"/>
  <c r="E274" i="9"/>
  <c r="E271" i="9" l="1"/>
  <c r="E268" i="9"/>
  <c r="N265" i="9"/>
  <c r="N262" i="9"/>
  <c r="E265" i="9"/>
  <c r="E262" i="9"/>
  <c r="I317" i="9"/>
  <c r="K317" i="9"/>
  <c r="N317" i="9"/>
  <c r="I318" i="9"/>
  <c r="K318" i="9"/>
  <c r="N318" i="9"/>
  <c r="I320" i="9"/>
  <c r="K320" i="9"/>
  <c r="N320" i="9"/>
  <c r="I321" i="9"/>
  <c r="K321" i="9"/>
  <c r="N321" i="9"/>
  <c r="H318" i="9"/>
  <c r="H320" i="9"/>
  <c r="H321" i="9"/>
  <c r="H317" i="9"/>
  <c r="E259" i="9"/>
  <c r="E256" i="9"/>
  <c r="E253" i="9"/>
  <c r="E247" i="9"/>
  <c r="E244" i="9"/>
  <c r="E241" i="9"/>
  <c r="E238" i="9"/>
  <c r="E235" i="9"/>
  <c r="E232" i="9"/>
  <c r="E229" i="9"/>
  <c r="E226" i="9"/>
  <c r="E225" i="9"/>
  <c r="E224" i="9"/>
  <c r="E223" i="9"/>
  <c r="H754" i="9" l="1"/>
  <c r="E220" i="9" l="1"/>
  <c r="E217" i="9"/>
  <c r="E214" i="9"/>
  <c r="E211" i="9"/>
  <c r="E208" i="9"/>
  <c r="E205" i="9"/>
  <c r="E202" i="9"/>
  <c r="E199" i="9"/>
  <c r="E196" i="9"/>
  <c r="E193" i="9"/>
  <c r="E190" i="9" l="1"/>
  <c r="E187" i="9"/>
  <c r="E184" i="9"/>
  <c r="E181" i="9"/>
  <c r="E178" i="9"/>
  <c r="E175" i="9"/>
  <c r="N57" i="9" l="1"/>
  <c r="N54" i="9"/>
  <c r="N51" i="9"/>
  <c r="E48" i="9"/>
  <c r="E47" i="9"/>
  <c r="J550" i="9" l="1"/>
  <c r="H552" i="9"/>
  <c r="I552" i="9"/>
  <c r="K552" i="9"/>
  <c r="J553" i="9"/>
  <c r="H555" i="9"/>
  <c r="I555" i="9"/>
  <c r="K555" i="9"/>
  <c r="H558" i="9"/>
  <c r="I558" i="9"/>
  <c r="K558" i="9"/>
  <c r="J499" i="9"/>
  <c r="H501" i="9"/>
  <c r="I501" i="9"/>
  <c r="K501" i="9"/>
  <c r="J502" i="9"/>
  <c r="H504" i="9"/>
  <c r="I504" i="9"/>
  <c r="K504" i="9"/>
  <c r="J505" i="9"/>
  <c r="H507" i="9"/>
  <c r="I507" i="9"/>
  <c r="K507" i="9"/>
  <c r="J508" i="9"/>
  <c r="H510" i="9"/>
  <c r="I510" i="9"/>
  <c r="K510" i="9"/>
  <c r="J511" i="9"/>
  <c r="H513" i="9"/>
  <c r="I513" i="9"/>
  <c r="K513" i="9"/>
  <c r="H319" i="9"/>
  <c r="I319" i="9"/>
  <c r="K319" i="9"/>
  <c r="L556" i="9" l="1"/>
  <c r="J556" i="9"/>
  <c r="J552" i="9"/>
  <c r="M556" i="9"/>
  <c r="M550" i="9"/>
  <c r="L550" i="9"/>
  <c r="M505" i="9"/>
  <c r="L505" i="9"/>
  <c r="M317" i="9"/>
  <c r="J317" i="9"/>
  <c r="L502" i="9"/>
  <c r="J558" i="9"/>
  <c r="M511" i="9"/>
  <c r="M555" i="9"/>
  <c r="M502" i="9"/>
  <c r="J510" i="9"/>
  <c r="M553" i="9"/>
  <c r="M501" i="9"/>
  <c r="M499" i="9"/>
  <c r="M508" i="9"/>
  <c r="L510" i="9" l="1"/>
  <c r="M552" i="9"/>
  <c r="M558" i="9"/>
  <c r="L552" i="9"/>
  <c r="L513" i="9"/>
  <c r="J513" i="9"/>
  <c r="L555" i="9"/>
  <c r="J555" i="9"/>
  <c r="L501" i="9"/>
  <c r="J501" i="9"/>
  <c r="M504" i="9"/>
  <c r="J504" i="9"/>
  <c r="M510" i="9"/>
  <c r="L507" i="9"/>
  <c r="J507" i="9"/>
  <c r="L558" i="9"/>
  <c r="L511" i="9"/>
  <c r="L499" i="9"/>
  <c r="L553" i="9"/>
  <c r="L508" i="9"/>
  <c r="L319" i="9"/>
  <c r="J319" i="9"/>
  <c r="L317" i="9"/>
  <c r="L504" i="9"/>
  <c r="M507" i="9"/>
  <c r="M319" i="9"/>
  <c r="M513" i="9"/>
  <c r="M500" i="9" l="1"/>
  <c r="J554" i="9" l="1"/>
  <c r="M506" i="9"/>
  <c r="L509" i="9"/>
  <c r="J506" i="9"/>
  <c r="L506" i="9"/>
  <c r="L557" i="9"/>
  <c r="J557" i="9"/>
  <c r="M557" i="9"/>
  <c r="L500" i="9"/>
  <c r="J500" i="9"/>
  <c r="M554" i="9" l="1"/>
  <c r="L554" i="9"/>
  <c r="M509" i="9"/>
  <c r="J509" i="9"/>
  <c r="L512" i="9"/>
  <c r="J512" i="9"/>
  <c r="M512" i="9"/>
  <c r="L503" i="9"/>
  <c r="J503" i="9"/>
  <c r="M503" i="9"/>
  <c r="L551" i="9"/>
  <c r="J551" i="9"/>
  <c r="M551" i="9"/>
  <c r="M318" i="9"/>
  <c r="J318" i="9"/>
  <c r="L318" i="9"/>
  <c r="H757" i="9"/>
  <c r="I757" i="9"/>
  <c r="K757" i="9"/>
  <c r="L556" i="1"/>
  <c r="I754" i="9"/>
  <c r="K754" i="9"/>
  <c r="J755" i="9" l="1"/>
  <c r="L558" i="1"/>
  <c r="M755" i="9" s="1"/>
  <c r="M752" i="9"/>
  <c r="J752" i="9"/>
  <c r="K556" i="1"/>
  <c r="I557" i="1" s="1"/>
  <c r="K558" i="1"/>
  <c r="I559" i="1" s="1"/>
  <c r="H253" i="9"/>
  <c r="H256" i="9"/>
  <c r="H259" i="9"/>
  <c r="H262" i="9"/>
  <c r="H265" i="9"/>
  <c r="H268" i="9"/>
  <c r="H271" i="9"/>
  <c r="H274" i="9"/>
  <c r="H277" i="9"/>
  <c r="H280" i="9"/>
  <c r="H283" i="9"/>
  <c r="H286" i="9"/>
  <c r="H289" i="9"/>
  <c r="H292" i="9"/>
  <c r="H295" i="9"/>
  <c r="H298" i="9"/>
  <c r="H301" i="9"/>
  <c r="H304" i="9"/>
  <c r="H307" i="9"/>
  <c r="H310" i="9"/>
  <c r="H313" i="9"/>
  <c r="H316" i="9"/>
  <c r="H322" i="9"/>
  <c r="H325" i="9"/>
  <c r="H328" i="9"/>
  <c r="H334" i="9"/>
  <c r="H337" i="9"/>
  <c r="H340" i="9"/>
  <c r="H343" i="9"/>
  <c r="H346" i="9"/>
  <c r="H349" i="9"/>
  <c r="H352" i="9"/>
  <c r="H355" i="9"/>
  <c r="H358" i="9"/>
  <c r="H361" i="9"/>
  <c r="H364" i="9"/>
  <c r="H367" i="9"/>
  <c r="H373" i="9"/>
  <c r="H376" i="9"/>
  <c r="H379" i="9"/>
  <c r="H382" i="9"/>
  <c r="H385" i="9"/>
  <c r="H388" i="9"/>
  <c r="H391" i="9"/>
  <c r="H394" i="9"/>
  <c r="H397" i="9"/>
  <c r="H400" i="9"/>
  <c r="H403" i="9"/>
  <c r="H406" i="9"/>
  <c r="H409" i="9"/>
  <c r="H412" i="9"/>
  <c r="H415" i="9"/>
  <c r="H418" i="9"/>
  <c r="H421" i="9"/>
  <c r="H424" i="9"/>
  <c r="H427" i="9"/>
  <c r="H430" i="9"/>
  <c r="H433" i="9"/>
  <c r="H436" i="9"/>
  <c r="H439" i="9"/>
  <c r="H442" i="9"/>
  <c r="H445" i="9"/>
  <c r="H448" i="9"/>
  <c r="H451" i="9"/>
  <c r="H454" i="9"/>
  <c r="H457" i="9"/>
  <c r="H460" i="9"/>
  <c r="H463" i="9"/>
  <c r="H466" i="9"/>
  <c r="H469" i="9"/>
  <c r="H472" i="9"/>
  <c r="H475" i="9"/>
  <c r="H478" i="9"/>
  <c r="H481" i="9"/>
  <c r="H484" i="9"/>
  <c r="H486" i="9"/>
  <c r="H489" i="9"/>
  <c r="H492" i="9"/>
  <c r="H495" i="9"/>
  <c r="H498" i="9"/>
  <c r="H516" i="9"/>
  <c r="H519" i="9"/>
  <c r="H522" i="9"/>
  <c r="H525" i="9"/>
  <c r="H528" i="9"/>
  <c r="H531" i="9"/>
  <c r="H534" i="9"/>
  <c r="H537" i="9"/>
  <c r="H540" i="9"/>
  <c r="H543" i="9"/>
  <c r="H546" i="9"/>
  <c r="H549" i="9"/>
  <c r="H561" i="9"/>
  <c r="H564" i="9"/>
  <c r="H567" i="9"/>
  <c r="H570" i="9"/>
  <c r="H573" i="9"/>
  <c r="H576" i="9"/>
  <c r="H579" i="9"/>
  <c r="H582" i="9"/>
  <c r="H585" i="9"/>
  <c r="H588" i="9"/>
  <c r="H591" i="9"/>
  <c r="H594" i="9"/>
  <c r="H597" i="9"/>
  <c r="H600" i="9"/>
  <c r="H603" i="9"/>
  <c r="H606" i="9"/>
  <c r="H609" i="9"/>
  <c r="H612" i="9"/>
  <c r="H615" i="9"/>
  <c r="H618" i="9"/>
  <c r="H621" i="9"/>
  <c r="H624" i="9"/>
  <c r="H627" i="9"/>
  <c r="H630" i="9"/>
  <c r="H633" i="9"/>
  <c r="H636" i="9"/>
  <c r="H639" i="9"/>
  <c r="H642" i="9"/>
  <c r="H645" i="9"/>
  <c r="H648" i="9"/>
  <c r="H651" i="9"/>
  <c r="H654" i="9"/>
  <c r="H657" i="9"/>
  <c r="H660" i="9"/>
  <c r="H663" i="9"/>
  <c r="H666" i="9"/>
  <c r="H669" i="9"/>
  <c r="R558" i="1" l="1"/>
  <c r="L757" i="9" s="1"/>
  <c r="S558" i="1"/>
  <c r="M757" i="9" s="1"/>
  <c r="R556" i="1"/>
  <c r="L754" i="9" s="1"/>
  <c r="S556" i="1"/>
  <c r="M754" i="9" s="1"/>
  <c r="J757" i="9"/>
  <c r="L755" i="9"/>
  <c r="J754" i="9"/>
  <c r="L752" i="9"/>
  <c r="L129" i="1"/>
  <c r="K129" i="1"/>
  <c r="M320" i="9"/>
  <c r="J320" i="9"/>
  <c r="I130" i="1" l="1"/>
  <c r="L496" i="1" s="1"/>
  <c r="L320" i="9"/>
  <c r="K130" i="1" l="1"/>
  <c r="L559" i="1"/>
  <c r="L557" i="1"/>
  <c r="L130" i="1"/>
  <c r="J756" i="9" l="1"/>
  <c r="M756" i="9"/>
  <c r="K559" i="1"/>
  <c r="L756" i="9" s="1"/>
  <c r="M753" i="9"/>
  <c r="J753" i="9"/>
  <c r="K557" i="1"/>
  <c r="L753" i="9" s="1"/>
  <c r="L321" i="9" l="1"/>
  <c r="J321" i="9"/>
  <c r="M321" i="9"/>
  <c r="E172" i="9" l="1"/>
  <c r="E169" i="9"/>
  <c r="E166" i="9"/>
  <c r="E163" i="9"/>
  <c r="E162" i="9"/>
  <c r="N161" i="9"/>
  <c r="N162" i="9"/>
  <c r="N164" i="9"/>
  <c r="N165" i="9"/>
  <c r="N167" i="9"/>
  <c r="N168" i="9"/>
  <c r="N170" i="9"/>
  <c r="N171" i="9"/>
  <c r="N173" i="9"/>
  <c r="N174" i="9"/>
  <c r="N176" i="9"/>
  <c r="N177" i="9"/>
  <c r="N179" i="9"/>
  <c r="N180" i="9"/>
  <c r="N182" i="9"/>
  <c r="N183" i="9"/>
  <c r="N185" i="9"/>
  <c r="N186" i="9"/>
  <c r="N188" i="9"/>
  <c r="N189" i="9"/>
  <c r="N191" i="9"/>
  <c r="N192" i="9"/>
  <c r="N194" i="9"/>
  <c r="N195" i="9"/>
  <c r="N197" i="9"/>
  <c r="N198" i="9"/>
  <c r="N200" i="9"/>
  <c r="N201" i="9"/>
  <c r="N203" i="9"/>
  <c r="N204" i="9"/>
  <c r="N206" i="9"/>
  <c r="N207" i="9"/>
  <c r="N209" i="9"/>
  <c r="N210" i="9"/>
  <c r="N212" i="9"/>
  <c r="N213" i="9"/>
  <c r="N215" i="9"/>
  <c r="N216" i="9"/>
  <c r="N218" i="9"/>
  <c r="N219" i="9"/>
  <c r="N221" i="9"/>
  <c r="N222" i="9"/>
  <c r="N224" i="9"/>
  <c r="N225" i="9"/>
  <c r="N227" i="9"/>
  <c r="N228" i="9"/>
  <c r="N230" i="9"/>
  <c r="N231" i="9"/>
  <c r="N233" i="9"/>
  <c r="N234" i="9"/>
  <c r="N236" i="9"/>
  <c r="N237" i="9"/>
  <c r="N239" i="9"/>
  <c r="N240" i="9"/>
  <c r="N242" i="9"/>
  <c r="N243" i="9"/>
  <c r="N245" i="9"/>
  <c r="N246" i="9"/>
  <c r="N251" i="9"/>
  <c r="N252" i="9"/>
  <c r="N254" i="9"/>
  <c r="N255" i="9"/>
  <c r="N257" i="9"/>
  <c r="N258" i="9"/>
  <c r="N260" i="9"/>
  <c r="N261" i="9"/>
  <c r="N263" i="9"/>
  <c r="N264" i="9"/>
  <c r="N266" i="9"/>
  <c r="N267" i="9"/>
  <c r="N269" i="9"/>
  <c r="N270" i="9"/>
  <c r="N272" i="9"/>
  <c r="N273" i="9"/>
  <c r="N275" i="9"/>
  <c r="N276" i="9"/>
  <c r="N278" i="9"/>
  <c r="N279" i="9"/>
  <c r="N281" i="9"/>
  <c r="N282" i="9"/>
  <c r="N284" i="9"/>
  <c r="N285" i="9"/>
  <c r="N287" i="9"/>
  <c r="N288" i="9"/>
  <c r="N290" i="9"/>
  <c r="N291" i="9"/>
  <c r="N293" i="9"/>
  <c r="N294" i="9"/>
  <c r="N296" i="9"/>
  <c r="N297" i="9"/>
  <c r="N299" i="9"/>
  <c r="N300" i="9"/>
  <c r="N302" i="9"/>
  <c r="N303" i="9"/>
  <c r="N305" i="9"/>
  <c r="N306" i="9"/>
  <c r="N308" i="9"/>
  <c r="N309" i="9"/>
  <c r="N311" i="9"/>
  <c r="N312" i="9"/>
  <c r="N314" i="9"/>
  <c r="N315" i="9"/>
  <c r="N323" i="9"/>
  <c r="N324" i="9"/>
  <c r="N326" i="9"/>
  <c r="N327" i="9"/>
  <c r="N329" i="9"/>
  <c r="N330" i="9"/>
  <c r="N332" i="9"/>
  <c r="N333" i="9"/>
  <c r="N335" i="9"/>
  <c r="N336" i="9"/>
  <c r="N338" i="9"/>
  <c r="N339" i="9"/>
  <c r="N341" i="9"/>
  <c r="N342" i="9"/>
  <c r="N344" i="9"/>
  <c r="N345" i="9"/>
  <c r="N347" i="9"/>
  <c r="N348" i="9"/>
  <c r="N350" i="9"/>
  <c r="N351" i="9"/>
  <c r="N353" i="9"/>
  <c r="N354" i="9"/>
  <c r="N356" i="9"/>
  <c r="N357" i="9"/>
  <c r="N359" i="9"/>
  <c r="N360" i="9"/>
  <c r="N362" i="9"/>
  <c r="N363" i="9"/>
  <c r="N365" i="9"/>
  <c r="N366" i="9"/>
  <c r="N368" i="9"/>
  <c r="N369" i="9"/>
  <c r="N371" i="9"/>
  <c r="N372" i="9"/>
  <c r="N374" i="9"/>
  <c r="N375" i="9"/>
  <c r="N377" i="9"/>
  <c r="N378" i="9"/>
  <c r="N380" i="9"/>
  <c r="N381" i="9"/>
  <c r="N383" i="9"/>
  <c r="N384" i="9"/>
  <c r="N386" i="9"/>
  <c r="N387" i="9"/>
  <c r="N389" i="9"/>
  <c r="N390" i="9"/>
  <c r="N392" i="9"/>
  <c r="N393" i="9"/>
  <c r="N395" i="9"/>
  <c r="N396" i="9"/>
  <c r="N398" i="9"/>
  <c r="N399" i="9"/>
  <c r="N401" i="9"/>
  <c r="N402" i="9"/>
  <c r="N404" i="9"/>
  <c r="N405" i="9"/>
  <c r="N407" i="9"/>
  <c r="N408" i="9"/>
  <c r="N410" i="9"/>
  <c r="N411" i="9"/>
  <c r="N413" i="9"/>
  <c r="N414" i="9"/>
  <c r="N416" i="9"/>
  <c r="N417" i="9"/>
  <c r="N419" i="9"/>
  <c r="N420" i="9"/>
  <c r="N422" i="9"/>
  <c r="N423" i="9"/>
  <c r="N425" i="9"/>
  <c r="N426" i="9"/>
  <c r="N428" i="9"/>
  <c r="N429" i="9"/>
  <c r="N431" i="9"/>
  <c r="N432" i="9"/>
  <c r="N434" i="9"/>
  <c r="N435" i="9"/>
  <c r="N437" i="9"/>
  <c r="N438" i="9"/>
  <c r="N440" i="9"/>
  <c r="N441" i="9"/>
  <c r="N443" i="9"/>
  <c r="N444" i="9"/>
  <c r="N446" i="9"/>
  <c r="N447" i="9"/>
  <c r="N449" i="9"/>
  <c r="N450" i="9"/>
  <c r="N452" i="9"/>
  <c r="N453" i="9"/>
  <c r="N455" i="9"/>
  <c r="N456" i="9"/>
  <c r="N458" i="9"/>
  <c r="N459" i="9"/>
  <c r="N461" i="9"/>
  <c r="N462" i="9"/>
  <c r="N464" i="9"/>
  <c r="N465" i="9"/>
  <c r="N467" i="9"/>
  <c r="N468" i="9"/>
  <c r="N470" i="9"/>
  <c r="N471" i="9"/>
  <c r="N473" i="9"/>
  <c r="N474" i="9"/>
  <c r="N476" i="9"/>
  <c r="N477" i="9"/>
  <c r="N479" i="9"/>
  <c r="N480" i="9"/>
  <c r="N482" i="9"/>
  <c r="N483" i="9"/>
  <c r="N485" i="9"/>
  <c r="N487" i="9"/>
  <c r="N488" i="9"/>
  <c r="N490" i="9"/>
  <c r="N491" i="9"/>
  <c r="N493" i="9"/>
  <c r="N494" i="9"/>
  <c r="N496" i="9"/>
  <c r="N497" i="9"/>
  <c r="N514" i="9"/>
  <c r="N515" i="9"/>
  <c r="N517" i="9"/>
  <c r="N518" i="9"/>
  <c r="N520" i="9"/>
  <c r="N521" i="9"/>
  <c r="N523" i="9"/>
  <c r="N524" i="9"/>
  <c r="N526" i="9"/>
  <c r="N527" i="9"/>
  <c r="N529" i="9"/>
  <c r="N530" i="9"/>
  <c r="N532" i="9"/>
  <c r="N533" i="9"/>
  <c r="N535" i="9"/>
  <c r="N536" i="9"/>
  <c r="N538" i="9"/>
  <c r="N539" i="9"/>
  <c r="N541" i="9"/>
  <c r="N542" i="9"/>
  <c r="N544" i="9"/>
  <c r="N545" i="9"/>
  <c r="N547" i="9"/>
  <c r="N548" i="9"/>
  <c r="N559" i="9"/>
  <c r="N560" i="9"/>
  <c r="N562" i="9"/>
  <c r="N563" i="9"/>
  <c r="N565" i="9"/>
  <c r="N566" i="9"/>
  <c r="N568" i="9"/>
  <c r="N569" i="9"/>
  <c r="N571" i="9"/>
  <c r="N572" i="9"/>
  <c r="N574" i="9"/>
  <c r="N575" i="9"/>
  <c r="N577" i="9"/>
  <c r="N578" i="9"/>
  <c r="N580" i="9"/>
  <c r="N581" i="9"/>
  <c r="N583" i="9"/>
  <c r="N584" i="9"/>
  <c r="N586" i="9"/>
  <c r="N587" i="9"/>
  <c r="N589" i="9"/>
  <c r="N590" i="9"/>
  <c r="N592" i="9"/>
  <c r="N593" i="9"/>
  <c r="N595" i="9"/>
  <c r="N596" i="9"/>
  <c r="N598" i="9"/>
  <c r="N599" i="9"/>
  <c r="N601" i="9"/>
  <c r="N602" i="9"/>
  <c r="N604" i="9"/>
  <c r="N605" i="9"/>
  <c r="N607" i="9"/>
  <c r="N608" i="9"/>
  <c r="N610" i="9"/>
  <c r="N611" i="9"/>
  <c r="N613" i="9"/>
  <c r="N614" i="9"/>
  <c r="N616" i="9"/>
  <c r="N617" i="9"/>
  <c r="N619" i="9"/>
  <c r="N620" i="9"/>
  <c r="N622" i="9"/>
  <c r="N623" i="9"/>
  <c r="N625" i="9"/>
  <c r="N626" i="9"/>
  <c r="N628" i="9"/>
  <c r="N629" i="9"/>
  <c r="N631" i="9"/>
  <c r="N632" i="9"/>
  <c r="N634" i="9"/>
  <c r="N635" i="9"/>
  <c r="N637" i="9"/>
  <c r="N638" i="9"/>
  <c r="N640" i="9"/>
  <c r="N641" i="9"/>
  <c r="N643" i="9"/>
  <c r="N644" i="9"/>
  <c r="N646" i="9"/>
  <c r="N647" i="9"/>
  <c r="N649" i="9"/>
  <c r="N650" i="9"/>
  <c r="N652" i="9"/>
  <c r="N653" i="9"/>
  <c r="N656" i="9"/>
  <c r="N658" i="9"/>
  <c r="N659" i="9"/>
  <c r="N661" i="9"/>
  <c r="N662" i="9"/>
  <c r="N664" i="9"/>
  <c r="N665" i="9"/>
  <c r="N667" i="9"/>
  <c r="N668" i="9"/>
  <c r="I161" i="9"/>
  <c r="K161" i="9"/>
  <c r="I162" i="9"/>
  <c r="K162" i="9"/>
  <c r="I164" i="9"/>
  <c r="K164" i="9"/>
  <c r="L164" i="9"/>
  <c r="I165" i="9"/>
  <c r="K165" i="9"/>
  <c r="I167" i="9"/>
  <c r="K167" i="9"/>
  <c r="L167" i="9"/>
  <c r="I168" i="9"/>
  <c r="K168" i="9"/>
  <c r="I170" i="9"/>
  <c r="K170" i="9"/>
  <c r="L170" i="9"/>
  <c r="I171" i="9"/>
  <c r="K171" i="9"/>
  <c r="I173" i="9"/>
  <c r="K173" i="9"/>
  <c r="L173" i="9"/>
  <c r="I174" i="9"/>
  <c r="K174" i="9"/>
  <c r="I176" i="9"/>
  <c r="K176" i="9"/>
  <c r="L176" i="9"/>
  <c r="I177" i="9"/>
  <c r="K177" i="9"/>
  <c r="I179" i="9"/>
  <c r="K179" i="9"/>
  <c r="L179" i="9"/>
  <c r="I180" i="9"/>
  <c r="K180" i="9"/>
  <c r="I182" i="9"/>
  <c r="K182" i="9"/>
  <c r="L182" i="9"/>
  <c r="I183" i="9"/>
  <c r="K183" i="9"/>
  <c r="I185" i="9"/>
  <c r="K185" i="9"/>
  <c r="L185" i="9"/>
  <c r="I186" i="9"/>
  <c r="K186" i="9"/>
  <c r="I188" i="9"/>
  <c r="K188" i="9"/>
  <c r="L188" i="9"/>
  <c r="I189" i="9"/>
  <c r="K189" i="9"/>
  <c r="I191" i="9"/>
  <c r="K191" i="9"/>
  <c r="L191" i="9"/>
  <c r="I192" i="9"/>
  <c r="K192" i="9"/>
  <c r="I194" i="9"/>
  <c r="K194" i="9"/>
  <c r="I195" i="9"/>
  <c r="K195" i="9"/>
  <c r="I197" i="9"/>
  <c r="K197" i="9"/>
  <c r="L197" i="9"/>
  <c r="I198" i="9"/>
  <c r="K198" i="9"/>
  <c r="I200" i="9"/>
  <c r="K200" i="9"/>
  <c r="L200" i="9"/>
  <c r="I201" i="9"/>
  <c r="K201" i="9"/>
  <c r="I203" i="9"/>
  <c r="K203" i="9"/>
  <c r="L203" i="9"/>
  <c r="I204" i="9"/>
  <c r="K204" i="9"/>
  <c r="I206" i="9"/>
  <c r="K206" i="9"/>
  <c r="L206" i="9"/>
  <c r="I207" i="9"/>
  <c r="K207" i="9"/>
  <c r="I209" i="9"/>
  <c r="K209" i="9"/>
  <c r="L209" i="9"/>
  <c r="I210" i="9"/>
  <c r="K210" i="9"/>
  <c r="I212" i="9"/>
  <c r="K212" i="9"/>
  <c r="I213" i="9"/>
  <c r="K213" i="9"/>
  <c r="I215" i="9"/>
  <c r="K215" i="9"/>
  <c r="L215" i="9"/>
  <c r="I216" i="9"/>
  <c r="K216" i="9"/>
  <c r="I218" i="9"/>
  <c r="K218" i="9"/>
  <c r="I219" i="9"/>
  <c r="K219" i="9"/>
  <c r="I221" i="9"/>
  <c r="K221" i="9"/>
  <c r="L221" i="9"/>
  <c r="I222" i="9"/>
  <c r="K222" i="9"/>
  <c r="I224" i="9"/>
  <c r="K224" i="9"/>
  <c r="L224" i="9"/>
  <c r="I225" i="9"/>
  <c r="K225" i="9"/>
  <c r="I227" i="9"/>
  <c r="K227" i="9"/>
  <c r="I228" i="9"/>
  <c r="K228" i="9"/>
  <c r="I230" i="9"/>
  <c r="K230" i="9"/>
  <c r="I231" i="9"/>
  <c r="K231" i="9"/>
  <c r="I233" i="9"/>
  <c r="K233" i="9"/>
  <c r="I234" i="9"/>
  <c r="K234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I266" i="9"/>
  <c r="K266" i="9"/>
  <c r="I267" i="9"/>
  <c r="K267" i="9"/>
  <c r="I269" i="9"/>
  <c r="K269" i="9"/>
  <c r="I270" i="9"/>
  <c r="K270" i="9"/>
  <c r="I272" i="9"/>
  <c r="K272" i="9"/>
  <c r="I273" i="9"/>
  <c r="K273" i="9"/>
  <c r="I275" i="9"/>
  <c r="K275" i="9"/>
  <c r="I276" i="9"/>
  <c r="K276" i="9"/>
  <c r="I278" i="9"/>
  <c r="K278" i="9"/>
  <c r="I279" i="9"/>
  <c r="K279" i="9"/>
  <c r="I281" i="9"/>
  <c r="K281" i="9"/>
  <c r="I282" i="9"/>
  <c r="K282" i="9"/>
  <c r="I284" i="9"/>
  <c r="K284" i="9"/>
  <c r="I285" i="9"/>
  <c r="K285" i="9"/>
  <c r="I287" i="9"/>
  <c r="K287" i="9"/>
  <c r="I288" i="9"/>
  <c r="K288" i="9"/>
  <c r="I290" i="9"/>
  <c r="K290" i="9"/>
  <c r="I291" i="9"/>
  <c r="K291" i="9"/>
  <c r="I293" i="9"/>
  <c r="K293" i="9"/>
  <c r="I294" i="9"/>
  <c r="K294" i="9"/>
  <c r="I296" i="9"/>
  <c r="K296" i="9"/>
  <c r="I297" i="9"/>
  <c r="K297" i="9"/>
  <c r="I299" i="9"/>
  <c r="K299" i="9"/>
  <c r="I300" i="9"/>
  <c r="K300" i="9"/>
  <c r="I302" i="9"/>
  <c r="K302" i="9"/>
  <c r="I303" i="9"/>
  <c r="K303" i="9"/>
  <c r="I305" i="9"/>
  <c r="K305" i="9"/>
  <c r="I306" i="9"/>
  <c r="K306" i="9"/>
  <c r="I308" i="9"/>
  <c r="K308" i="9"/>
  <c r="I309" i="9"/>
  <c r="K309" i="9"/>
  <c r="I311" i="9"/>
  <c r="K311" i="9"/>
  <c r="I312" i="9"/>
  <c r="K312" i="9"/>
  <c r="I314" i="9"/>
  <c r="K314" i="9"/>
  <c r="I315" i="9"/>
  <c r="K315" i="9"/>
  <c r="I323" i="9"/>
  <c r="K323" i="9"/>
  <c r="I324" i="9"/>
  <c r="K324" i="9"/>
  <c r="I326" i="9"/>
  <c r="K326" i="9"/>
  <c r="I327" i="9"/>
  <c r="K327" i="9"/>
  <c r="I329" i="9"/>
  <c r="K329" i="9"/>
  <c r="I330" i="9"/>
  <c r="K330" i="9"/>
  <c r="I332" i="9"/>
  <c r="K332" i="9"/>
  <c r="I333" i="9"/>
  <c r="K333" i="9"/>
  <c r="I335" i="9"/>
  <c r="K335" i="9"/>
  <c r="I336" i="9"/>
  <c r="K336" i="9"/>
  <c r="I338" i="9"/>
  <c r="K338" i="9"/>
  <c r="I339" i="9"/>
  <c r="K339" i="9"/>
  <c r="I341" i="9"/>
  <c r="K341" i="9"/>
  <c r="I342" i="9"/>
  <c r="K342" i="9"/>
  <c r="I344" i="9"/>
  <c r="K344" i="9"/>
  <c r="I345" i="9"/>
  <c r="K345" i="9"/>
  <c r="I347" i="9"/>
  <c r="K347" i="9"/>
  <c r="I348" i="9"/>
  <c r="K348" i="9"/>
  <c r="I350" i="9"/>
  <c r="K350" i="9"/>
  <c r="I351" i="9"/>
  <c r="K351" i="9"/>
  <c r="I353" i="9"/>
  <c r="K353" i="9"/>
  <c r="I354" i="9"/>
  <c r="K354" i="9"/>
  <c r="I356" i="9"/>
  <c r="K356" i="9"/>
  <c r="I357" i="9"/>
  <c r="K357" i="9"/>
  <c r="I359" i="9"/>
  <c r="K359" i="9"/>
  <c r="I360" i="9"/>
  <c r="K360" i="9"/>
  <c r="I362" i="9"/>
  <c r="K362" i="9"/>
  <c r="I363" i="9"/>
  <c r="K363" i="9"/>
  <c r="I365" i="9"/>
  <c r="K365" i="9"/>
  <c r="I366" i="9"/>
  <c r="K366" i="9"/>
  <c r="I368" i="9"/>
  <c r="K368" i="9"/>
  <c r="I369" i="9"/>
  <c r="K369" i="9"/>
  <c r="I371" i="9"/>
  <c r="K371" i="9"/>
  <c r="I372" i="9"/>
  <c r="K372" i="9"/>
  <c r="I374" i="9"/>
  <c r="K374" i="9"/>
  <c r="I375" i="9"/>
  <c r="K375" i="9"/>
  <c r="I377" i="9"/>
  <c r="K377" i="9"/>
  <c r="I378" i="9"/>
  <c r="K378" i="9"/>
  <c r="I380" i="9"/>
  <c r="K380" i="9"/>
  <c r="I381" i="9"/>
  <c r="K381" i="9"/>
  <c r="I383" i="9"/>
  <c r="K383" i="9"/>
  <c r="I384" i="9"/>
  <c r="K384" i="9"/>
  <c r="I386" i="9"/>
  <c r="K386" i="9"/>
  <c r="I387" i="9"/>
  <c r="K387" i="9"/>
  <c r="I389" i="9"/>
  <c r="K389" i="9"/>
  <c r="I390" i="9"/>
  <c r="K390" i="9"/>
  <c r="I392" i="9"/>
  <c r="K392" i="9"/>
  <c r="I393" i="9"/>
  <c r="K393" i="9"/>
  <c r="I395" i="9"/>
  <c r="K395" i="9"/>
  <c r="I396" i="9"/>
  <c r="K396" i="9"/>
  <c r="I398" i="9"/>
  <c r="K398" i="9"/>
  <c r="I399" i="9"/>
  <c r="K399" i="9"/>
  <c r="I401" i="9"/>
  <c r="K401" i="9"/>
  <c r="I402" i="9"/>
  <c r="K402" i="9"/>
  <c r="I404" i="9"/>
  <c r="K404" i="9"/>
  <c r="I405" i="9"/>
  <c r="K405" i="9"/>
  <c r="I407" i="9"/>
  <c r="K407" i="9"/>
  <c r="I408" i="9"/>
  <c r="K408" i="9"/>
  <c r="I410" i="9"/>
  <c r="K410" i="9"/>
  <c r="I411" i="9"/>
  <c r="K411" i="9"/>
  <c r="I413" i="9"/>
  <c r="K413" i="9"/>
  <c r="I414" i="9"/>
  <c r="K414" i="9"/>
  <c r="I416" i="9"/>
  <c r="K416" i="9"/>
  <c r="I417" i="9"/>
  <c r="K417" i="9"/>
  <c r="I419" i="9"/>
  <c r="K419" i="9"/>
  <c r="I420" i="9"/>
  <c r="K420" i="9"/>
  <c r="I422" i="9"/>
  <c r="K422" i="9"/>
  <c r="I423" i="9"/>
  <c r="K423" i="9"/>
  <c r="I425" i="9"/>
  <c r="K425" i="9"/>
  <c r="I426" i="9"/>
  <c r="K426" i="9"/>
  <c r="I428" i="9"/>
  <c r="K428" i="9"/>
  <c r="I429" i="9"/>
  <c r="K429" i="9"/>
  <c r="I431" i="9"/>
  <c r="K431" i="9"/>
  <c r="I432" i="9"/>
  <c r="K432" i="9"/>
  <c r="I434" i="9"/>
  <c r="K434" i="9"/>
  <c r="I435" i="9"/>
  <c r="K435" i="9"/>
  <c r="I437" i="9"/>
  <c r="K437" i="9"/>
  <c r="I438" i="9"/>
  <c r="K438" i="9"/>
  <c r="I440" i="9"/>
  <c r="K440" i="9"/>
  <c r="I441" i="9"/>
  <c r="K441" i="9"/>
  <c r="I443" i="9"/>
  <c r="K443" i="9"/>
  <c r="I444" i="9"/>
  <c r="K444" i="9"/>
  <c r="I446" i="9"/>
  <c r="K446" i="9"/>
  <c r="I447" i="9"/>
  <c r="K447" i="9"/>
  <c r="I449" i="9"/>
  <c r="K449" i="9"/>
  <c r="I450" i="9"/>
  <c r="K450" i="9"/>
  <c r="I452" i="9"/>
  <c r="K452" i="9"/>
  <c r="I453" i="9"/>
  <c r="K453" i="9"/>
  <c r="I455" i="9"/>
  <c r="K455" i="9"/>
  <c r="I456" i="9"/>
  <c r="K456" i="9"/>
  <c r="I458" i="9"/>
  <c r="K458" i="9"/>
  <c r="I459" i="9"/>
  <c r="K459" i="9"/>
  <c r="I461" i="9"/>
  <c r="K461" i="9"/>
  <c r="I462" i="9"/>
  <c r="K462" i="9"/>
  <c r="I464" i="9"/>
  <c r="K464" i="9"/>
  <c r="I465" i="9"/>
  <c r="K465" i="9"/>
  <c r="I467" i="9"/>
  <c r="K467" i="9"/>
  <c r="I468" i="9"/>
  <c r="K468" i="9"/>
  <c r="I470" i="9"/>
  <c r="K470" i="9"/>
  <c r="I471" i="9"/>
  <c r="K471" i="9"/>
  <c r="I473" i="9"/>
  <c r="K473" i="9"/>
  <c r="I474" i="9"/>
  <c r="K474" i="9"/>
  <c r="I476" i="9"/>
  <c r="K476" i="9"/>
  <c r="I477" i="9"/>
  <c r="K477" i="9"/>
  <c r="I479" i="9"/>
  <c r="K479" i="9"/>
  <c r="I480" i="9"/>
  <c r="K480" i="9"/>
  <c r="I482" i="9"/>
  <c r="K482" i="9"/>
  <c r="I483" i="9"/>
  <c r="K483" i="9"/>
  <c r="I485" i="9"/>
  <c r="K485" i="9"/>
  <c r="I487" i="9"/>
  <c r="K487" i="9"/>
  <c r="I488" i="9"/>
  <c r="K488" i="9"/>
  <c r="I490" i="9"/>
  <c r="K490" i="9"/>
  <c r="I491" i="9"/>
  <c r="K491" i="9"/>
  <c r="I493" i="9"/>
  <c r="K493" i="9"/>
  <c r="I494" i="9"/>
  <c r="K494" i="9"/>
  <c r="I496" i="9"/>
  <c r="K496" i="9"/>
  <c r="I497" i="9"/>
  <c r="K497" i="9"/>
  <c r="I514" i="9"/>
  <c r="K514" i="9"/>
  <c r="I515" i="9"/>
  <c r="K515" i="9"/>
  <c r="I517" i="9"/>
  <c r="K517" i="9"/>
  <c r="I518" i="9"/>
  <c r="K518" i="9"/>
  <c r="I520" i="9"/>
  <c r="K520" i="9"/>
  <c r="I521" i="9"/>
  <c r="K521" i="9"/>
  <c r="I523" i="9"/>
  <c r="K523" i="9"/>
  <c r="I524" i="9"/>
  <c r="K524" i="9"/>
  <c r="I526" i="9"/>
  <c r="K526" i="9"/>
  <c r="I527" i="9"/>
  <c r="K527" i="9"/>
  <c r="I529" i="9"/>
  <c r="K529" i="9"/>
  <c r="I530" i="9"/>
  <c r="K530" i="9"/>
  <c r="I532" i="9"/>
  <c r="K532" i="9"/>
  <c r="I533" i="9"/>
  <c r="K533" i="9"/>
  <c r="I535" i="9"/>
  <c r="K535" i="9"/>
  <c r="I536" i="9"/>
  <c r="K536" i="9"/>
  <c r="I538" i="9"/>
  <c r="K538" i="9"/>
  <c r="I539" i="9"/>
  <c r="K539" i="9"/>
  <c r="I541" i="9"/>
  <c r="K541" i="9"/>
  <c r="I542" i="9"/>
  <c r="K542" i="9"/>
  <c r="I544" i="9"/>
  <c r="K544" i="9"/>
  <c r="I545" i="9"/>
  <c r="K545" i="9"/>
  <c r="I547" i="9"/>
  <c r="K547" i="9"/>
  <c r="I548" i="9"/>
  <c r="K548" i="9"/>
  <c r="I559" i="9"/>
  <c r="K559" i="9"/>
  <c r="I560" i="9"/>
  <c r="K560" i="9"/>
  <c r="I562" i="9"/>
  <c r="K562" i="9"/>
  <c r="I563" i="9"/>
  <c r="K563" i="9"/>
  <c r="I565" i="9"/>
  <c r="K565" i="9"/>
  <c r="I566" i="9"/>
  <c r="K566" i="9"/>
  <c r="I568" i="9"/>
  <c r="K568" i="9"/>
  <c r="I569" i="9"/>
  <c r="K569" i="9"/>
  <c r="I571" i="9"/>
  <c r="K571" i="9"/>
  <c r="I572" i="9"/>
  <c r="K572" i="9"/>
  <c r="I574" i="9"/>
  <c r="K574" i="9"/>
  <c r="I575" i="9"/>
  <c r="K575" i="9"/>
  <c r="I577" i="9"/>
  <c r="K577" i="9"/>
  <c r="I578" i="9"/>
  <c r="K578" i="9"/>
  <c r="I580" i="9"/>
  <c r="K580" i="9"/>
  <c r="I581" i="9"/>
  <c r="K581" i="9"/>
  <c r="I583" i="9"/>
  <c r="K583" i="9"/>
  <c r="I584" i="9"/>
  <c r="K584" i="9"/>
  <c r="I586" i="9"/>
  <c r="K586" i="9"/>
  <c r="I587" i="9"/>
  <c r="K587" i="9"/>
  <c r="I589" i="9"/>
  <c r="K589" i="9"/>
  <c r="I590" i="9"/>
  <c r="K590" i="9"/>
  <c r="I592" i="9"/>
  <c r="K592" i="9"/>
  <c r="I593" i="9"/>
  <c r="K593" i="9"/>
  <c r="I595" i="9"/>
  <c r="K595" i="9"/>
  <c r="I596" i="9"/>
  <c r="K596" i="9"/>
  <c r="I598" i="9"/>
  <c r="K598" i="9"/>
  <c r="I599" i="9"/>
  <c r="K599" i="9"/>
  <c r="I601" i="9"/>
  <c r="K601" i="9"/>
  <c r="I602" i="9"/>
  <c r="K602" i="9"/>
  <c r="I604" i="9"/>
  <c r="K604" i="9"/>
  <c r="I605" i="9"/>
  <c r="K605" i="9"/>
  <c r="I607" i="9"/>
  <c r="K607" i="9"/>
  <c r="I608" i="9"/>
  <c r="K608" i="9"/>
  <c r="I610" i="9"/>
  <c r="K610" i="9"/>
  <c r="I611" i="9"/>
  <c r="K611" i="9"/>
  <c r="I613" i="9"/>
  <c r="K613" i="9"/>
  <c r="I614" i="9"/>
  <c r="K614" i="9"/>
  <c r="I616" i="9"/>
  <c r="K616" i="9"/>
  <c r="I617" i="9"/>
  <c r="K617" i="9"/>
  <c r="I619" i="9"/>
  <c r="K619" i="9"/>
  <c r="I620" i="9"/>
  <c r="K620" i="9"/>
  <c r="I622" i="9"/>
  <c r="K622" i="9"/>
  <c r="I623" i="9"/>
  <c r="K623" i="9"/>
  <c r="I625" i="9"/>
  <c r="K625" i="9"/>
  <c r="I626" i="9"/>
  <c r="K626" i="9"/>
  <c r="I628" i="9"/>
  <c r="K628" i="9"/>
  <c r="I629" i="9"/>
  <c r="K629" i="9"/>
  <c r="I631" i="9"/>
  <c r="K631" i="9"/>
  <c r="I632" i="9"/>
  <c r="K632" i="9"/>
  <c r="I634" i="9"/>
  <c r="K634" i="9"/>
  <c r="I635" i="9"/>
  <c r="K635" i="9"/>
  <c r="I637" i="9"/>
  <c r="K637" i="9"/>
  <c r="I638" i="9"/>
  <c r="K638" i="9"/>
  <c r="I640" i="9"/>
  <c r="K640" i="9"/>
  <c r="I641" i="9"/>
  <c r="K641" i="9"/>
  <c r="I643" i="9"/>
  <c r="K643" i="9"/>
  <c r="I644" i="9"/>
  <c r="K644" i="9"/>
  <c r="I646" i="9"/>
  <c r="K646" i="9"/>
  <c r="I647" i="9"/>
  <c r="K647" i="9"/>
  <c r="I649" i="9"/>
  <c r="K649" i="9"/>
  <c r="I650" i="9"/>
  <c r="K650" i="9"/>
  <c r="I652" i="9"/>
  <c r="K652" i="9"/>
  <c r="I653" i="9"/>
  <c r="K653" i="9"/>
  <c r="I655" i="9"/>
  <c r="K655" i="9"/>
  <c r="I656" i="9"/>
  <c r="K656" i="9"/>
  <c r="I658" i="9"/>
  <c r="K658" i="9"/>
  <c r="I659" i="9"/>
  <c r="K659" i="9"/>
  <c r="I661" i="9"/>
  <c r="K661" i="9"/>
  <c r="I662" i="9"/>
  <c r="K662" i="9"/>
  <c r="I664" i="9"/>
  <c r="K664" i="9"/>
  <c r="I665" i="9"/>
  <c r="K665" i="9"/>
  <c r="I667" i="9"/>
  <c r="K667" i="9"/>
  <c r="I668" i="9"/>
  <c r="K668" i="9"/>
  <c r="H257" i="9"/>
  <c r="H258" i="9"/>
  <c r="H260" i="9"/>
  <c r="H261" i="9"/>
  <c r="H263" i="9"/>
  <c r="H264" i="9"/>
  <c r="H266" i="9"/>
  <c r="H267" i="9"/>
  <c r="H269" i="9"/>
  <c r="H270" i="9"/>
  <c r="H272" i="9"/>
  <c r="H273" i="9"/>
  <c r="H275" i="9"/>
  <c r="H276" i="9"/>
  <c r="H278" i="9"/>
  <c r="H279" i="9"/>
  <c r="H281" i="9"/>
  <c r="H282" i="9"/>
  <c r="H284" i="9"/>
  <c r="H285" i="9"/>
  <c r="H287" i="9"/>
  <c r="H288" i="9"/>
  <c r="H290" i="9"/>
  <c r="H291" i="9"/>
  <c r="H293" i="9"/>
  <c r="H294" i="9"/>
  <c r="H296" i="9"/>
  <c r="H297" i="9"/>
  <c r="H299" i="9"/>
  <c r="H300" i="9"/>
  <c r="H302" i="9"/>
  <c r="H303" i="9"/>
  <c r="H305" i="9"/>
  <c r="H306" i="9"/>
  <c r="H308" i="9"/>
  <c r="H309" i="9"/>
  <c r="H311" i="9"/>
  <c r="H312" i="9"/>
  <c r="H314" i="9"/>
  <c r="H315" i="9"/>
  <c r="H323" i="9"/>
  <c r="H324" i="9"/>
  <c r="H326" i="9"/>
  <c r="H327" i="9"/>
  <c r="H329" i="9"/>
  <c r="H330" i="9"/>
  <c r="H332" i="9"/>
  <c r="H333" i="9"/>
  <c r="H335" i="9"/>
  <c r="H336" i="9"/>
  <c r="H338" i="9"/>
  <c r="H339" i="9"/>
  <c r="H341" i="9"/>
  <c r="H342" i="9"/>
  <c r="H344" i="9"/>
  <c r="H345" i="9"/>
  <c r="H347" i="9"/>
  <c r="H348" i="9"/>
  <c r="H350" i="9"/>
  <c r="H351" i="9"/>
  <c r="H353" i="9"/>
  <c r="H354" i="9"/>
  <c r="H356" i="9"/>
  <c r="H357" i="9"/>
  <c r="H359" i="9"/>
  <c r="H360" i="9"/>
  <c r="H362" i="9"/>
  <c r="H363" i="9"/>
  <c r="H365" i="9"/>
  <c r="H366" i="9"/>
  <c r="H368" i="9"/>
  <c r="H369" i="9"/>
  <c r="H371" i="9"/>
  <c r="H372" i="9"/>
  <c r="H374" i="9"/>
  <c r="H375" i="9"/>
  <c r="H377" i="9"/>
  <c r="H378" i="9"/>
  <c r="H380" i="9"/>
  <c r="H381" i="9"/>
  <c r="H383" i="9"/>
  <c r="H384" i="9"/>
  <c r="H386" i="9"/>
  <c r="H387" i="9"/>
  <c r="H389" i="9"/>
  <c r="H390" i="9"/>
  <c r="H392" i="9"/>
  <c r="H393" i="9"/>
  <c r="H395" i="9"/>
  <c r="H396" i="9"/>
  <c r="H398" i="9"/>
  <c r="H399" i="9"/>
  <c r="H401" i="9"/>
  <c r="H402" i="9"/>
  <c r="H404" i="9"/>
  <c r="H405" i="9"/>
  <c r="H407" i="9"/>
  <c r="H408" i="9"/>
  <c r="H410" i="9"/>
  <c r="H411" i="9"/>
  <c r="H413" i="9"/>
  <c r="H414" i="9"/>
  <c r="H416" i="9"/>
  <c r="H417" i="9"/>
  <c r="H419" i="9"/>
  <c r="H420" i="9"/>
  <c r="H422" i="9"/>
  <c r="H423" i="9"/>
  <c r="H425" i="9"/>
  <c r="H426" i="9"/>
  <c r="H428" i="9"/>
  <c r="H429" i="9"/>
  <c r="H431" i="9"/>
  <c r="H432" i="9"/>
  <c r="H434" i="9"/>
  <c r="H435" i="9"/>
  <c r="H437" i="9"/>
  <c r="H438" i="9"/>
  <c r="H440" i="9"/>
  <c r="H441" i="9"/>
  <c r="H443" i="9"/>
  <c r="H444" i="9"/>
  <c r="H446" i="9"/>
  <c r="H447" i="9"/>
  <c r="H449" i="9"/>
  <c r="H450" i="9"/>
  <c r="H452" i="9"/>
  <c r="H453" i="9"/>
  <c r="H455" i="9"/>
  <c r="H456" i="9"/>
  <c r="H458" i="9"/>
  <c r="H459" i="9"/>
  <c r="H461" i="9"/>
  <c r="H462" i="9"/>
  <c r="H464" i="9"/>
  <c r="H465" i="9"/>
  <c r="H467" i="9"/>
  <c r="H468" i="9"/>
  <c r="H470" i="9"/>
  <c r="H471" i="9"/>
  <c r="H473" i="9"/>
  <c r="H474" i="9"/>
  <c r="H476" i="9"/>
  <c r="H477" i="9"/>
  <c r="H479" i="9"/>
  <c r="H480" i="9"/>
  <c r="H482" i="9"/>
  <c r="H483" i="9"/>
  <c r="H485" i="9"/>
  <c r="H487" i="9"/>
  <c r="H488" i="9"/>
  <c r="H490" i="9"/>
  <c r="H491" i="9"/>
  <c r="H493" i="9"/>
  <c r="H494" i="9"/>
  <c r="H496" i="9"/>
  <c r="H497" i="9"/>
  <c r="H514" i="9"/>
  <c r="H515" i="9"/>
  <c r="H517" i="9"/>
  <c r="H518" i="9"/>
  <c r="H520" i="9"/>
  <c r="H521" i="9"/>
  <c r="H523" i="9"/>
  <c r="H524" i="9"/>
  <c r="H526" i="9"/>
  <c r="H527" i="9"/>
  <c r="H529" i="9"/>
  <c r="H530" i="9"/>
  <c r="H532" i="9"/>
  <c r="H533" i="9"/>
  <c r="H535" i="9"/>
  <c r="H536" i="9"/>
  <c r="H538" i="9"/>
  <c r="H539" i="9"/>
  <c r="H541" i="9"/>
  <c r="H542" i="9"/>
  <c r="H254" i="9"/>
  <c r="H255" i="9"/>
  <c r="E255" i="9"/>
  <c r="E254" i="9"/>
  <c r="H162" i="9"/>
  <c r="H164" i="9"/>
  <c r="H165" i="9"/>
  <c r="H167" i="9"/>
  <c r="H168" i="9"/>
  <c r="H170" i="9"/>
  <c r="H171" i="9"/>
  <c r="H173" i="9"/>
  <c r="H174" i="9"/>
  <c r="H176" i="9"/>
  <c r="H177" i="9"/>
  <c r="H179" i="9"/>
  <c r="H180" i="9"/>
  <c r="H182" i="9"/>
  <c r="H183" i="9"/>
  <c r="H185" i="9"/>
  <c r="H186" i="9"/>
  <c r="H188" i="9"/>
  <c r="H189" i="9"/>
  <c r="H191" i="9"/>
  <c r="H192" i="9"/>
  <c r="H194" i="9"/>
  <c r="H195" i="9"/>
  <c r="H197" i="9"/>
  <c r="H198" i="9"/>
  <c r="H200" i="9"/>
  <c r="H201" i="9"/>
  <c r="H203" i="9"/>
  <c r="H204" i="9"/>
  <c r="H206" i="9"/>
  <c r="H207" i="9"/>
  <c r="H209" i="9"/>
  <c r="H210" i="9"/>
  <c r="H212" i="9"/>
  <c r="H213" i="9"/>
  <c r="H215" i="9"/>
  <c r="H216" i="9"/>
  <c r="H218" i="9"/>
  <c r="H219" i="9"/>
  <c r="H221" i="9"/>
  <c r="H222" i="9"/>
  <c r="H224" i="9"/>
  <c r="H225" i="9"/>
  <c r="H227" i="9"/>
  <c r="H228" i="9"/>
  <c r="H230" i="9"/>
  <c r="H231" i="9"/>
  <c r="H233" i="9"/>
  <c r="H234" i="9"/>
  <c r="H236" i="9"/>
  <c r="H237" i="9"/>
  <c r="H239" i="9"/>
  <c r="H240" i="9"/>
  <c r="H242" i="9"/>
  <c r="H243" i="9"/>
  <c r="H245" i="9"/>
  <c r="H246" i="9"/>
  <c r="H251" i="9"/>
  <c r="H252" i="9"/>
  <c r="H161" i="9"/>
  <c r="I52" i="9" l="1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23" i="9"/>
  <c r="E120" i="9"/>
  <c r="E117" i="9"/>
  <c r="E114" i="9"/>
  <c r="E111" i="9"/>
  <c r="E108" i="9"/>
  <c r="E105" i="9"/>
  <c r="E102" i="9"/>
  <c r="E99" i="9"/>
  <c r="E96" i="9"/>
  <c r="E93" i="9"/>
  <c r="E90" i="9"/>
  <c r="E87" i="9"/>
  <c r="E84" i="9"/>
  <c r="E81" i="9"/>
  <c r="E78" i="9"/>
  <c r="E76" i="9"/>
  <c r="E75" i="9"/>
  <c r="E72" i="9"/>
  <c r="H158" i="9"/>
  <c r="H142" i="9"/>
  <c r="H143" i="9"/>
  <c r="H145" i="9"/>
  <c r="H146" i="9"/>
  <c r="H148" i="9"/>
  <c r="H149" i="9"/>
  <c r="H151" i="9"/>
  <c r="H152" i="9"/>
  <c r="H154" i="9"/>
  <c r="H155" i="9"/>
  <c r="H157" i="9"/>
  <c r="E118" i="9"/>
  <c r="H116" i="9"/>
  <c r="H118" i="9"/>
  <c r="H119" i="9"/>
  <c r="H121" i="9"/>
  <c r="H122" i="9"/>
  <c r="H124" i="9"/>
  <c r="H125" i="9"/>
  <c r="H127" i="9"/>
  <c r="H128" i="9"/>
  <c r="H130" i="9"/>
  <c r="H131" i="9"/>
  <c r="H133" i="9"/>
  <c r="H134" i="9"/>
  <c r="H136" i="9"/>
  <c r="H137" i="9"/>
  <c r="H139" i="9"/>
  <c r="H140" i="9"/>
  <c r="H98" i="9"/>
  <c r="H100" i="9"/>
  <c r="H101" i="9"/>
  <c r="H103" i="9"/>
  <c r="H104" i="9"/>
  <c r="H106" i="9"/>
  <c r="H107" i="9"/>
  <c r="H109" i="9"/>
  <c r="H110" i="9"/>
  <c r="H112" i="9"/>
  <c r="H113" i="9"/>
  <c r="H115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 l="1"/>
  <c r="H65" i="9"/>
  <c r="H64" i="9"/>
  <c r="E63" i="9"/>
  <c r="H62" i="9"/>
  <c r="H61" i="9"/>
  <c r="E60" i="9" l="1"/>
  <c r="H59" i="9"/>
  <c r="H58" i="9"/>
  <c r="H56" i="9"/>
  <c r="H55" i="9"/>
  <c r="H53" i="9" l="1"/>
  <c r="H52" i="9"/>
  <c r="E57" i="9"/>
  <c r="E56" i="9"/>
  <c r="E54" i="9"/>
  <c r="E51" i="9"/>
  <c r="I49" i="9"/>
  <c r="K49" i="9"/>
  <c r="N49" i="9"/>
  <c r="I50" i="9"/>
  <c r="K50" i="9"/>
  <c r="N50" i="9"/>
  <c r="H50" i="9" l="1"/>
  <c r="H47" i="9"/>
  <c r="I47" i="9"/>
  <c r="K47" i="9"/>
  <c r="N47" i="9"/>
  <c r="I46" i="9"/>
  <c r="K46" i="9"/>
  <c r="N46" i="9"/>
  <c r="H46" i="9"/>
  <c r="E46" i="9"/>
  <c r="H49" i="9"/>
  <c r="I48" i="9" l="1"/>
  <c r="H48" i="9"/>
  <c r="K48" i="9"/>
  <c r="J48" i="9" l="1"/>
  <c r="M48" i="9" s="1"/>
  <c r="L48" i="9" l="1"/>
  <c r="I256" i="9"/>
  <c r="K256" i="9"/>
  <c r="L256" i="9" l="1"/>
  <c r="J256" i="9"/>
  <c r="M256" i="9"/>
  <c r="M254" i="9" l="1"/>
  <c r="J254" i="9"/>
  <c r="L254" i="9"/>
  <c r="K7" i="2"/>
  <c r="H855" i="9" l="1"/>
  <c r="I48" i="1"/>
  <c r="J46" i="9" s="1"/>
  <c r="R48" i="1" l="1"/>
  <c r="K48" i="1"/>
  <c r="I49" i="1" s="1"/>
  <c r="L48" i="1"/>
  <c r="M46" i="9" s="1"/>
  <c r="S48" i="1" l="1"/>
  <c r="L46" i="9"/>
  <c r="J255" i="9"/>
  <c r="M255" i="9"/>
  <c r="L255" i="9"/>
  <c r="L570" i="1" l="1"/>
  <c r="L572" i="1"/>
  <c r="L574" i="1"/>
  <c r="L576" i="1"/>
  <c r="L578" i="1"/>
  <c r="L580" i="1"/>
  <c r="L582" i="1"/>
  <c r="L584" i="1"/>
  <c r="L586" i="1"/>
  <c r="L588" i="1"/>
  <c r="L590" i="1"/>
  <c r="L592" i="1"/>
  <c r="L594" i="1"/>
  <c r="L596" i="1"/>
  <c r="L598" i="1"/>
  <c r="L600" i="1"/>
  <c r="L602" i="1"/>
  <c r="L620" i="1"/>
  <c r="L526" i="1"/>
  <c r="L506" i="1"/>
  <c r="L508" i="1"/>
  <c r="L510" i="1"/>
  <c r="L512" i="1"/>
  <c r="L514" i="1"/>
  <c r="L516" i="1"/>
  <c r="L518" i="1"/>
  <c r="L520" i="1"/>
  <c r="L524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2" i="1"/>
  <c r="L554" i="1"/>
  <c r="L568" i="1"/>
  <c r="I631" i="1"/>
  <c r="I11" i="1"/>
  <c r="L11" i="1" s="1"/>
  <c r="I9" i="1"/>
  <c r="I7" i="1"/>
  <c r="L7" i="1" l="1"/>
  <c r="K7" i="1"/>
  <c r="L631" i="1"/>
  <c r="L500" i="1"/>
  <c r="K9" i="1"/>
  <c r="I10" i="1" s="1"/>
  <c r="L9" i="1"/>
  <c r="J47" i="9" l="1"/>
  <c r="L49" i="1"/>
  <c r="M47" i="9" s="1"/>
  <c r="K49" i="1"/>
  <c r="L47" i="9" s="1"/>
  <c r="K166" i="9"/>
  <c r="K169" i="9"/>
  <c r="K172" i="9"/>
  <c r="K175" i="9"/>
  <c r="K178" i="9"/>
  <c r="K181" i="9"/>
  <c r="K184" i="9"/>
  <c r="K187" i="9"/>
  <c r="K190" i="9"/>
  <c r="K193" i="9"/>
  <c r="K196" i="9"/>
  <c r="K199" i="9"/>
  <c r="K202" i="9"/>
  <c r="K205" i="9"/>
  <c r="K208" i="9"/>
  <c r="K211" i="9"/>
  <c r="K214" i="9"/>
  <c r="K217" i="9"/>
  <c r="K220" i="9"/>
  <c r="K223" i="9"/>
  <c r="K226" i="9"/>
  <c r="K229" i="9"/>
  <c r="K232" i="9"/>
  <c r="K235" i="9"/>
  <c r="K238" i="9"/>
  <c r="K241" i="9"/>
  <c r="K244" i="9"/>
  <c r="K247" i="9"/>
  <c r="K253" i="9"/>
  <c r="K259" i="9"/>
  <c r="K262" i="9"/>
  <c r="K265" i="9"/>
  <c r="K268" i="9"/>
  <c r="K271" i="9"/>
  <c r="K274" i="9"/>
  <c r="K277" i="9"/>
  <c r="K280" i="9"/>
  <c r="K283" i="9"/>
  <c r="K286" i="9"/>
  <c r="K289" i="9"/>
  <c r="K292" i="9"/>
  <c r="K295" i="9"/>
  <c r="K298" i="9"/>
  <c r="K301" i="9"/>
  <c r="K304" i="9"/>
  <c r="K307" i="9"/>
  <c r="K310" i="9"/>
  <c r="K313" i="9"/>
  <c r="K316" i="9"/>
  <c r="K322" i="9"/>
  <c r="K325" i="9"/>
  <c r="K328" i="9"/>
  <c r="K331" i="9"/>
  <c r="K334" i="9"/>
  <c r="K337" i="9"/>
  <c r="K340" i="9"/>
  <c r="K343" i="9"/>
  <c r="K346" i="9"/>
  <c r="K349" i="9"/>
  <c r="K352" i="9"/>
  <c r="K355" i="9"/>
  <c r="K358" i="9"/>
  <c r="K361" i="9"/>
  <c r="K364" i="9"/>
  <c r="K367" i="9"/>
  <c r="K370" i="9"/>
  <c r="K373" i="9"/>
  <c r="K376" i="9"/>
  <c r="K379" i="9"/>
  <c r="K382" i="9"/>
  <c r="K385" i="9"/>
  <c r="K388" i="9"/>
  <c r="K391" i="9"/>
  <c r="K394" i="9"/>
  <c r="K397" i="9"/>
  <c r="K400" i="9"/>
  <c r="K403" i="9"/>
  <c r="K406" i="9"/>
  <c r="K409" i="9"/>
  <c r="K412" i="9"/>
  <c r="K415" i="9"/>
  <c r="K418" i="9"/>
  <c r="K421" i="9"/>
  <c r="K424" i="9"/>
  <c r="K427" i="9"/>
  <c r="K430" i="9"/>
  <c r="K433" i="9"/>
  <c r="K436" i="9"/>
  <c r="K439" i="9"/>
  <c r="K442" i="9"/>
  <c r="K445" i="9"/>
  <c r="K448" i="9"/>
  <c r="K451" i="9"/>
  <c r="K454" i="9"/>
  <c r="K457" i="9"/>
  <c r="K460" i="9"/>
  <c r="K463" i="9"/>
  <c r="K466" i="9"/>
  <c r="K469" i="9"/>
  <c r="K472" i="9"/>
  <c r="K475" i="9"/>
  <c r="K478" i="9"/>
  <c r="K481" i="9"/>
  <c r="K484" i="9"/>
  <c r="K486" i="9"/>
  <c r="K489" i="9"/>
  <c r="K492" i="9"/>
  <c r="K495" i="9"/>
  <c r="K498" i="9"/>
  <c r="K516" i="9"/>
  <c r="K519" i="9"/>
  <c r="K522" i="9"/>
  <c r="K525" i="9"/>
  <c r="K528" i="9"/>
  <c r="K531" i="9"/>
  <c r="K534" i="9"/>
  <c r="K537" i="9"/>
  <c r="K540" i="9"/>
  <c r="K543" i="9"/>
  <c r="K546" i="9"/>
  <c r="K549" i="9"/>
  <c r="K561" i="9"/>
  <c r="K564" i="9"/>
  <c r="K567" i="9"/>
  <c r="K570" i="9"/>
  <c r="K573" i="9"/>
  <c r="K576" i="9"/>
  <c r="K579" i="9"/>
  <c r="K582" i="9"/>
  <c r="K585" i="9"/>
  <c r="K588" i="9"/>
  <c r="K591" i="9"/>
  <c r="K594" i="9"/>
  <c r="K597" i="9"/>
  <c r="K600" i="9"/>
  <c r="K603" i="9"/>
  <c r="K606" i="9"/>
  <c r="K609" i="9"/>
  <c r="K612" i="9"/>
  <c r="K615" i="9"/>
  <c r="K618" i="9"/>
  <c r="K621" i="9"/>
  <c r="K624" i="9"/>
  <c r="K627" i="9"/>
  <c r="K630" i="9"/>
  <c r="K633" i="9"/>
  <c r="K636" i="9"/>
  <c r="K639" i="9"/>
  <c r="K642" i="9"/>
  <c r="K645" i="9"/>
  <c r="K648" i="9"/>
  <c r="K651" i="9"/>
  <c r="K654" i="9"/>
  <c r="K657" i="9"/>
  <c r="K660" i="9"/>
  <c r="K663" i="9"/>
  <c r="K666" i="9"/>
  <c r="K669" i="9"/>
  <c r="K163" i="9"/>
  <c r="I184" i="9"/>
  <c r="I187" i="9"/>
  <c r="I190" i="9"/>
  <c r="I193" i="9"/>
  <c r="I196" i="9"/>
  <c r="I199" i="9"/>
  <c r="I202" i="9"/>
  <c r="I205" i="9"/>
  <c r="I208" i="9"/>
  <c r="I211" i="9"/>
  <c r="I214" i="9"/>
  <c r="I217" i="9"/>
  <c r="I220" i="9"/>
  <c r="I223" i="9"/>
  <c r="I226" i="9"/>
  <c r="I229" i="9"/>
  <c r="I232" i="9"/>
  <c r="I235" i="9"/>
  <c r="I238" i="9"/>
  <c r="I241" i="9"/>
  <c r="I244" i="9"/>
  <c r="I247" i="9"/>
  <c r="I253" i="9"/>
  <c r="I259" i="9"/>
  <c r="I262" i="9"/>
  <c r="I265" i="9"/>
  <c r="I268" i="9"/>
  <c r="I271" i="9"/>
  <c r="I274" i="9"/>
  <c r="I277" i="9"/>
  <c r="I280" i="9"/>
  <c r="I283" i="9"/>
  <c r="I286" i="9"/>
  <c r="I289" i="9"/>
  <c r="I292" i="9"/>
  <c r="I295" i="9"/>
  <c r="I298" i="9"/>
  <c r="I301" i="9"/>
  <c r="I304" i="9"/>
  <c r="I307" i="9"/>
  <c r="I310" i="9"/>
  <c r="I313" i="9"/>
  <c r="I316" i="9"/>
  <c r="I322" i="9"/>
  <c r="I325" i="9"/>
  <c r="I328" i="9"/>
  <c r="I331" i="9"/>
  <c r="I334" i="9"/>
  <c r="I337" i="9"/>
  <c r="I340" i="9"/>
  <c r="I343" i="9"/>
  <c r="I346" i="9"/>
  <c r="I349" i="9"/>
  <c r="I352" i="9"/>
  <c r="I355" i="9"/>
  <c r="I358" i="9"/>
  <c r="I361" i="9"/>
  <c r="I364" i="9"/>
  <c r="I367" i="9"/>
  <c r="I373" i="9"/>
  <c r="I376" i="9"/>
  <c r="I379" i="9"/>
  <c r="I382" i="9"/>
  <c r="I385" i="9"/>
  <c r="I388" i="9"/>
  <c r="I391" i="9"/>
  <c r="I394" i="9"/>
  <c r="I397" i="9"/>
  <c r="I400" i="9"/>
  <c r="I403" i="9"/>
  <c r="I406" i="9"/>
  <c r="I409" i="9"/>
  <c r="I412" i="9"/>
  <c r="I415" i="9"/>
  <c r="I418" i="9"/>
  <c r="I421" i="9"/>
  <c r="I424" i="9"/>
  <c r="I427" i="9"/>
  <c r="I430" i="9"/>
  <c r="I433" i="9"/>
  <c r="I436" i="9"/>
  <c r="I439" i="9"/>
  <c r="I442" i="9"/>
  <c r="I445" i="9"/>
  <c r="I448" i="9"/>
  <c r="I451" i="9"/>
  <c r="I454" i="9"/>
  <c r="I457" i="9"/>
  <c r="I460" i="9"/>
  <c r="I463" i="9"/>
  <c r="I466" i="9"/>
  <c r="I469" i="9"/>
  <c r="I472" i="9"/>
  <c r="I475" i="9"/>
  <c r="I478" i="9"/>
  <c r="I481" i="9"/>
  <c r="I484" i="9"/>
  <c r="I486" i="9"/>
  <c r="I489" i="9"/>
  <c r="I492" i="9"/>
  <c r="I495" i="9"/>
  <c r="I498" i="9"/>
  <c r="I516" i="9"/>
  <c r="I519" i="9"/>
  <c r="I522" i="9"/>
  <c r="I525" i="9"/>
  <c r="I528" i="9"/>
  <c r="I531" i="9"/>
  <c r="I534" i="9"/>
  <c r="I537" i="9"/>
  <c r="I540" i="9"/>
  <c r="I543" i="9"/>
  <c r="I546" i="9"/>
  <c r="I549" i="9"/>
  <c r="I561" i="9"/>
  <c r="I564" i="9"/>
  <c r="I567" i="9"/>
  <c r="I570" i="9"/>
  <c r="I573" i="9"/>
  <c r="I576" i="9"/>
  <c r="I579" i="9"/>
  <c r="I582" i="9"/>
  <c r="I585" i="9"/>
  <c r="I588" i="9"/>
  <c r="I591" i="9"/>
  <c r="I594" i="9"/>
  <c r="I597" i="9"/>
  <c r="I600" i="9"/>
  <c r="I603" i="9"/>
  <c r="I606" i="9"/>
  <c r="I609" i="9"/>
  <c r="I612" i="9"/>
  <c r="I615" i="9"/>
  <c r="I618" i="9"/>
  <c r="I621" i="9"/>
  <c r="I624" i="9"/>
  <c r="I627" i="9"/>
  <c r="I630" i="9"/>
  <c r="I633" i="9"/>
  <c r="I636" i="9"/>
  <c r="I639" i="9"/>
  <c r="I642" i="9"/>
  <c r="I645" i="9"/>
  <c r="I648" i="9"/>
  <c r="I651" i="9"/>
  <c r="I654" i="9"/>
  <c r="I657" i="9"/>
  <c r="I660" i="9"/>
  <c r="I663" i="9"/>
  <c r="I666" i="9"/>
  <c r="I669" i="9"/>
  <c r="I166" i="9"/>
  <c r="I169" i="9"/>
  <c r="I172" i="9"/>
  <c r="I175" i="9"/>
  <c r="I178" i="9"/>
  <c r="I181" i="9"/>
  <c r="I163" i="9"/>
  <c r="P130" i="1"/>
  <c r="S130" i="1" s="1"/>
  <c r="J259" i="9" l="1"/>
  <c r="J277" i="9"/>
  <c r="J283" i="9"/>
  <c r="J301" i="9"/>
  <c r="J307" i="9"/>
  <c r="J325" i="9"/>
  <c r="J331" i="9"/>
  <c r="J343" i="9"/>
  <c r="J349" i="9"/>
  <c r="J361" i="9"/>
  <c r="J379" i="9"/>
  <c r="J385" i="9"/>
  <c r="J391" i="9"/>
  <c r="J397" i="9"/>
  <c r="J445" i="9"/>
  <c r="J457" i="9"/>
  <c r="J478" i="9"/>
  <c r="J489" i="9"/>
  <c r="J516" i="9"/>
  <c r="J522" i="9"/>
  <c r="J528" i="9"/>
  <c r="J667" i="9"/>
  <c r="J230" i="9"/>
  <c r="J233" i="9"/>
  <c r="J239" i="9"/>
  <c r="J245" i="9"/>
  <c r="J251" i="9"/>
  <c r="J257" i="9"/>
  <c r="J263" i="9"/>
  <c r="J266" i="9"/>
  <c r="J269" i="9"/>
  <c r="J272" i="9"/>
  <c r="J275" i="9"/>
  <c r="J278" i="9"/>
  <c r="J284" i="9"/>
  <c r="J287" i="9"/>
  <c r="J290" i="9"/>
  <c r="J293" i="9"/>
  <c r="J296" i="9"/>
  <c r="J299" i="9"/>
  <c r="J302" i="9"/>
  <c r="J305" i="9"/>
  <c r="J308" i="9"/>
  <c r="J311" i="9"/>
  <c r="J314" i="9"/>
  <c r="J323" i="9"/>
  <c r="J326" i="9"/>
  <c r="J329" i="9"/>
  <c r="J332" i="9"/>
  <c r="J335" i="9"/>
  <c r="J338" i="9"/>
  <c r="J341" i="9"/>
  <c r="J344" i="9"/>
  <c r="J347" i="9"/>
  <c r="J350" i="9"/>
  <c r="J353" i="9"/>
  <c r="J356" i="9"/>
  <c r="J359" i="9"/>
  <c r="J362" i="9"/>
  <c r="J365" i="9"/>
  <c r="J368" i="9"/>
  <c r="J371" i="9"/>
  <c r="J374" i="9"/>
  <c r="J377" i="9"/>
  <c r="J380" i="9"/>
  <c r="J383" i="9"/>
  <c r="J386" i="9"/>
  <c r="J389" i="9"/>
  <c r="J392" i="9"/>
  <c r="J395" i="9"/>
  <c r="J398" i="9"/>
  <c r="J401" i="9"/>
  <c r="J404" i="9"/>
  <c r="J407" i="9"/>
  <c r="J410" i="9"/>
  <c r="J413" i="9"/>
  <c r="J416" i="9"/>
  <c r="J419" i="9"/>
  <c r="J422" i="9"/>
  <c r="J425" i="9"/>
  <c r="J428" i="9"/>
  <c r="J431" i="9"/>
  <c r="J434" i="9"/>
  <c r="J437" i="9"/>
  <c r="J440" i="9"/>
  <c r="J443" i="9"/>
  <c r="J446" i="9"/>
  <c r="J449" i="9"/>
  <c r="J452" i="9"/>
  <c r="J455" i="9"/>
  <c r="J458" i="9"/>
  <c r="J461" i="9"/>
  <c r="J464" i="9"/>
  <c r="J467" i="9"/>
  <c r="J470" i="9"/>
  <c r="J473" i="9"/>
  <c r="J476" i="9"/>
  <c r="J479" i="9"/>
  <c r="J482" i="9"/>
  <c r="J485" i="9"/>
  <c r="J487" i="9"/>
  <c r="J490" i="9"/>
  <c r="J493" i="9"/>
  <c r="J496" i="9"/>
  <c r="J514" i="9"/>
  <c r="J517" i="9"/>
  <c r="J520" i="9"/>
  <c r="J523" i="9"/>
  <c r="J526" i="9"/>
  <c r="J529" i="9"/>
  <c r="J532" i="9"/>
  <c r="J535" i="9"/>
  <c r="J538" i="9"/>
  <c r="J541" i="9"/>
  <c r="J544" i="9"/>
  <c r="J547" i="9"/>
  <c r="J559" i="9"/>
  <c r="J562" i="9"/>
  <c r="J565" i="9"/>
  <c r="J568" i="9"/>
  <c r="J571" i="9"/>
  <c r="J574" i="9"/>
  <c r="J577" i="9"/>
  <c r="J580" i="9"/>
  <c r="J583" i="9"/>
  <c r="J586" i="9"/>
  <c r="J589" i="9"/>
  <c r="J592" i="9"/>
  <c r="J595" i="9"/>
  <c r="J598" i="9"/>
  <c r="J601" i="9"/>
  <c r="J604" i="9"/>
  <c r="J607" i="9"/>
  <c r="J610" i="9"/>
  <c r="J613" i="9"/>
  <c r="J616" i="9"/>
  <c r="J619" i="9"/>
  <c r="J622" i="9"/>
  <c r="J625" i="9"/>
  <c r="J628" i="9"/>
  <c r="J631" i="9"/>
  <c r="J634" i="9"/>
  <c r="J637" i="9"/>
  <c r="J640" i="9"/>
  <c r="J643" i="9"/>
  <c r="J646" i="9"/>
  <c r="J649" i="9"/>
  <c r="J652" i="9"/>
  <c r="J655" i="9"/>
  <c r="J658" i="9"/>
  <c r="J661" i="9"/>
  <c r="J664" i="9"/>
  <c r="J161" i="9"/>
  <c r="J157" i="9"/>
  <c r="L666" i="9" l="1"/>
  <c r="J666" i="9"/>
  <c r="L651" i="9"/>
  <c r="J651" i="9"/>
  <c r="L639" i="9"/>
  <c r="J639" i="9"/>
  <c r="L627" i="9"/>
  <c r="J627" i="9"/>
  <c r="L615" i="9"/>
  <c r="J615" i="9"/>
  <c r="L603" i="9"/>
  <c r="J603" i="9"/>
  <c r="L591" i="9"/>
  <c r="J591" i="9"/>
  <c r="L579" i="9"/>
  <c r="J579" i="9"/>
  <c r="L567" i="9"/>
  <c r="J567" i="9"/>
  <c r="L546" i="9"/>
  <c r="J546" i="9"/>
  <c r="L534" i="9"/>
  <c r="J534" i="9"/>
  <c r="L495" i="9"/>
  <c r="J495" i="9"/>
  <c r="L484" i="9"/>
  <c r="J484" i="9"/>
  <c r="L472" i="9"/>
  <c r="J472" i="9"/>
  <c r="L460" i="9"/>
  <c r="J460" i="9"/>
  <c r="L451" i="9"/>
  <c r="J451" i="9"/>
  <c r="L442" i="9"/>
  <c r="J442" i="9"/>
  <c r="L433" i="9"/>
  <c r="J433" i="9"/>
  <c r="L424" i="9"/>
  <c r="J424" i="9"/>
  <c r="L415" i="9"/>
  <c r="J415" i="9"/>
  <c r="L400" i="9"/>
  <c r="J400" i="9"/>
  <c r="M388" i="9"/>
  <c r="J388" i="9"/>
  <c r="L663" i="9"/>
  <c r="J663" i="9"/>
  <c r="L648" i="9"/>
  <c r="J648" i="9"/>
  <c r="L636" i="9"/>
  <c r="J636" i="9"/>
  <c r="M624" i="9"/>
  <c r="J624" i="9"/>
  <c r="L612" i="9"/>
  <c r="J612" i="9"/>
  <c r="M600" i="9"/>
  <c r="J600" i="9"/>
  <c r="M588" i="9"/>
  <c r="J588" i="9"/>
  <c r="M576" i="9"/>
  <c r="J576" i="9"/>
  <c r="L564" i="9"/>
  <c r="J564" i="9"/>
  <c r="L543" i="9"/>
  <c r="J543" i="9"/>
  <c r="L531" i="9"/>
  <c r="J531" i="9"/>
  <c r="L519" i="9"/>
  <c r="J519" i="9"/>
  <c r="M492" i="9"/>
  <c r="J492" i="9"/>
  <c r="M481" i="9"/>
  <c r="J481" i="9"/>
  <c r="M469" i="9"/>
  <c r="J469" i="9"/>
  <c r="M448" i="9"/>
  <c r="J448" i="9"/>
  <c r="M439" i="9"/>
  <c r="J439" i="9"/>
  <c r="M421" i="9"/>
  <c r="J421" i="9"/>
  <c r="L409" i="9"/>
  <c r="J409" i="9"/>
  <c r="L660" i="9"/>
  <c r="J660" i="9"/>
  <c r="L645" i="9"/>
  <c r="J645" i="9"/>
  <c r="L633" i="9"/>
  <c r="J633" i="9"/>
  <c r="L621" i="9"/>
  <c r="J621" i="9"/>
  <c r="L609" i="9"/>
  <c r="J609" i="9"/>
  <c r="L597" i="9"/>
  <c r="J597" i="9"/>
  <c r="L585" i="9"/>
  <c r="J585" i="9"/>
  <c r="L573" i="9"/>
  <c r="J573" i="9"/>
  <c r="L561" i="9"/>
  <c r="J561" i="9"/>
  <c r="L540" i="9"/>
  <c r="J540" i="9"/>
  <c r="L466" i="9"/>
  <c r="J466" i="9"/>
  <c r="L430" i="9"/>
  <c r="J430" i="9"/>
  <c r="L406" i="9"/>
  <c r="J406" i="9"/>
  <c r="L394" i="9"/>
  <c r="J394" i="9"/>
  <c r="L669" i="9"/>
  <c r="J669" i="9"/>
  <c r="L657" i="9"/>
  <c r="J657" i="9"/>
  <c r="M642" i="9"/>
  <c r="J642" i="9"/>
  <c r="L630" i="9"/>
  <c r="J630" i="9"/>
  <c r="M618" i="9"/>
  <c r="J618" i="9"/>
  <c r="L606" i="9"/>
  <c r="J606" i="9"/>
  <c r="L594" i="9"/>
  <c r="J594" i="9"/>
  <c r="M582" i="9"/>
  <c r="J582" i="9"/>
  <c r="M570" i="9"/>
  <c r="J570" i="9"/>
  <c r="L549" i="9"/>
  <c r="J549" i="9"/>
  <c r="L537" i="9"/>
  <c r="J537" i="9"/>
  <c r="L525" i="9"/>
  <c r="J525" i="9"/>
  <c r="L498" i="9"/>
  <c r="J498" i="9"/>
  <c r="M486" i="9"/>
  <c r="J486" i="9"/>
  <c r="M475" i="9"/>
  <c r="J475" i="9"/>
  <c r="L463" i="9"/>
  <c r="J463" i="9"/>
  <c r="L454" i="9"/>
  <c r="J454" i="9"/>
  <c r="L436" i="9"/>
  <c r="J436" i="9"/>
  <c r="M427" i="9"/>
  <c r="J427" i="9"/>
  <c r="M418" i="9"/>
  <c r="J418" i="9"/>
  <c r="M412" i="9"/>
  <c r="J412" i="9"/>
  <c r="L403" i="9"/>
  <c r="J403" i="9"/>
  <c r="L654" i="9"/>
  <c r="J654" i="9"/>
  <c r="L373" i="9"/>
  <c r="J373" i="9"/>
  <c r="L346" i="9"/>
  <c r="J346" i="9"/>
  <c r="M310" i="9"/>
  <c r="J310" i="9"/>
  <c r="M274" i="9"/>
  <c r="J274" i="9"/>
  <c r="M376" i="9"/>
  <c r="J376" i="9"/>
  <c r="L337" i="9"/>
  <c r="J337" i="9"/>
  <c r="L313" i="9"/>
  <c r="J313" i="9"/>
  <c r="L289" i="9"/>
  <c r="J289" i="9"/>
  <c r="L265" i="9"/>
  <c r="J265" i="9"/>
  <c r="L358" i="9"/>
  <c r="J358" i="9"/>
  <c r="L334" i="9"/>
  <c r="J334" i="9"/>
  <c r="M298" i="9"/>
  <c r="J298" i="9"/>
  <c r="M262" i="9"/>
  <c r="J262" i="9"/>
  <c r="L382" i="9"/>
  <c r="J382" i="9"/>
  <c r="L367" i="9"/>
  <c r="J367" i="9"/>
  <c r="L355" i="9"/>
  <c r="J355" i="9"/>
  <c r="L322" i="9"/>
  <c r="J322" i="9"/>
  <c r="L295" i="9"/>
  <c r="J295" i="9"/>
  <c r="L271" i="9"/>
  <c r="J271" i="9"/>
  <c r="L286" i="9"/>
  <c r="J286" i="9"/>
  <c r="L364" i="9"/>
  <c r="J364" i="9"/>
  <c r="M352" i="9"/>
  <c r="J352" i="9"/>
  <c r="L340" i="9"/>
  <c r="J340" i="9"/>
  <c r="M328" i="9"/>
  <c r="J328" i="9"/>
  <c r="L316" i="9"/>
  <c r="J316" i="9"/>
  <c r="M304" i="9"/>
  <c r="J304" i="9"/>
  <c r="M292" i="9"/>
  <c r="J292" i="9"/>
  <c r="M280" i="9"/>
  <c r="J280" i="9"/>
  <c r="L268" i="9"/>
  <c r="J268" i="9"/>
  <c r="L370" i="9"/>
  <c r="J370" i="9"/>
  <c r="M236" i="9"/>
  <c r="J236" i="9"/>
  <c r="M218" i="9"/>
  <c r="J218" i="9"/>
  <c r="M191" i="9"/>
  <c r="J191" i="9"/>
  <c r="M185" i="9"/>
  <c r="J185" i="9"/>
  <c r="M179" i="9"/>
  <c r="J179" i="9"/>
  <c r="M173" i="9"/>
  <c r="J173" i="9"/>
  <c r="M167" i="9"/>
  <c r="J167" i="9"/>
  <c r="J253" i="9"/>
  <c r="M238" i="9"/>
  <c r="H238" i="9"/>
  <c r="J226" i="9"/>
  <c r="H226" i="9"/>
  <c r="M214" i="9"/>
  <c r="H214" i="9"/>
  <c r="J202" i="9"/>
  <c r="H202" i="9"/>
  <c r="M190" i="9"/>
  <c r="H190" i="9"/>
  <c r="J178" i="9"/>
  <c r="H178" i="9"/>
  <c r="J166" i="9"/>
  <c r="H166" i="9"/>
  <c r="M224" i="9"/>
  <c r="J224" i="9"/>
  <c r="M209" i="9"/>
  <c r="J209" i="9"/>
  <c r="M203" i="9"/>
  <c r="J203" i="9"/>
  <c r="M197" i="9"/>
  <c r="J197" i="9"/>
  <c r="L247" i="9"/>
  <c r="H247" i="9"/>
  <c r="L235" i="9"/>
  <c r="H235" i="9"/>
  <c r="M223" i="9"/>
  <c r="H223" i="9"/>
  <c r="L211" i="9"/>
  <c r="H211" i="9"/>
  <c r="L199" i="9"/>
  <c r="H199" i="9"/>
  <c r="L187" i="9"/>
  <c r="H187" i="9"/>
  <c r="L175" i="9"/>
  <c r="H175" i="9"/>
  <c r="M260" i="9"/>
  <c r="J260" i="9"/>
  <c r="M242" i="9"/>
  <c r="J242" i="9"/>
  <c r="M215" i="9"/>
  <c r="J215" i="9"/>
  <c r="M194" i="9"/>
  <c r="J194" i="9"/>
  <c r="M188" i="9"/>
  <c r="J188" i="9"/>
  <c r="M182" i="9"/>
  <c r="J182" i="9"/>
  <c r="M176" i="9"/>
  <c r="J176" i="9"/>
  <c r="M170" i="9"/>
  <c r="J170" i="9"/>
  <c r="M164" i="9"/>
  <c r="J164" i="9"/>
  <c r="M244" i="9"/>
  <c r="H244" i="9"/>
  <c r="J232" i="9"/>
  <c r="H232" i="9"/>
  <c r="M220" i="9"/>
  <c r="H220" i="9"/>
  <c r="J208" i="9"/>
  <c r="H208" i="9"/>
  <c r="M196" i="9"/>
  <c r="H196" i="9"/>
  <c r="J184" i="9"/>
  <c r="H184" i="9"/>
  <c r="M172" i="9"/>
  <c r="H172" i="9"/>
  <c r="M281" i="9"/>
  <c r="J281" i="9"/>
  <c r="M227" i="9"/>
  <c r="J227" i="9"/>
  <c r="M221" i="9"/>
  <c r="J221" i="9"/>
  <c r="M212" i="9"/>
  <c r="J212" i="9"/>
  <c r="M206" i="9"/>
  <c r="J206" i="9"/>
  <c r="M200" i="9"/>
  <c r="J200" i="9"/>
  <c r="J163" i="9"/>
  <c r="H163" i="9"/>
  <c r="M241" i="9"/>
  <c r="H241" i="9"/>
  <c r="L229" i="9"/>
  <c r="H229" i="9"/>
  <c r="M217" i="9"/>
  <c r="H217" i="9"/>
  <c r="L205" i="9"/>
  <c r="H205" i="9"/>
  <c r="L193" i="9"/>
  <c r="H193" i="9"/>
  <c r="M181" i="9"/>
  <c r="H181" i="9"/>
  <c r="M169" i="9"/>
  <c r="H169" i="9"/>
  <c r="M664" i="9"/>
  <c r="M658" i="9"/>
  <c r="M652" i="9"/>
  <c r="M646" i="9"/>
  <c r="M640" i="9"/>
  <c r="M487" i="9"/>
  <c r="M482" i="9"/>
  <c r="M476" i="9"/>
  <c r="M470" i="9"/>
  <c r="M464" i="9"/>
  <c r="M458" i="9"/>
  <c r="M455" i="9"/>
  <c r="M374" i="9"/>
  <c r="L374" i="9"/>
  <c r="M368" i="9"/>
  <c r="M362" i="9"/>
  <c r="M356" i="9"/>
  <c r="M350" i="9"/>
  <c r="M344" i="9"/>
  <c r="M338" i="9"/>
  <c r="M275" i="9"/>
  <c r="M269" i="9"/>
  <c r="M263" i="9"/>
  <c r="M667" i="9"/>
  <c r="M634" i="9"/>
  <c r="L634" i="9"/>
  <c r="M622" i="9"/>
  <c r="M610" i="9"/>
  <c r="M598" i="9"/>
  <c r="M586" i="9"/>
  <c r="M574" i="9"/>
  <c r="M562" i="9"/>
  <c r="M541" i="9"/>
  <c r="M529" i="9"/>
  <c r="M523" i="9"/>
  <c r="M496" i="9"/>
  <c r="M449" i="9"/>
  <c r="M443" i="9"/>
  <c r="M428" i="9"/>
  <c r="M407" i="9"/>
  <c r="M389" i="9"/>
  <c r="M446" i="9"/>
  <c r="M628" i="9"/>
  <c r="M616" i="9"/>
  <c r="M604" i="9"/>
  <c r="M592" i="9"/>
  <c r="M580" i="9"/>
  <c r="M568" i="9"/>
  <c r="M547" i="9"/>
  <c r="M535" i="9"/>
  <c r="M517" i="9"/>
  <c r="M440" i="9"/>
  <c r="M431" i="9"/>
  <c r="M422" i="9"/>
  <c r="M413" i="9"/>
  <c r="M410" i="9"/>
  <c r="M401" i="9"/>
  <c r="M395" i="9"/>
  <c r="M383" i="9"/>
  <c r="M377" i="9"/>
  <c r="M332" i="9"/>
  <c r="M326" i="9"/>
  <c r="M314" i="9"/>
  <c r="M308" i="9"/>
  <c r="M302" i="9"/>
  <c r="M296" i="9"/>
  <c r="M290" i="9"/>
  <c r="M284" i="9"/>
  <c r="M257" i="9"/>
  <c r="M245" i="9"/>
  <c r="M230" i="9"/>
  <c r="M631" i="9"/>
  <c r="M625" i="9"/>
  <c r="M619" i="9"/>
  <c r="M613" i="9"/>
  <c r="M607" i="9"/>
  <c r="M601" i="9"/>
  <c r="M595" i="9"/>
  <c r="M589" i="9"/>
  <c r="M583" i="9"/>
  <c r="M577" i="9"/>
  <c r="M571" i="9"/>
  <c r="M565" i="9"/>
  <c r="M559" i="9"/>
  <c r="M544" i="9"/>
  <c r="M538" i="9"/>
  <c r="M532" i="9"/>
  <c r="M526" i="9"/>
  <c r="M520" i="9"/>
  <c r="M514" i="9"/>
  <c r="M493" i="9"/>
  <c r="M452" i="9"/>
  <c r="L452" i="9"/>
  <c r="M437" i="9"/>
  <c r="M434" i="9"/>
  <c r="M425" i="9"/>
  <c r="M419" i="9"/>
  <c r="M416" i="9"/>
  <c r="M404" i="9"/>
  <c r="M398" i="9"/>
  <c r="M392" i="9"/>
  <c r="M386" i="9"/>
  <c r="M380" i="9"/>
  <c r="M335" i="9"/>
  <c r="L335" i="9"/>
  <c r="M329" i="9"/>
  <c r="M323" i="9"/>
  <c r="M311" i="9"/>
  <c r="M305" i="9"/>
  <c r="M299" i="9"/>
  <c r="M293" i="9"/>
  <c r="M287" i="9"/>
  <c r="M251" i="9"/>
  <c r="M233" i="9"/>
  <c r="M661" i="9"/>
  <c r="M655" i="9"/>
  <c r="M649" i="9"/>
  <c r="M643" i="9"/>
  <c r="M637" i="9"/>
  <c r="M490" i="9"/>
  <c r="L490" i="9"/>
  <c r="M485" i="9"/>
  <c r="M479" i="9"/>
  <c r="M473" i="9"/>
  <c r="M467" i="9"/>
  <c r="M461" i="9"/>
  <c r="M371" i="9"/>
  <c r="M365" i="9"/>
  <c r="M359" i="9"/>
  <c r="M353" i="9"/>
  <c r="M347" i="9"/>
  <c r="M341" i="9"/>
  <c r="M278" i="9"/>
  <c r="M272" i="9"/>
  <c r="M266" i="9"/>
  <c r="M239" i="9"/>
  <c r="M472" i="9"/>
  <c r="M313" i="9"/>
  <c r="M633" i="9"/>
  <c r="M660" i="9"/>
  <c r="M337" i="9"/>
  <c r="M373" i="9"/>
  <c r="M603" i="9"/>
  <c r="M573" i="9"/>
  <c r="L475" i="9"/>
  <c r="M406" i="9"/>
  <c r="L618" i="9"/>
  <c r="M594" i="9"/>
  <c r="M630" i="9"/>
  <c r="M436" i="9"/>
  <c r="L298" i="9"/>
  <c r="M370" i="9"/>
  <c r="M498" i="9"/>
  <c r="M433" i="9"/>
  <c r="L642" i="9"/>
  <c r="M537" i="9"/>
  <c r="M549" i="9"/>
  <c r="L570" i="9"/>
  <c r="L582" i="9"/>
  <c r="M606" i="9"/>
  <c r="M463" i="9"/>
  <c r="M271" i="9"/>
  <c r="M322" i="9"/>
  <c r="M546" i="9"/>
  <c r="M295" i="9"/>
  <c r="M358" i="9"/>
  <c r="M460" i="9"/>
  <c r="L274" i="9"/>
  <c r="L427" i="9"/>
  <c r="M525" i="9"/>
  <c r="M424" i="9"/>
  <c r="M534" i="9"/>
  <c r="M286" i="9"/>
  <c r="M367" i="9"/>
  <c r="M615" i="9"/>
  <c r="M669" i="9"/>
  <c r="L352" i="9"/>
  <c r="L421" i="9"/>
  <c r="L492" i="9"/>
  <c r="M543" i="9"/>
  <c r="M564" i="9"/>
  <c r="L576" i="9"/>
  <c r="M364" i="9"/>
  <c r="M528" i="9"/>
  <c r="L528" i="9"/>
  <c r="L478" i="9"/>
  <c r="M478" i="9"/>
  <c r="L457" i="9"/>
  <c r="M457" i="9"/>
  <c r="L349" i="9"/>
  <c r="M349" i="9"/>
  <c r="L325" i="9"/>
  <c r="M325" i="9"/>
  <c r="L280" i="9"/>
  <c r="L328" i="9"/>
  <c r="M340" i="9"/>
  <c r="L262" i="9"/>
  <c r="L310" i="9"/>
  <c r="L412" i="9"/>
  <c r="L388" i="9"/>
  <c r="L486" i="9"/>
  <c r="M519" i="9"/>
  <c r="M531" i="9"/>
  <c r="L376" i="9"/>
  <c r="M442" i="9"/>
  <c r="M484" i="9"/>
  <c r="L469" i="9"/>
  <c r="M636" i="9"/>
  <c r="M666" i="9"/>
  <c r="L588" i="9"/>
  <c r="L600" i="9"/>
  <c r="M612" i="9"/>
  <c r="M648" i="9"/>
  <c r="L439" i="9"/>
  <c r="L481" i="9"/>
  <c r="M654" i="9"/>
  <c r="M268" i="9"/>
  <c r="M430" i="9"/>
  <c r="M567" i="9"/>
  <c r="M454" i="9"/>
  <c r="M400" i="9"/>
  <c r="M561" i="9"/>
  <c r="M591" i="9"/>
  <c r="M621" i="9"/>
  <c r="M651" i="9"/>
  <c r="M609" i="9"/>
  <c r="M403" i="9"/>
  <c r="L448" i="9"/>
  <c r="L624" i="9"/>
  <c r="M316" i="9"/>
  <c r="M663" i="9"/>
  <c r="M516" i="9"/>
  <c r="L516" i="9"/>
  <c r="L489" i="9"/>
  <c r="M489" i="9"/>
  <c r="L445" i="9"/>
  <c r="M445" i="9"/>
  <c r="L397" i="9"/>
  <c r="M397" i="9"/>
  <c r="L385" i="9"/>
  <c r="M385" i="9"/>
  <c r="M361" i="9"/>
  <c r="L361" i="9"/>
  <c r="M301" i="9"/>
  <c r="L301" i="9"/>
  <c r="M277" i="9"/>
  <c r="L277" i="9"/>
  <c r="L304" i="9"/>
  <c r="M466" i="9"/>
  <c r="M585" i="9"/>
  <c r="M645" i="9"/>
  <c r="M289" i="9"/>
  <c r="M522" i="9"/>
  <c r="L522" i="9"/>
  <c r="L391" i="9"/>
  <c r="M391" i="9"/>
  <c r="L379" i="9"/>
  <c r="M379" i="9"/>
  <c r="L343" i="9"/>
  <c r="M343" i="9"/>
  <c r="L331" i="9"/>
  <c r="M331" i="9"/>
  <c r="L307" i="9"/>
  <c r="M307" i="9"/>
  <c r="L283" i="9"/>
  <c r="M283" i="9"/>
  <c r="L259" i="9"/>
  <c r="M259" i="9"/>
  <c r="L292" i="9"/>
  <c r="M346" i="9"/>
  <c r="M394" i="9"/>
  <c r="L418" i="9"/>
  <c r="M334" i="9"/>
  <c r="M382" i="9"/>
  <c r="M415" i="9"/>
  <c r="M451" i="9"/>
  <c r="M495" i="9"/>
  <c r="M265" i="9"/>
  <c r="M579" i="9"/>
  <c r="M355" i="9"/>
  <c r="M409" i="9"/>
  <c r="M597" i="9"/>
  <c r="M627" i="9"/>
  <c r="M657" i="9"/>
  <c r="M639" i="9"/>
  <c r="M540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K123" i="9"/>
  <c r="K126" i="9"/>
  <c r="K129" i="9"/>
  <c r="K132" i="9"/>
  <c r="K135" i="9"/>
  <c r="K138" i="9"/>
  <c r="K141" i="9"/>
  <c r="K144" i="9"/>
  <c r="K147" i="9"/>
  <c r="K150" i="9"/>
  <c r="K153" i="9"/>
  <c r="K156" i="9"/>
  <c r="K159" i="9"/>
  <c r="K51" i="9"/>
  <c r="H135" i="9"/>
  <c r="H144" i="9"/>
  <c r="H156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I123" i="9"/>
  <c r="I126" i="9"/>
  <c r="I129" i="9"/>
  <c r="I132" i="9"/>
  <c r="I135" i="9"/>
  <c r="I138" i="9"/>
  <c r="I141" i="9"/>
  <c r="I144" i="9"/>
  <c r="I147" i="9"/>
  <c r="I150" i="9"/>
  <c r="I153" i="9"/>
  <c r="I156" i="9"/>
  <c r="I159" i="9"/>
  <c r="I51" i="9"/>
  <c r="H63" i="9"/>
  <c r="H138" i="9"/>
  <c r="H141" i="9"/>
  <c r="H147" i="9"/>
  <c r="H150" i="9"/>
  <c r="H153" i="9"/>
  <c r="H159" i="9"/>
  <c r="H51" i="9"/>
  <c r="H54" i="9"/>
  <c r="K122" i="1"/>
  <c r="I123" i="1" s="1"/>
  <c r="L52" i="1"/>
  <c r="M52" i="9" s="1"/>
  <c r="M184" i="9" l="1"/>
  <c r="S129" i="1"/>
  <c r="M163" i="9" s="1"/>
  <c r="L226" i="9"/>
  <c r="M178" i="9"/>
  <c r="M202" i="9"/>
  <c r="M208" i="9"/>
  <c r="L253" i="9"/>
  <c r="M232" i="9"/>
  <c r="L208" i="9"/>
  <c r="L202" i="9"/>
  <c r="M253" i="9"/>
  <c r="L184" i="9"/>
  <c r="L232" i="9"/>
  <c r="L178" i="9"/>
  <c r="M226" i="9"/>
  <c r="M166" i="9"/>
  <c r="R129" i="1"/>
  <c r="L163" i="9" s="1"/>
  <c r="L166" i="9"/>
  <c r="K112" i="1"/>
  <c r="I113" i="1" s="1"/>
  <c r="J142" i="9"/>
  <c r="L88" i="1"/>
  <c r="M106" i="9" s="1"/>
  <c r="J106" i="9"/>
  <c r="K52" i="1"/>
  <c r="I53" i="1" s="1"/>
  <c r="J52" i="9"/>
  <c r="L100" i="1"/>
  <c r="M124" i="9" s="1"/>
  <c r="J124" i="9"/>
  <c r="L84" i="1"/>
  <c r="M100" i="9" s="1"/>
  <c r="J100" i="9"/>
  <c r="L68" i="1"/>
  <c r="M76" i="9" s="1"/>
  <c r="J76" i="9"/>
  <c r="L60" i="1"/>
  <c r="M64" i="9" s="1"/>
  <c r="J64" i="9"/>
  <c r="J126" i="9"/>
  <c r="H126" i="9"/>
  <c r="J102" i="9"/>
  <c r="H102" i="9"/>
  <c r="J78" i="9"/>
  <c r="H78" i="9"/>
  <c r="K50" i="1"/>
  <c r="I51" i="1" s="1"/>
  <c r="J49" i="9"/>
  <c r="K114" i="1"/>
  <c r="I115" i="1" s="1"/>
  <c r="J145" i="9"/>
  <c r="K106" i="1"/>
  <c r="I107" i="1" s="1"/>
  <c r="J133" i="9"/>
  <c r="K98" i="1"/>
  <c r="I99" i="1" s="1"/>
  <c r="J121" i="9"/>
  <c r="K90" i="1"/>
  <c r="I91" i="1" s="1"/>
  <c r="J109" i="9"/>
  <c r="J97" i="9"/>
  <c r="K74" i="1"/>
  <c r="I75" i="1" s="1"/>
  <c r="J85" i="9"/>
  <c r="K66" i="1"/>
  <c r="I67" i="1" s="1"/>
  <c r="J73" i="9"/>
  <c r="K58" i="1"/>
  <c r="I59" i="1" s="1"/>
  <c r="J61" i="9"/>
  <c r="L118" i="1"/>
  <c r="M151" i="9" s="1"/>
  <c r="J151" i="9"/>
  <c r="J123" i="9"/>
  <c r="H123" i="9"/>
  <c r="J111" i="9"/>
  <c r="H111" i="9"/>
  <c r="J99" i="9"/>
  <c r="H99" i="9"/>
  <c r="J87" i="9"/>
  <c r="H87" i="9"/>
  <c r="J75" i="9"/>
  <c r="H75" i="9"/>
  <c r="L104" i="1"/>
  <c r="M130" i="9" s="1"/>
  <c r="J130" i="9"/>
  <c r="L80" i="1"/>
  <c r="M94" i="9" s="1"/>
  <c r="J94" i="9"/>
  <c r="L64" i="1"/>
  <c r="M70" i="9" s="1"/>
  <c r="J70" i="9"/>
  <c r="K116" i="1"/>
  <c r="J148" i="9"/>
  <c r="J120" i="9"/>
  <c r="H120" i="9"/>
  <c r="J96" i="9"/>
  <c r="H96" i="9"/>
  <c r="J72" i="9"/>
  <c r="H72" i="9"/>
  <c r="J60" i="9"/>
  <c r="H60" i="9"/>
  <c r="L169" i="9"/>
  <c r="J169" i="9"/>
  <c r="M193" i="9"/>
  <c r="J193" i="9"/>
  <c r="L217" i="9"/>
  <c r="J217" i="9"/>
  <c r="L241" i="9"/>
  <c r="J241" i="9"/>
  <c r="M175" i="9"/>
  <c r="J175" i="9"/>
  <c r="M199" i="9"/>
  <c r="J199" i="9"/>
  <c r="L223" i="9"/>
  <c r="J223" i="9"/>
  <c r="M247" i="9"/>
  <c r="J247" i="9"/>
  <c r="K56" i="1"/>
  <c r="I57" i="1" s="1"/>
  <c r="J58" i="9"/>
  <c r="K96" i="1"/>
  <c r="I97" i="1" s="1"/>
  <c r="J118" i="9"/>
  <c r="L72" i="1"/>
  <c r="M82" i="9" s="1"/>
  <c r="J82" i="9"/>
  <c r="J132" i="9"/>
  <c r="H132" i="9"/>
  <c r="J108" i="9"/>
  <c r="H108" i="9"/>
  <c r="J84" i="9"/>
  <c r="H84" i="9"/>
  <c r="L54" i="1"/>
  <c r="M55" i="9" s="1"/>
  <c r="J55" i="9"/>
  <c r="L110" i="1"/>
  <c r="M139" i="9" s="1"/>
  <c r="J139" i="9"/>
  <c r="L102" i="1"/>
  <c r="M127" i="9" s="1"/>
  <c r="J127" i="9"/>
  <c r="L94" i="1"/>
  <c r="M115" i="9" s="1"/>
  <c r="J115" i="9"/>
  <c r="L86" i="1"/>
  <c r="M103" i="9" s="1"/>
  <c r="J103" i="9"/>
  <c r="L78" i="1"/>
  <c r="M91" i="9" s="1"/>
  <c r="J91" i="9"/>
  <c r="L70" i="1"/>
  <c r="M79" i="9" s="1"/>
  <c r="J79" i="9"/>
  <c r="L62" i="1"/>
  <c r="M67" i="9" s="1"/>
  <c r="J67" i="9"/>
  <c r="L157" i="9"/>
  <c r="J129" i="9"/>
  <c r="H129" i="9"/>
  <c r="J117" i="9"/>
  <c r="H117" i="9"/>
  <c r="J105" i="9"/>
  <c r="H105" i="9"/>
  <c r="J93" i="9"/>
  <c r="H93" i="9"/>
  <c r="J81" i="9"/>
  <c r="H81" i="9"/>
  <c r="J69" i="9"/>
  <c r="H69" i="9"/>
  <c r="J57" i="9"/>
  <c r="H57" i="9"/>
  <c r="L108" i="1"/>
  <c r="M136" i="9" s="1"/>
  <c r="J136" i="9"/>
  <c r="L92" i="1"/>
  <c r="M112" i="9" s="1"/>
  <c r="J112" i="9"/>
  <c r="L76" i="1"/>
  <c r="M88" i="9" s="1"/>
  <c r="J88" i="9"/>
  <c r="L120" i="1"/>
  <c r="M154" i="9" s="1"/>
  <c r="J154" i="9"/>
  <c r="J114" i="9"/>
  <c r="H114" i="9"/>
  <c r="J90" i="9"/>
  <c r="H90" i="9"/>
  <c r="M66" i="9"/>
  <c r="H66" i="9"/>
  <c r="L181" i="9"/>
  <c r="J181" i="9"/>
  <c r="M205" i="9"/>
  <c r="J205" i="9"/>
  <c r="M229" i="9"/>
  <c r="J229" i="9"/>
  <c r="L172" i="9"/>
  <c r="J172" i="9"/>
  <c r="L196" i="9"/>
  <c r="J196" i="9"/>
  <c r="L220" i="9"/>
  <c r="J220" i="9"/>
  <c r="L244" i="9"/>
  <c r="J244" i="9"/>
  <c r="M187" i="9"/>
  <c r="J187" i="9"/>
  <c r="M211" i="9"/>
  <c r="J211" i="9"/>
  <c r="M235" i="9"/>
  <c r="J235" i="9"/>
  <c r="L190" i="9"/>
  <c r="J190" i="9"/>
  <c r="L214" i="9"/>
  <c r="J214" i="9"/>
  <c r="L238" i="9"/>
  <c r="J238" i="9"/>
  <c r="L114" i="9"/>
  <c r="L239" i="9"/>
  <c r="L272" i="9"/>
  <c r="L353" i="9"/>
  <c r="L293" i="9"/>
  <c r="L380" i="9"/>
  <c r="L404" i="9"/>
  <c r="L416" i="9"/>
  <c r="L434" i="9"/>
  <c r="L520" i="9"/>
  <c r="L544" i="9"/>
  <c r="L577" i="9"/>
  <c r="L601" i="9"/>
  <c r="L625" i="9"/>
  <c r="L257" i="9"/>
  <c r="L302" i="9"/>
  <c r="L326" i="9"/>
  <c r="L395" i="9"/>
  <c r="L422" i="9"/>
  <c r="L535" i="9"/>
  <c r="L592" i="9"/>
  <c r="L616" i="9"/>
  <c r="L407" i="9"/>
  <c r="L449" i="9"/>
  <c r="L541" i="9"/>
  <c r="L574" i="9"/>
  <c r="L598" i="9"/>
  <c r="L667" i="9"/>
  <c r="L269" i="9"/>
  <c r="L338" i="9"/>
  <c r="L350" i="9"/>
  <c r="L362" i="9"/>
  <c r="L458" i="9"/>
  <c r="L470" i="9"/>
  <c r="L482" i="9"/>
  <c r="L640" i="9"/>
  <c r="L652" i="9"/>
  <c r="L664" i="9"/>
  <c r="L341" i="9"/>
  <c r="L365" i="9"/>
  <c r="L467" i="9"/>
  <c r="L479" i="9"/>
  <c r="L643" i="9"/>
  <c r="L655" i="9"/>
  <c r="L251" i="9"/>
  <c r="L305" i="9"/>
  <c r="L329" i="9"/>
  <c r="L392" i="9"/>
  <c r="L425" i="9"/>
  <c r="L493" i="9"/>
  <c r="L532" i="9"/>
  <c r="L565" i="9"/>
  <c r="L589" i="9"/>
  <c r="L613" i="9"/>
  <c r="L230" i="9"/>
  <c r="L290" i="9"/>
  <c r="L314" i="9"/>
  <c r="L377" i="9"/>
  <c r="L410" i="9"/>
  <c r="L440" i="9"/>
  <c r="L568" i="9"/>
  <c r="L446" i="9"/>
  <c r="L523" i="9"/>
  <c r="L622" i="9"/>
  <c r="L266" i="9"/>
  <c r="L278" i="9"/>
  <c r="L347" i="9"/>
  <c r="L359" i="9"/>
  <c r="L371" i="9"/>
  <c r="L461" i="9"/>
  <c r="L473" i="9"/>
  <c r="L485" i="9"/>
  <c r="L637" i="9"/>
  <c r="L649" i="9"/>
  <c r="L661" i="9"/>
  <c r="L233" i="9"/>
  <c r="L287" i="9"/>
  <c r="L299" i="9"/>
  <c r="L311" i="9"/>
  <c r="L323" i="9"/>
  <c r="L386" i="9"/>
  <c r="L398" i="9"/>
  <c r="L419" i="9"/>
  <c r="L437" i="9"/>
  <c r="L514" i="9"/>
  <c r="L526" i="9"/>
  <c r="L538" i="9"/>
  <c r="L559" i="9"/>
  <c r="L571" i="9"/>
  <c r="L583" i="9"/>
  <c r="L595" i="9"/>
  <c r="L607" i="9"/>
  <c r="L619" i="9"/>
  <c r="L631" i="9"/>
  <c r="L245" i="9"/>
  <c r="L284" i="9"/>
  <c r="L296" i="9"/>
  <c r="L308" i="9"/>
  <c r="L332" i="9"/>
  <c r="L383" i="9"/>
  <c r="L401" i="9"/>
  <c r="L413" i="9"/>
  <c r="L431" i="9"/>
  <c r="L517" i="9"/>
  <c r="L547" i="9"/>
  <c r="L580" i="9"/>
  <c r="L604" i="9"/>
  <c r="L628" i="9"/>
  <c r="L389" i="9"/>
  <c r="L428" i="9"/>
  <c r="L443" i="9"/>
  <c r="L496" i="9"/>
  <c r="L529" i="9"/>
  <c r="L562" i="9"/>
  <c r="L586" i="9"/>
  <c r="L610" i="9"/>
  <c r="L263" i="9"/>
  <c r="L275" i="9"/>
  <c r="L344" i="9"/>
  <c r="L356" i="9"/>
  <c r="L368" i="9"/>
  <c r="L455" i="9"/>
  <c r="L464" i="9"/>
  <c r="L476" i="9"/>
  <c r="L487" i="9"/>
  <c r="L646" i="9"/>
  <c r="L658" i="9"/>
  <c r="K120" i="1"/>
  <c r="I121" i="1" s="1"/>
  <c r="M51" i="9"/>
  <c r="K118" i="1"/>
  <c r="I119" i="1" s="1"/>
  <c r="L96" i="1"/>
  <c r="M118" i="9" s="1"/>
  <c r="L56" i="1"/>
  <c r="M58" i="9" s="1"/>
  <c r="K64" i="1"/>
  <c r="I65" i="1" s="1"/>
  <c r="L112" i="1"/>
  <c r="M142" i="9" s="1"/>
  <c r="L122" i="1"/>
  <c r="M157" i="9" s="1"/>
  <c r="M78" i="9"/>
  <c r="K80" i="1"/>
  <c r="I81" i="1" s="1"/>
  <c r="K72" i="1"/>
  <c r="I73" i="1" s="1"/>
  <c r="L116" i="1"/>
  <c r="M148" i="9" s="1"/>
  <c r="L58" i="1"/>
  <c r="M61" i="9" s="1"/>
  <c r="K88" i="1"/>
  <c r="I89" i="1" s="1"/>
  <c r="L74" i="1"/>
  <c r="M85" i="9" s="1"/>
  <c r="K76" i="1"/>
  <c r="I77" i="1" s="1"/>
  <c r="L90" i="1"/>
  <c r="M109" i="9" s="1"/>
  <c r="L114" i="1"/>
  <c r="M145" i="9" s="1"/>
  <c r="L98" i="1"/>
  <c r="M121" i="9" s="1"/>
  <c r="M97" i="9"/>
  <c r="L66" i="1"/>
  <c r="M73" i="9" s="1"/>
  <c r="K108" i="1"/>
  <c r="I109" i="1" s="1"/>
  <c r="K104" i="1"/>
  <c r="I105" i="1" s="1"/>
  <c r="K92" i="1"/>
  <c r="I93" i="1" s="1"/>
  <c r="L106" i="1"/>
  <c r="M133" i="9" s="1"/>
  <c r="K102" i="1"/>
  <c r="I103" i="1" s="1"/>
  <c r="K86" i="1"/>
  <c r="I87" i="1" s="1"/>
  <c r="K70" i="1"/>
  <c r="I71" i="1" s="1"/>
  <c r="K100" i="1"/>
  <c r="I101" i="1" s="1"/>
  <c r="K94" i="1"/>
  <c r="I95" i="1" s="1"/>
  <c r="K84" i="1"/>
  <c r="I85" i="1" s="1"/>
  <c r="K78" i="1"/>
  <c r="I79" i="1" s="1"/>
  <c r="K68" i="1"/>
  <c r="I69" i="1" s="1"/>
  <c r="K60" i="1"/>
  <c r="I61" i="1" s="1"/>
  <c r="K62" i="1"/>
  <c r="I63" i="1" s="1"/>
  <c r="K54" i="1"/>
  <c r="I55" i="1" s="1"/>
  <c r="L148" i="9" l="1"/>
  <c r="I117" i="1"/>
  <c r="L57" i="9"/>
  <c r="M117" i="9"/>
  <c r="L117" i="9"/>
  <c r="L81" i="9"/>
  <c r="L60" i="9"/>
  <c r="M84" i="9"/>
  <c r="M99" i="9"/>
  <c r="M129" i="9"/>
  <c r="M60" i="9"/>
  <c r="M72" i="9"/>
  <c r="L87" i="9"/>
  <c r="L72" i="9"/>
  <c r="L123" i="9"/>
  <c r="M81" i="9"/>
  <c r="M111" i="9"/>
  <c r="L108" i="9"/>
  <c r="L69" i="9"/>
  <c r="M120" i="9"/>
  <c r="L78" i="9"/>
  <c r="L120" i="9"/>
  <c r="L111" i="9"/>
  <c r="M93" i="9"/>
  <c r="M108" i="9"/>
  <c r="M114" i="9"/>
  <c r="L93" i="9"/>
  <c r="M87" i="9"/>
  <c r="L126" i="9"/>
  <c r="M69" i="9"/>
  <c r="M126" i="9"/>
  <c r="J158" i="9"/>
  <c r="L129" i="9"/>
  <c r="M90" i="9"/>
  <c r="L90" i="9"/>
  <c r="M57" i="9"/>
  <c r="M105" i="9"/>
  <c r="L105" i="9"/>
  <c r="L102" i="9"/>
  <c r="M132" i="9"/>
  <c r="M96" i="9"/>
  <c r="L99" i="9"/>
  <c r="M75" i="9"/>
  <c r="L84" i="9"/>
  <c r="L132" i="9"/>
  <c r="L75" i="9"/>
  <c r="M102" i="9"/>
  <c r="M123" i="9"/>
  <c r="L96" i="9"/>
  <c r="L91" i="9"/>
  <c r="L153" i="9"/>
  <c r="J153" i="9"/>
  <c r="L67" i="9"/>
  <c r="L100" i="9"/>
  <c r="L103" i="9"/>
  <c r="L63" i="9"/>
  <c r="J63" i="9"/>
  <c r="L141" i="9"/>
  <c r="J141" i="9"/>
  <c r="L144" i="9"/>
  <c r="J144" i="9"/>
  <c r="L150" i="9"/>
  <c r="J150" i="9"/>
  <c r="L154" i="9"/>
  <c r="L55" i="9"/>
  <c r="L88" i="9"/>
  <c r="L51" i="9"/>
  <c r="J51" i="9"/>
  <c r="L64" i="9"/>
  <c r="L127" i="9"/>
  <c r="L147" i="9"/>
  <c r="J147" i="9"/>
  <c r="L66" i="9"/>
  <c r="J66" i="9"/>
  <c r="L58" i="9"/>
  <c r="L73" i="9"/>
  <c r="L97" i="9"/>
  <c r="L121" i="9"/>
  <c r="L145" i="9"/>
  <c r="L79" i="9"/>
  <c r="L136" i="9"/>
  <c r="L82" i="9"/>
  <c r="L135" i="9"/>
  <c r="J135" i="9"/>
  <c r="L115" i="9"/>
  <c r="L112" i="9"/>
  <c r="L106" i="9"/>
  <c r="L156" i="9"/>
  <c r="J156" i="9"/>
  <c r="M54" i="9"/>
  <c r="J54" i="9"/>
  <c r="L76" i="9"/>
  <c r="L124" i="9"/>
  <c r="L130" i="9"/>
  <c r="L94" i="9"/>
  <c r="L159" i="9"/>
  <c r="J159" i="9"/>
  <c r="L138" i="9"/>
  <c r="J138" i="9"/>
  <c r="L70" i="9"/>
  <c r="L151" i="9"/>
  <c r="L118" i="9"/>
  <c r="L61" i="9"/>
  <c r="L85" i="9"/>
  <c r="L109" i="9"/>
  <c r="L133" i="9"/>
  <c r="L49" i="9"/>
  <c r="L52" i="9"/>
  <c r="L142" i="9"/>
  <c r="M159" i="9"/>
  <c r="L54" i="9"/>
  <c r="M147" i="9"/>
  <c r="M150" i="9"/>
  <c r="M144" i="9"/>
  <c r="M153" i="9"/>
  <c r="M135" i="9"/>
  <c r="M138" i="9"/>
  <c r="M156" i="9"/>
  <c r="M141" i="9"/>
  <c r="M63" i="9"/>
  <c r="K123" i="1" l="1"/>
  <c r="L158" i="9" s="1"/>
  <c r="L123" i="1"/>
  <c r="M158" i="9" s="1"/>
  <c r="L117" i="1" l="1"/>
  <c r="M149" i="9" s="1"/>
  <c r="L101" i="1"/>
  <c r="M125" i="9" s="1"/>
  <c r="J128" i="9"/>
  <c r="L65" i="1"/>
  <c r="M71" i="9" s="1"/>
  <c r="J71" i="9"/>
  <c r="L71" i="1"/>
  <c r="M80" i="9" s="1"/>
  <c r="J80" i="9"/>
  <c r="L63" i="1"/>
  <c r="M68" i="9" s="1"/>
  <c r="J68" i="9"/>
  <c r="L87" i="1"/>
  <c r="M104" i="9" s="1"/>
  <c r="J104" i="9"/>
  <c r="L95" i="1"/>
  <c r="M116" i="9" s="1"/>
  <c r="J116" i="9"/>
  <c r="L77" i="1"/>
  <c r="M89" i="9" s="1"/>
  <c r="J89" i="9"/>
  <c r="L121" i="1"/>
  <c r="M155" i="9" s="1"/>
  <c r="J155" i="9"/>
  <c r="L119" i="1"/>
  <c r="M152" i="9" s="1"/>
  <c r="J152" i="9"/>
  <c r="L109" i="1"/>
  <c r="M137" i="9" s="1"/>
  <c r="J137" i="9"/>
  <c r="L105" i="1"/>
  <c r="M131" i="9" s="1"/>
  <c r="J131" i="9"/>
  <c r="L93" i="1"/>
  <c r="M113" i="9" s="1"/>
  <c r="J113" i="9"/>
  <c r="L73" i="1"/>
  <c r="M83" i="9" s="1"/>
  <c r="J83" i="9"/>
  <c r="L85" i="1"/>
  <c r="M101" i="9" s="1"/>
  <c r="J101" i="9"/>
  <c r="L79" i="1"/>
  <c r="M92" i="9" s="1"/>
  <c r="J92" i="9"/>
  <c r="L69" i="1"/>
  <c r="M77" i="9" s="1"/>
  <c r="J77" i="9"/>
  <c r="L81" i="1"/>
  <c r="M95" i="9" s="1"/>
  <c r="J95" i="9"/>
  <c r="L55" i="1"/>
  <c r="M56" i="9" s="1"/>
  <c r="J56" i="9"/>
  <c r="G17" i="2"/>
  <c r="J868" i="9" s="1"/>
  <c r="L103" i="1" l="1"/>
  <c r="M128" i="9" s="1"/>
  <c r="J149" i="9"/>
  <c r="J125" i="9"/>
  <c r="J65" i="9"/>
  <c r="L61" i="1"/>
  <c r="M65" i="9" s="1"/>
  <c r="L107" i="1"/>
  <c r="M134" i="9" s="1"/>
  <c r="J134" i="9"/>
  <c r="L99" i="1"/>
  <c r="M122" i="9" s="1"/>
  <c r="J122" i="9"/>
  <c r="J50" i="9"/>
  <c r="L51" i="1"/>
  <c r="M50" i="9" s="1"/>
  <c r="K51" i="1"/>
  <c r="L50" i="9" s="1"/>
  <c r="L113" i="1"/>
  <c r="M143" i="9" s="1"/>
  <c r="J143" i="9"/>
  <c r="L75" i="1"/>
  <c r="M86" i="9" s="1"/>
  <c r="J86" i="9"/>
  <c r="L59" i="1"/>
  <c r="M62" i="9" s="1"/>
  <c r="J62" i="9"/>
  <c r="M98" i="9"/>
  <c r="J98" i="9"/>
  <c r="L67" i="1"/>
  <c r="M74" i="9" s="1"/>
  <c r="J74" i="9"/>
  <c r="L89" i="1"/>
  <c r="M107" i="9" s="1"/>
  <c r="J107" i="9"/>
  <c r="J53" i="9"/>
  <c r="L53" i="1"/>
  <c r="M53" i="9" s="1"/>
  <c r="L91" i="1"/>
  <c r="M110" i="9" s="1"/>
  <c r="J110" i="9"/>
  <c r="J146" i="9"/>
  <c r="L115" i="1"/>
  <c r="M146" i="9" s="1"/>
  <c r="L97" i="1"/>
  <c r="M119" i="9" s="1"/>
  <c r="J119" i="9"/>
  <c r="J59" i="9"/>
  <c r="L57" i="1"/>
  <c r="M59" i="9" s="1"/>
  <c r="K25" i="2" l="1"/>
  <c r="H882" i="9" s="1"/>
  <c r="L25" i="2"/>
  <c r="I882" i="9" s="1"/>
  <c r="N25" i="2"/>
  <c r="K882" i="9" s="1"/>
  <c r="G25" i="2"/>
  <c r="J880" i="9" s="1"/>
  <c r="J25" i="2" l="1"/>
  <c r="M880" i="9" s="1"/>
  <c r="I25" i="2"/>
  <c r="M25" i="2"/>
  <c r="H727" i="9"/>
  <c r="H697" i="9"/>
  <c r="K673" i="9"/>
  <c r="I673" i="9"/>
  <c r="H676" i="9"/>
  <c r="H673" i="9"/>
  <c r="P25" i="2" l="1"/>
  <c r="M882" i="9" s="1"/>
  <c r="J882" i="9"/>
  <c r="G26" i="2"/>
  <c r="J26" i="2" s="1"/>
  <c r="M881" i="9" s="1"/>
  <c r="L880" i="9"/>
  <c r="O25" i="2"/>
  <c r="L882" i="9" s="1"/>
  <c r="I26" i="2" l="1"/>
  <c r="L881" i="9" s="1"/>
  <c r="J881" i="9"/>
  <c r="J19" i="5"/>
  <c r="E44" i="9" l="1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17" i="9"/>
  <c r="E816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51" i="9"/>
  <c r="E750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68" i="9" l="1"/>
  <c r="E667" i="9"/>
  <c r="E665" i="9"/>
  <c r="E664" i="9"/>
  <c r="E662" i="9"/>
  <c r="E661" i="9"/>
  <c r="E659" i="9"/>
  <c r="E658" i="9"/>
  <c r="E656" i="9"/>
  <c r="E655" i="9"/>
  <c r="E653" i="9"/>
  <c r="E652" i="9"/>
  <c r="E650" i="9"/>
  <c r="E649" i="9"/>
  <c r="E647" i="9"/>
  <c r="E646" i="9"/>
  <c r="E644" i="9"/>
  <c r="E643" i="9"/>
  <c r="E641" i="9"/>
  <c r="E640" i="9"/>
  <c r="E638" i="9"/>
  <c r="E637" i="9"/>
  <c r="E635" i="9"/>
  <c r="E634" i="9"/>
  <c r="E611" i="9"/>
  <c r="E610" i="9"/>
  <c r="E544" i="9"/>
  <c r="E545" i="9"/>
  <c r="E547" i="9"/>
  <c r="E548" i="9"/>
  <c r="E562" i="9"/>
  <c r="E563" i="9"/>
  <c r="E565" i="9"/>
  <c r="E566" i="9"/>
  <c r="E568" i="9"/>
  <c r="E571" i="9"/>
  <c r="E572" i="9"/>
  <c r="E574" i="9"/>
  <c r="E575" i="9"/>
  <c r="E577" i="9"/>
  <c r="E578" i="9"/>
  <c r="E580" i="9"/>
  <c r="E581" i="9"/>
  <c r="E583" i="9"/>
  <c r="E584" i="9"/>
  <c r="E586" i="9"/>
  <c r="E587" i="9"/>
  <c r="E589" i="9"/>
  <c r="E590" i="9"/>
  <c r="E592" i="9"/>
  <c r="E593" i="9"/>
  <c r="E595" i="9"/>
  <c r="E596" i="9"/>
  <c r="E598" i="9"/>
  <c r="E599" i="9"/>
  <c r="E601" i="9"/>
  <c r="E602" i="9"/>
  <c r="E604" i="9"/>
  <c r="E605" i="9"/>
  <c r="E607" i="9"/>
  <c r="E608" i="9"/>
  <c r="E613" i="9"/>
  <c r="E614" i="9"/>
  <c r="E616" i="9"/>
  <c r="E617" i="9"/>
  <c r="E619" i="9"/>
  <c r="E620" i="9"/>
  <c r="E622" i="9"/>
  <c r="E623" i="9"/>
  <c r="E625" i="9"/>
  <c r="E626" i="9"/>
  <c r="E628" i="9"/>
  <c r="E629" i="9"/>
  <c r="E631" i="9"/>
  <c r="E632" i="9"/>
  <c r="E542" i="9"/>
  <c r="E541" i="9"/>
  <c r="E539" i="9"/>
  <c r="E538" i="9"/>
  <c r="E536" i="9"/>
  <c r="E535" i="9"/>
  <c r="E533" i="9"/>
  <c r="E532" i="9"/>
  <c r="E530" i="9"/>
  <c r="E529" i="9"/>
  <c r="E527" i="9"/>
  <c r="E526" i="9"/>
  <c r="E524" i="9"/>
  <c r="E523" i="9"/>
  <c r="E521" i="9"/>
  <c r="E520" i="9"/>
  <c r="E518" i="9"/>
  <c r="E517" i="9"/>
  <c r="E515" i="9"/>
  <c r="E514" i="9"/>
  <c r="E497" i="9"/>
  <c r="E496" i="9"/>
  <c r="E494" i="9"/>
  <c r="E493" i="9"/>
  <c r="E491" i="9"/>
  <c r="E490" i="9"/>
  <c r="E488" i="9"/>
  <c r="E487" i="9"/>
  <c r="E485" i="9"/>
  <c r="E483" i="9"/>
  <c r="E482" i="9"/>
  <c r="E480" i="9"/>
  <c r="E479" i="9"/>
  <c r="E477" i="9"/>
  <c r="E476" i="9"/>
  <c r="E474" i="9"/>
  <c r="E473" i="9"/>
  <c r="E471" i="9"/>
  <c r="E470" i="9"/>
  <c r="E468" i="9"/>
  <c r="E467" i="9"/>
  <c r="E465" i="9"/>
  <c r="E464" i="9"/>
  <c r="E462" i="9"/>
  <c r="E461" i="9"/>
  <c r="E459" i="9"/>
  <c r="E458" i="9"/>
  <c r="E456" i="9"/>
  <c r="E455" i="9"/>
  <c r="E453" i="9"/>
  <c r="E452" i="9"/>
  <c r="E450" i="9"/>
  <c r="E449" i="9"/>
  <c r="E447" i="9"/>
  <c r="E446" i="9"/>
  <c r="E444" i="9"/>
  <c r="E443" i="9"/>
  <c r="E441" i="9"/>
  <c r="E440" i="9"/>
  <c r="E438" i="9"/>
  <c r="E437" i="9"/>
  <c r="E435" i="9"/>
  <c r="E434" i="9"/>
  <c r="E432" i="9"/>
  <c r="E431" i="9"/>
  <c r="E429" i="9"/>
  <c r="E428" i="9"/>
  <c r="E426" i="9"/>
  <c r="E425" i="9"/>
  <c r="E423" i="9"/>
  <c r="E422" i="9"/>
  <c r="E420" i="9"/>
  <c r="E419" i="9"/>
  <c r="E417" i="9"/>
  <c r="E416" i="9"/>
  <c r="E414" i="9"/>
  <c r="E413" i="9"/>
  <c r="E410" i="9"/>
  <c r="E408" i="9"/>
  <c r="E407" i="9"/>
  <c r="E405" i="9"/>
  <c r="E404" i="9"/>
  <c r="E402" i="9"/>
  <c r="E401" i="9"/>
  <c r="E399" i="9"/>
  <c r="E398" i="9"/>
  <c r="E396" i="9"/>
  <c r="E395" i="9"/>
  <c r="E393" i="9"/>
  <c r="E392" i="9"/>
  <c r="E390" i="9"/>
  <c r="E389" i="9"/>
  <c r="E387" i="9"/>
  <c r="E386" i="9"/>
  <c r="E384" i="9"/>
  <c r="E383" i="9"/>
  <c r="E381" i="9"/>
  <c r="E380" i="9"/>
  <c r="E378" i="9"/>
  <c r="E377" i="9"/>
  <c r="E375" i="9"/>
  <c r="E374" i="9"/>
  <c r="E372" i="9"/>
  <c r="E371" i="9"/>
  <c r="E369" i="9"/>
  <c r="E368" i="9"/>
  <c r="E366" i="9"/>
  <c r="E365" i="9"/>
  <c r="E363" i="9"/>
  <c r="E362" i="9"/>
  <c r="E360" i="9"/>
  <c r="E359" i="9"/>
  <c r="E357" i="9"/>
  <c r="E356" i="9"/>
  <c r="E354" i="9"/>
  <c r="E353" i="9"/>
  <c r="E351" i="9"/>
  <c r="E350" i="9"/>
  <c r="E348" i="9"/>
  <c r="E347" i="9"/>
  <c r="E345" i="9"/>
  <c r="E344" i="9"/>
  <c r="E342" i="9"/>
  <c r="E341" i="9"/>
  <c r="E339" i="9"/>
  <c r="E338" i="9"/>
  <c r="E336" i="9"/>
  <c r="E335" i="9"/>
  <c r="E333" i="9"/>
  <c r="E332" i="9"/>
  <c r="E330" i="9"/>
  <c r="E329" i="9"/>
  <c r="E327" i="9"/>
  <c r="E326" i="9"/>
  <c r="E324" i="9"/>
  <c r="E323" i="9"/>
  <c r="E321" i="9"/>
  <c r="E320" i="9"/>
  <c r="E318" i="9"/>
  <c r="E317" i="9"/>
  <c r="E315" i="9"/>
  <c r="E314" i="9"/>
  <c r="E312" i="9"/>
  <c r="E311" i="9"/>
  <c r="E309" i="9"/>
  <c r="E308" i="9"/>
  <c r="E306" i="9"/>
  <c r="E305" i="9"/>
  <c r="E303" i="9"/>
  <c r="E302" i="9"/>
  <c r="E300" i="9"/>
  <c r="E299" i="9"/>
  <c r="E297" i="9"/>
  <c r="E296" i="9"/>
  <c r="E294" i="9"/>
  <c r="E293" i="9"/>
  <c r="E291" i="9"/>
  <c r="E290" i="9"/>
  <c r="E288" i="9"/>
  <c r="E287" i="9"/>
  <c r="E285" i="9"/>
  <c r="E284" i="9"/>
  <c r="E282" i="9"/>
  <c r="E281" i="9"/>
  <c r="E278" i="9"/>
  <c r="E276" i="9"/>
  <c r="E275" i="9"/>
  <c r="E273" i="9"/>
  <c r="E272" i="9"/>
  <c r="E270" i="9"/>
  <c r="E269" i="9"/>
  <c r="E267" i="9"/>
  <c r="E266" i="9"/>
  <c r="E264" i="9"/>
  <c r="E263" i="9"/>
  <c r="E261" i="9"/>
  <c r="E260" i="9"/>
  <c r="E258" i="9"/>
  <c r="E257" i="9"/>
  <c r="E252" i="9"/>
  <c r="E246" i="9"/>
  <c r="E245" i="9"/>
  <c r="E243" i="9"/>
  <c r="E242" i="9"/>
  <c r="E240" i="9"/>
  <c r="E239" i="9"/>
  <c r="E237" i="9"/>
  <c r="E236" i="9"/>
  <c r="E234" i="9"/>
  <c r="E233" i="9"/>
  <c r="E231" i="9"/>
  <c r="E230" i="9"/>
  <c r="E228" i="9"/>
  <c r="E227" i="9"/>
  <c r="E222" i="9"/>
  <c r="E221" i="9"/>
  <c r="E219" i="9"/>
  <c r="E218" i="9"/>
  <c r="E216" i="9"/>
  <c r="E215" i="9"/>
  <c r="E213" i="9"/>
  <c r="E212" i="9"/>
  <c r="E210" i="9"/>
  <c r="E209" i="9"/>
  <c r="E207" i="9"/>
  <c r="E206" i="9"/>
  <c r="E204" i="9"/>
  <c r="E203" i="9"/>
  <c r="E201" i="9"/>
  <c r="E200" i="9"/>
  <c r="E198" i="9"/>
  <c r="E197" i="9"/>
  <c r="E195" i="9"/>
  <c r="E194" i="9"/>
  <c r="E192" i="9"/>
  <c r="E191" i="9"/>
  <c r="E189" i="9"/>
  <c r="E188" i="9"/>
  <c r="E186" i="9"/>
  <c r="E185" i="9"/>
  <c r="E183" i="9"/>
  <c r="E182" i="9"/>
  <c r="E180" i="9"/>
  <c r="E179" i="9"/>
  <c r="E177" i="9"/>
  <c r="E176" i="9"/>
  <c r="E174" i="9"/>
  <c r="E173" i="9"/>
  <c r="E171" i="9"/>
  <c r="E170" i="9"/>
  <c r="E168" i="9"/>
  <c r="E167" i="9"/>
  <c r="E165" i="9"/>
  <c r="E164" i="9"/>
  <c r="E161" i="9"/>
  <c r="E158" i="9"/>
  <c r="E157" i="9"/>
  <c r="E155" i="9"/>
  <c r="E154" i="9"/>
  <c r="E152" i="9"/>
  <c r="E151" i="9"/>
  <c r="E149" i="9"/>
  <c r="E148" i="9"/>
  <c r="E146" i="9"/>
  <c r="E145" i="9"/>
  <c r="E143" i="9"/>
  <c r="E142" i="9"/>
  <c r="E140" i="9"/>
  <c r="E139" i="9"/>
  <c r="E137" i="9"/>
  <c r="E136" i="9"/>
  <c r="E134" i="9"/>
  <c r="E133" i="9"/>
  <c r="E131" i="9"/>
  <c r="E130" i="9"/>
  <c r="E128" i="9"/>
  <c r="E127" i="9"/>
  <c r="E125" i="9"/>
  <c r="E124" i="9"/>
  <c r="E122" i="9"/>
  <c r="E121" i="9"/>
  <c r="E119" i="9"/>
  <c r="E116" i="9"/>
  <c r="E115" i="9"/>
  <c r="E113" i="9"/>
  <c r="E112" i="9"/>
  <c r="E110" i="9"/>
  <c r="E109" i="9"/>
  <c r="E107" i="9"/>
  <c r="E106" i="9"/>
  <c r="E104" i="9"/>
  <c r="E103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9" i="9"/>
  <c r="E58" i="9"/>
  <c r="E55" i="9"/>
  <c r="E53" i="9"/>
  <c r="E52" i="9"/>
  <c r="E50" i="9"/>
  <c r="E49" i="9"/>
  <c r="Q630" i="1" l="1"/>
  <c r="O630" i="1"/>
  <c r="N630" i="1"/>
  <c r="J662" i="9"/>
  <c r="J632" i="9"/>
  <c r="J620" i="9"/>
  <c r="J608" i="9"/>
  <c r="J596" i="9"/>
  <c r="J584" i="9"/>
  <c r="J572" i="9"/>
  <c r="J560" i="9"/>
  <c r="J399" i="9"/>
  <c r="J378" i="9"/>
  <c r="J16" i="7"/>
  <c r="L161" i="9" l="1"/>
  <c r="L218" i="9"/>
  <c r="L194" i="9"/>
  <c r="M662" i="9"/>
  <c r="L662" i="9"/>
  <c r="M378" i="9"/>
  <c r="L378" i="9"/>
  <c r="M399" i="9"/>
  <c r="L399" i="9"/>
  <c r="M560" i="9"/>
  <c r="L560" i="9"/>
  <c r="M572" i="9"/>
  <c r="L572" i="9"/>
  <c r="M584" i="9"/>
  <c r="L584" i="9"/>
  <c r="M596" i="9"/>
  <c r="L596" i="9"/>
  <c r="M608" i="9"/>
  <c r="L608" i="9"/>
  <c r="M620" i="9"/>
  <c r="L620" i="9"/>
  <c r="M632" i="9"/>
  <c r="L632" i="9"/>
  <c r="J375" i="9"/>
  <c r="J369" i="9"/>
  <c r="J590" i="9"/>
  <c r="K107" i="1"/>
  <c r="L134" i="9" s="1"/>
  <c r="L260" i="9"/>
  <c r="K99" i="1"/>
  <c r="L122" i="9" s="1"/>
  <c r="J539" i="9"/>
  <c r="L281" i="9"/>
  <c r="J366" i="9"/>
  <c r="L242" i="9"/>
  <c r="J294" i="9"/>
  <c r="J444" i="9"/>
  <c r="J387" i="9"/>
  <c r="J288" i="9"/>
  <c r="J339" i="9"/>
  <c r="J441" i="9"/>
  <c r="J450" i="9"/>
  <c r="J456" i="9"/>
  <c r="J626" i="9"/>
  <c r="J602" i="9"/>
  <c r="J578" i="9"/>
  <c r="J545" i="9"/>
  <c r="J348" i="9"/>
  <c r="J381" i="9"/>
  <c r="J390" i="9"/>
  <c r="J515" i="9"/>
  <c r="J518" i="9"/>
  <c r="J530" i="9"/>
  <c r="J563" i="9"/>
  <c r="J575" i="9"/>
  <c r="J599" i="9"/>
  <c r="J611" i="9"/>
  <c r="J623" i="9"/>
  <c r="J665" i="9"/>
  <c r="J360" i="9"/>
  <c r="J647" i="9"/>
  <c r="J333" i="9"/>
  <c r="J351" i="9"/>
  <c r="J363" i="9"/>
  <c r="J384" i="9"/>
  <c r="L236" i="9"/>
  <c r="J297" i="9"/>
  <c r="J447" i="9"/>
  <c r="K63" i="1"/>
  <c r="L68" i="9" s="1"/>
  <c r="J656" i="9"/>
  <c r="J462" i="9"/>
  <c r="J474" i="9"/>
  <c r="J497" i="9"/>
  <c r="J524" i="9"/>
  <c r="J536" i="9"/>
  <c r="J548" i="9"/>
  <c r="J569" i="9"/>
  <c r="J581" i="9"/>
  <c r="J593" i="9"/>
  <c r="J605" i="9"/>
  <c r="J617" i="9"/>
  <c r="J629" i="9"/>
  <c r="K57" i="1"/>
  <c r="L59" i="9" s="1"/>
  <c r="J668" i="9"/>
  <c r="J396" i="9"/>
  <c r="L227" i="9"/>
  <c r="K59" i="1"/>
  <c r="L62" i="9" s="1"/>
  <c r="P630" i="1"/>
  <c r="S630" i="1" s="1"/>
  <c r="K53" i="1"/>
  <c r="L53" i="9" s="1"/>
  <c r="K61" i="1"/>
  <c r="L65" i="9" s="1"/>
  <c r="J480" i="9"/>
  <c r="J468" i="9"/>
  <c r="J542" i="9"/>
  <c r="K16" i="7"/>
  <c r="H670" i="9"/>
  <c r="J435" i="9"/>
  <c r="J432" i="9"/>
  <c r="J429" i="9"/>
  <c r="J426" i="9"/>
  <c r="J423" i="9"/>
  <c r="J420" i="9"/>
  <c r="J438" i="9"/>
  <c r="J411" i="9"/>
  <c r="J408" i="9"/>
  <c r="J405" i="9"/>
  <c r="J417" i="9"/>
  <c r="J414" i="9"/>
  <c r="J324" i="9"/>
  <c r="J330" i="9"/>
  <c r="J327" i="9"/>
  <c r="L50" i="1"/>
  <c r="M49" i="9" s="1"/>
  <c r="L162" i="9" l="1"/>
  <c r="M270" i="9"/>
  <c r="J270" i="9"/>
  <c r="L186" i="9"/>
  <c r="L201" i="9"/>
  <c r="M225" i="9"/>
  <c r="J225" i="9"/>
  <c r="M264" i="9"/>
  <c r="J264" i="9"/>
  <c r="L273" i="9"/>
  <c r="L212" i="9"/>
  <c r="M414" i="9"/>
  <c r="L414" i="9"/>
  <c r="M420" i="9"/>
  <c r="L420" i="9"/>
  <c r="M426" i="9"/>
  <c r="L426" i="9"/>
  <c r="M435" i="9"/>
  <c r="L435" i="9"/>
  <c r="M396" i="9"/>
  <c r="L396" i="9"/>
  <c r="M462" i="9"/>
  <c r="L462" i="9"/>
  <c r="M599" i="9"/>
  <c r="L599" i="9"/>
  <c r="M668" i="9"/>
  <c r="L668" i="9"/>
  <c r="M617" i="9"/>
  <c r="L617" i="9"/>
  <c r="M593" i="9"/>
  <c r="L593" i="9"/>
  <c r="M569" i="9"/>
  <c r="L569" i="9"/>
  <c r="M536" i="9"/>
  <c r="L536" i="9"/>
  <c r="M497" i="9"/>
  <c r="L497" i="9"/>
  <c r="M474" i="9"/>
  <c r="L474" i="9"/>
  <c r="M447" i="9"/>
  <c r="L447" i="9"/>
  <c r="M384" i="9"/>
  <c r="L384" i="9"/>
  <c r="M563" i="9"/>
  <c r="L563" i="9"/>
  <c r="M518" i="9"/>
  <c r="L518" i="9"/>
  <c r="M390" i="9"/>
  <c r="L390" i="9"/>
  <c r="M545" i="9"/>
  <c r="L545" i="9"/>
  <c r="M450" i="9"/>
  <c r="L450" i="9"/>
  <c r="M339" i="9"/>
  <c r="L339" i="9"/>
  <c r="M294" i="9"/>
  <c r="L294" i="9"/>
  <c r="M351" i="9"/>
  <c r="L351" i="9"/>
  <c r="M623" i="9"/>
  <c r="L623" i="9"/>
  <c r="M381" i="9"/>
  <c r="L381" i="9"/>
  <c r="M626" i="9"/>
  <c r="L626" i="9"/>
  <c r="M288" i="9"/>
  <c r="L288" i="9"/>
  <c r="M444" i="9"/>
  <c r="L444" i="9"/>
  <c r="M539" i="9"/>
  <c r="L539" i="9"/>
  <c r="M369" i="9"/>
  <c r="L369" i="9"/>
  <c r="M327" i="9"/>
  <c r="L327" i="9"/>
  <c r="M405" i="9"/>
  <c r="L405" i="9"/>
  <c r="M468" i="9"/>
  <c r="L468" i="9"/>
  <c r="M324" i="9"/>
  <c r="L324" i="9"/>
  <c r="M417" i="9"/>
  <c r="L417" i="9"/>
  <c r="M411" i="9"/>
  <c r="L411" i="9"/>
  <c r="M438" i="9"/>
  <c r="L438" i="9"/>
  <c r="M423" i="9"/>
  <c r="L423" i="9"/>
  <c r="M429" i="9"/>
  <c r="L429" i="9"/>
  <c r="M432" i="9"/>
  <c r="L432" i="9"/>
  <c r="M480" i="9"/>
  <c r="L480" i="9"/>
  <c r="M363" i="9"/>
  <c r="L363" i="9"/>
  <c r="M333" i="9"/>
  <c r="L333" i="9"/>
  <c r="M360" i="9"/>
  <c r="L360" i="9"/>
  <c r="M665" i="9"/>
  <c r="L665" i="9"/>
  <c r="M611" i="9"/>
  <c r="L611" i="9"/>
  <c r="M578" i="9"/>
  <c r="L578" i="9"/>
  <c r="M456" i="9"/>
  <c r="L456" i="9"/>
  <c r="M590" i="9"/>
  <c r="L590" i="9"/>
  <c r="M330" i="9"/>
  <c r="L330" i="9"/>
  <c r="M408" i="9"/>
  <c r="L408" i="9"/>
  <c r="M542" i="9"/>
  <c r="L542" i="9"/>
  <c r="M629" i="9"/>
  <c r="L629" i="9"/>
  <c r="M605" i="9"/>
  <c r="L605" i="9"/>
  <c r="M581" i="9"/>
  <c r="L581" i="9"/>
  <c r="M548" i="9"/>
  <c r="L548" i="9"/>
  <c r="M524" i="9"/>
  <c r="L524" i="9"/>
  <c r="M656" i="9"/>
  <c r="L656" i="9"/>
  <c r="M297" i="9"/>
  <c r="L297" i="9"/>
  <c r="M647" i="9"/>
  <c r="L647" i="9"/>
  <c r="M575" i="9"/>
  <c r="L575" i="9"/>
  <c r="M530" i="9"/>
  <c r="L530" i="9"/>
  <c r="M515" i="9"/>
  <c r="L515" i="9"/>
  <c r="M348" i="9"/>
  <c r="L348" i="9"/>
  <c r="M602" i="9"/>
  <c r="L602" i="9"/>
  <c r="M441" i="9"/>
  <c r="L441" i="9"/>
  <c r="M387" i="9"/>
  <c r="L387" i="9"/>
  <c r="M366" i="9"/>
  <c r="L366" i="9"/>
  <c r="M375" i="9"/>
  <c r="L375" i="9"/>
  <c r="J644" i="9"/>
  <c r="J638" i="9"/>
  <c r="J527" i="9"/>
  <c r="J650" i="9"/>
  <c r="J653" i="9"/>
  <c r="J252" i="9"/>
  <c r="J168" i="9"/>
  <c r="J222" i="9"/>
  <c r="J614" i="9"/>
  <c r="J471" i="9"/>
  <c r="J521" i="9"/>
  <c r="J459" i="9"/>
  <c r="J483" i="9"/>
  <c r="J231" i="9"/>
  <c r="J587" i="9"/>
  <c r="J216" i="9"/>
  <c r="J372" i="9"/>
  <c r="J402" i="9"/>
  <c r="J659" i="9"/>
  <c r="J303" i="9"/>
  <c r="J533" i="9"/>
  <c r="J465" i="9"/>
  <c r="K121" i="1"/>
  <c r="L155" i="9" s="1"/>
  <c r="K113" i="1"/>
  <c r="L143" i="9" s="1"/>
  <c r="K87" i="1"/>
  <c r="L104" i="9" s="1"/>
  <c r="K69" i="1"/>
  <c r="L77" i="9" s="1"/>
  <c r="K105" i="1"/>
  <c r="L131" i="9" s="1"/>
  <c r="L98" i="9"/>
  <c r="K115" i="1"/>
  <c r="L146" i="9" s="1"/>
  <c r="K91" i="1"/>
  <c r="L110" i="9" s="1"/>
  <c r="L270" i="9"/>
  <c r="R630" i="1"/>
  <c r="L264" i="9"/>
  <c r="L225" i="9"/>
  <c r="K97" i="1"/>
  <c r="L119" i="9" s="1"/>
  <c r="K103" i="1"/>
  <c r="L128" i="9" s="1"/>
  <c r="K117" i="1"/>
  <c r="L149" i="9" s="1"/>
  <c r="K79" i="1"/>
  <c r="L92" i="9" s="1"/>
  <c r="K89" i="1"/>
  <c r="L107" i="9" s="1"/>
  <c r="K119" i="1"/>
  <c r="L152" i="9" s="1"/>
  <c r="K101" i="1"/>
  <c r="L125" i="9" s="1"/>
  <c r="K95" i="1"/>
  <c r="L116" i="9" s="1"/>
  <c r="K67" i="1"/>
  <c r="L74" i="9" s="1"/>
  <c r="K93" i="1"/>
  <c r="L113" i="9" s="1"/>
  <c r="K65" i="1"/>
  <c r="L71" i="9" s="1"/>
  <c r="K77" i="1"/>
  <c r="L89" i="9" s="1"/>
  <c r="K73" i="1"/>
  <c r="L83" i="9" s="1"/>
  <c r="J306" i="9"/>
  <c r="J309" i="9"/>
  <c r="J312" i="9"/>
  <c r="J315" i="9"/>
  <c r="G35" i="2"/>
  <c r="L630" i="1"/>
  <c r="I7" i="14"/>
  <c r="H20" i="7" s="1"/>
  <c r="K20" i="7" s="1"/>
  <c r="I860" i="9"/>
  <c r="K860" i="9"/>
  <c r="I859" i="9"/>
  <c r="K859" i="9"/>
  <c r="K856" i="9"/>
  <c r="I857" i="9"/>
  <c r="K857" i="9"/>
  <c r="I856" i="9"/>
  <c r="I854" i="9"/>
  <c r="K854" i="9"/>
  <c r="I853" i="9"/>
  <c r="K853" i="9"/>
  <c r="I19" i="5"/>
  <c r="J19" i="7" s="1"/>
  <c r="I35" i="2" l="1"/>
  <c r="J895" i="9"/>
  <c r="L7" i="14"/>
  <c r="J336" i="9"/>
  <c r="M174" i="9"/>
  <c r="J174" i="9"/>
  <c r="L494" i="9"/>
  <c r="J494" i="9"/>
  <c r="L300" i="9"/>
  <c r="J300" i="9"/>
  <c r="M246" i="9"/>
  <c r="J246" i="9"/>
  <c r="M183" i="9"/>
  <c r="J183" i="9"/>
  <c r="M234" i="9"/>
  <c r="J234" i="9"/>
  <c r="M240" i="9"/>
  <c r="J240" i="9"/>
  <c r="M204" i="9"/>
  <c r="J204" i="9"/>
  <c r="L393" i="9"/>
  <c r="J393" i="9"/>
  <c r="J213" i="9"/>
  <c r="M273" i="9"/>
  <c r="J273" i="9"/>
  <c r="M189" i="9"/>
  <c r="J189" i="9"/>
  <c r="M210" i="9"/>
  <c r="J210" i="9"/>
  <c r="M198" i="9"/>
  <c r="J198" i="9"/>
  <c r="M201" i="9"/>
  <c r="J201" i="9"/>
  <c r="M285" i="9"/>
  <c r="J285" i="9"/>
  <c r="M276" i="9"/>
  <c r="J276" i="9"/>
  <c r="M162" i="9"/>
  <c r="J162" i="9"/>
  <c r="L246" i="9"/>
  <c r="J219" i="9"/>
  <c r="L234" i="9"/>
  <c r="M192" i="9"/>
  <c r="J192" i="9"/>
  <c r="L357" i="9"/>
  <c r="J357" i="9"/>
  <c r="M177" i="9"/>
  <c r="J177" i="9"/>
  <c r="M165" i="9"/>
  <c r="J165" i="9"/>
  <c r="M186" i="9"/>
  <c r="J186" i="9"/>
  <c r="M171" i="9"/>
  <c r="J171" i="9"/>
  <c r="L291" i="9"/>
  <c r="J291" i="9"/>
  <c r="L566" i="9"/>
  <c r="J566" i="9"/>
  <c r="L354" i="9"/>
  <c r="J354" i="9"/>
  <c r="M279" i="9"/>
  <c r="J279" i="9"/>
  <c r="M258" i="9"/>
  <c r="J258" i="9"/>
  <c r="L488" i="9"/>
  <c r="J488" i="9"/>
  <c r="M267" i="9"/>
  <c r="J267" i="9"/>
  <c r="L345" i="9"/>
  <c r="J345" i="9"/>
  <c r="L342" i="9"/>
  <c r="J342" i="9"/>
  <c r="L477" i="9"/>
  <c r="J477" i="9"/>
  <c r="M180" i="9"/>
  <c r="J180" i="9"/>
  <c r="M207" i="9"/>
  <c r="J207" i="9"/>
  <c r="M252" i="9"/>
  <c r="L252" i="9"/>
  <c r="M459" i="9"/>
  <c r="L459" i="9"/>
  <c r="M527" i="9"/>
  <c r="L527" i="9"/>
  <c r="M465" i="9"/>
  <c r="L465" i="9"/>
  <c r="M533" i="9"/>
  <c r="L533" i="9"/>
  <c r="L303" i="9"/>
  <c r="M659" i="9"/>
  <c r="L659" i="9"/>
  <c r="M312" i="9"/>
  <c r="L312" i="9"/>
  <c r="M306" i="9"/>
  <c r="L306" i="9"/>
  <c r="M650" i="9"/>
  <c r="L650" i="9"/>
  <c r="M315" i="9"/>
  <c r="L315" i="9"/>
  <c r="M309" i="9"/>
  <c r="L309" i="9"/>
  <c r="M521" i="9"/>
  <c r="L521" i="9"/>
  <c r="M471" i="9"/>
  <c r="L471" i="9"/>
  <c r="M638" i="9"/>
  <c r="L638" i="9"/>
  <c r="M644" i="9"/>
  <c r="L644" i="9"/>
  <c r="M402" i="9"/>
  <c r="L402" i="9"/>
  <c r="M372" i="9"/>
  <c r="L372" i="9"/>
  <c r="M587" i="9"/>
  <c r="L587" i="9"/>
  <c r="M483" i="9"/>
  <c r="L483" i="9"/>
  <c r="M614" i="9"/>
  <c r="L614" i="9"/>
  <c r="L653" i="9"/>
  <c r="M488" i="9"/>
  <c r="M216" i="9"/>
  <c r="M357" i="9"/>
  <c r="L216" i="9"/>
  <c r="L240" i="9"/>
  <c r="M291" i="9"/>
  <c r="M354" i="9"/>
  <c r="M393" i="9"/>
  <c r="M300" i="9"/>
  <c r="L192" i="9"/>
  <c r="L168" i="9"/>
  <c r="M168" i="9"/>
  <c r="L204" i="9"/>
  <c r="M303" i="9"/>
  <c r="M345" i="9"/>
  <c r="L231" i="9"/>
  <c r="M231" i="9"/>
  <c r="M342" i="9"/>
  <c r="M477" i="9"/>
  <c r="M566" i="9"/>
  <c r="M494" i="9"/>
  <c r="M222" i="9"/>
  <c r="M653" i="9"/>
  <c r="L279" i="9"/>
  <c r="K109" i="1"/>
  <c r="L137" i="9" s="1"/>
  <c r="K75" i="1"/>
  <c r="L86" i="9" s="1"/>
  <c r="K85" i="1"/>
  <c r="L101" i="9" s="1"/>
  <c r="K81" i="1"/>
  <c r="L95" i="9" s="1"/>
  <c r="K55" i="1"/>
  <c r="L56" i="9" s="1"/>
  <c r="K71" i="1"/>
  <c r="L80" i="9" s="1"/>
  <c r="L180" i="9"/>
  <c r="L174" i="9"/>
  <c r="L207" i="9"/>
  <c r="L267" i="9"/>
  <c r="L285" i="9"/>
  <c r="L276" i="9"/>
  <c r="L189" i="9"/>
  <c r="L198" i="9"/>
  <c r="L183" i="9"/>
  <c r="L210" i="9"/>
  <c r="L165" i="9"/>
  <c r="L177" i="9"/>
  <c r="L171" i="9"/>
  <c r="K7" i="14"/>
  <c r="J20" i="7" s="1"/>
  <c r="K19" i="7"/>
  <c r="K630" i="1"/>
  <c r="G36" i="2" l="1"/>
  <c r="L895" i="9"/>
  <c r="M213" i="9"/>
  <c r="L219" i="9"/>
  <c r="M336" i="9"/>
  <c r="M219" i="9"/>
  <c r="L336" i="9"/>
  <c r="M195" i="9"/>
  <c r="J195" i="9"/>
  <c r="L195" i="9"/>
  <c r="L213" i="9"/>
  <c r="K110" i="1"/>
  <c r="I32" i="1"/>
  <c r="J36" i="2" l="1"/>
  <c r="M896" i="9" s="1"/>
  <c r="J896" i="9"/>
  <c r="L139" i="9"/>
  <c r="I111" i="1"/>
  <c r="K32" i="1"/>
  <c r="L32" i="1"/>
  <c r="M243" i="9"/>
  <c r="J243" i="9"/>
  <c r="M282" i="9"/>
  <c r="J282" i="9"/>
  <c r="M228" i="9"/>
  <c r="J228" i="9"/>
  <c r="M237" i="9"/>
  <c r="J237" i="9"/>
  <c r="M261" i="9"/>
  <c r="J261" i="9"/>
  <c r="L237" i="9"/>
  <c r="L228" i="9"/>
  <c r="L261" i="9"/>
  <c r="L243" i="9"/>
  <c r="L282" i="9"/>
  <c r="J641" i="9"/>
  <c r="I816" i="9"/>
  <c r="K816" i="9"/>
  <c r="N816" i="9"/>
  <c r="I815" i="9"/>
  <c r="K815" i="9"/>
  <c r="M815" i="9"/>
  <c r="N815" i="9"/>
  <c r="I762" i="9"/>
  <c r="K762" i="9"/>
  <c r="N762" i="9"/>
  <c r="I761" i="9"/>
  <c r="K761" i="9"/>
  <c r="M761" i="9"/>
  <c r="N761" i="9"/>
  <c r="I675" i="9"/>
  <c r="K675" i="9"/>
  <c r="N675" i="9"/>
  <c r="I674" i="9"/>
  <c r="K674" i="9"/>
  <c r="N674" i="9"/>
  <c r="I672" i="9"/>
  <c r="K672" i="9"/>
  <c r="N672" i="9"/>
  <c r="I671" i="9"/>
  <c r="J671" i="9"/>
  <c r="K671" i="9"/>
  <c r="M671" i="9"/>
  <c r="N671" i="9"/>
  <c r="N11" i="9"/>
  <c r="N12" i="9"/>
  <c r="N6" i="9"/>
  <c r="N5" i="9"/>
  <c r="N9" i="9"/>
  <c r="I33" i="1" l="1"/>
  <c r="L33" i="1" s="1"/>
  <c r="M641" i="9"/>
  <c r="L641" i="9"/>
  <c r="I670" i="9"/>
  <c r="K670" i="9"/>
  <c r="I25" i="9"/>
  <c r="K25" i="9"/>
  <c r="I8" i="9"/>
  <c r="K8" i="9"/>
  <c r="M8" i="9"/>
  <c r="I9" i="9"/>
  <c r="K9" i="9"/>
  <c r="H9" i="9"/>
  <c r="H8" i="9"/>
  <c r="I5" i="9"/>
  <c r="K5" i="9"/>
  <c r="M5" i="9"/>
  <c r="H5" i="9"/>
  <c r="H835" i="9"/>
  <c r="K817" i="9"/>
  <c r="H817" i="9"/>
  <c r="I817" i="9"/>
  <c r="H766" i="9"/>
  <c r="K763" i="9"/>
  <c r="I763" i="9"/>
  <c r="H763" i="9"/>
  <c r="K20" i="9"/>
  <c r="I20" i="9"/>
  <c r="K500" i="1"/>
  <c r="I501" i="1" s="1"/>
  <c r="L26" i="1"/>
  <c r="K624" i="1" l="1"/>
  <c r="I625" i="1" s="1"/>
  <c r="L624" i="1"/>
  <c r="L671" i="9"/>
  <c r="J140" i="9"/>
  <c r="K568" i="1"/>
  <c r="I569" i="1" s="1"/>
  <c r="J761" i="9"/>
  <c r="J670" i="9"/>
  <c r="M20" i="9"/>
  <c r="J8" i="9"/>
  <c r="R568" i="1" l="1"/>
  <c r="L763" i="9" s="1"/>
  <c r="S568" i="1"/>
  <c r="M763" i="9" s="1"/>
  <c r="S624" i="1"/>
  <c r="R624" i="1"/>
  <c r="L111" i="1"/>
  <c r="M140" i="9" s="1"/>
  <c r="K111" i="1"/>
  <c r="L140" i="9" s="1"/>
  <c r="I160" i="9"/>
  <c r="K160" i="9"/>
  <c r="J763" i="9"/>
  <c r="L20" i="9"/>
  <c r="J20" i="9"/>
  <c r="L761" i="9"/>
  <c r="K11" i="1"/>
  <c r="I12" i="1" s="1"/>
  <c r="H160" i="9" l="1"/>
  <c r="J160" i="9"/>
  <c r="L569" i="1"/>
  <c r="L8" i="9"/>
  <c r="K570" i="1"/>
  <c r="I571" i="1" s="1"/>
  <c r="R570" i="1" l="1"/>
  <c r="S570" i="1"/>
  <c r="M160" i="9"/>
  <c r="L160" i="9"/>
  <c r="L258" i="9"/>
  <c r="L571" i="1"/>
  <c r="H838" i="9"/>
  <c r="K10" i="9"/>
  <c r="I10" i="9"/>
  <c r="J10" i="9" l="1"/>
  <c r="H10" i="9"/>
  <c r="J762" i="9"/>
  <c r="K569" i="1"/>
  <c r="L762" i="9" s="1"/>
  <c r="M762" i="9"/>
  <c r="K571" i="1"/>
  <c r="L10" i="9" l="1"/>
  <c r="H14" i="9"/>
  <c r="M10" i="9"/>
  <c r="L12" i="1"/>
  <c r="G7" i="2"/>
  <c r="J853" i="9" s="1"/>
  <c r="J9" i="9" l="1"/>
  <c r="K12" i="1"/>
  <c r="L9" i="9" s="1"/>
  <c r="M9" i="9"/>
  <c r="L13" i="1" l="1"/>
  <c r="I699" i="9"/>
  <c r="I768" i="9"/>
  <c r="N15" i="2"/>
  <c r="K867" i="9" s="1"/>
  <c r="L24" i="1"/>
  <c r="M21" i="9" s="1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29" i="2"/>
  <c r="I888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3" i="2"/>
  <c r="J907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850" i="9"/>
  <c r="K850" i="9"/>
  <c r="N850" i="9"/>
  <c r="I851" i="9"/>
  <c r="K851" i="9"/>
  <c r="N851" i="9"/>
  <c r="I847" i="9"/>
  <c r="K847" i="9"/>
  <c r="N847" i="9"/>
  <c r="I848" i="9"/>
  <c r="K848" i="9"/>
  <c r="N848" i="9"/>
  <c r="K677" i="9"/>
  <c r="N677" i="9"/>
  <c r="K678" i="9"/>
  <c r="N678" i="9"/>
  <c r="K680" i="9"/>
  <c r="N680" i="9"/>
  <c r="K681" i="9"/>
  <c r="N681" i="9"/>
  <c r="K683" i="9"/>
  <c r="N683" i="9"/>
  <c r="K684" i="9"/>
  <c r="N684" i="9"/>
  <c r="K686" i="9"/>
  <c r="N686" i="9"/>
  <c r="K687" i="9"/>
  <c r="N687" i="9"/>
  <c r="K689" i="9"/>
  <c r="N689" i="9"/>
  <c r="K690" i="9"/>
  <c r="N690" i="9"/>
  <c r="K692" i="9"/>
  <c r="N692" i="9"/>
  <c r="K693" i="9"/>
  <c r="N693" i="9"/>
  <c r="K695" i="9"/>
  <c r="N695" i="9"/>
  <c r="K696" i="9"/>
  <c r="N696" i="9"/>
  <c r="K698" i="9"/>
  <c r="N698" i="9"/>
  <c r="K699" i="9"/>
  <c r="N699" i="9"/>
  <c r="K701" i="9"/>
  <c r="N701" i="9"/>
  <c r="K702" i="9"/>
  <c r="N702" i="9"/>
  <c r="K704" i="9"/>
  <c r="N704" i="9"/>
  <c r="K705" i="9"/>
  <c r="N705" i="9"/>
  <c r="K707" i="9"/>
  <c r="N707" i="9"/>
  <c r="K708" i="9"/>
  <c r="N708" i="9"/>
  <c r="K710" i="9"/>
  <c r="N710" i="9"/>
  <c r="K711" i="9"/>
  <c r="N711" i="9"/>
  <c r="K713" i="9"/>
  <c r="N713" i="9"/>
  <c r="K714" i="9"/>
  <c r="N714" i="9"/>
  <c r="K716" i="9"/>
  <c r="N716" i="9"/>
  <c r="K717" i="9"/>
  <c r="N717" i="9"/>
  <c r="K719" i="9"/>
  <c r="N719" i="9"/>
  <c r="K720" i="9"/>
  <c r="N720" i="9"/>
  <c r="K722" i="9"/>
  <c r="N722" i="9"/>
  <c r="K723" i="9"/>
  <c r="N723" i="9"/>
  <c r="K725" i="9"/>
  <c r="N725" i="9"/>
  <c r="K726" i="9"/>
  <c r="N726" i="9"/>
  <c r="K728" i="9"/>
  <c r="N728" i="9"/>
  <c r="K729" i="9"/>
  <c r="N729" i="9"/>
  <c r="K731" i="9"/>
  <c r="N731" i="9"/>
  <c r="K732" i="9"/>
  <c r="N732" i="9"/>
  <c r="K734" i="9"/>
  <c r="N734" i="9"/>
  <c r="K735" i="9"/>
  <c r="N735" i="9"/>
  <c r="K737" i="9"/>
  <c r="N737" i="9"/>
  <c r="K738" i="9"/>
  <c r="N738" i="9"/>
  <c r="K740" i="9"/>
  <c r="N740" i="9"/>
  <c r="K741" i="9"/>
  <c r="N741" i="9"/>
  <c r="K743" i="9"/>
  <c r="N743" i="9"/>
  <c r="K744" i="9"/>
  <c r="N744" i="9"/>
  <c r="K746" i="9"/>
  <c r="N746" i="9"/>
  <c r="K747" i="9"/>
  <c r="N747" i="9"/>
  <c r="K749" i="9"/>
  <c r="N749" i="9"/>
  <c r="K750" i="9"/>
  <c r="N750" i="9"/>
  <c r="K764" i="9"/>
  <c r="N764" i="9"/>
  <c r="K765" i="9"/>
  <c r="N765" i="9"/>
  <c r="K767" i="9"/>
  <c r="N767" i="9"/>
  <c r="K768" i="9"/>
  <c r="N768" i="9"/>
  <c r="K770" i="9"/>
  <c r="N770" i="9"/>
  <c r="K771" i="9"/>
  <c r="N771" i="9"/>
  <c r="K773" i="9"/>
  <c r="N773" i="9"/>
  <c r="K774" i="9"/>
  <c r="N774" i="9"/>
  <c r="K776" i="9"/>
  <c r="N776" i="9"/>
  <c r="K777" i="9"/>
  <c r="N777" i="9"/>
  <c r="K779" i="9"/>
  <c r="N779" i="9"/>
  <c r="K780" i="9"/>
  <c r="N780" i="9"/>
  <c r="K782" i="9"/>
  <c r="N782" i="9"/>
  <c r="K783" i="9"/>
  <c r="N783" i="9"/>
  <c r="K785" i="9"/>
  <c r="N785" i="9"/>
  <c r="K786" i="9"/>
  <c r="N786" i="9"/>
  <c r="K788" i="9"/>
  <c r="N788" i="9"/>
  <c r="K789" i="9"/>
  <c r="N789" i="9"/>
  <c r="K791" i="9"/>
  <c r="N791" i="9"/>
  <c r="K792" i="9"/>
  <c r="N792" i="9"/>
  <c r="K794" i="9"/>
  <c r="N794" i="9"/>
  <c r="K795" i="9"/>
  <c r="N795" i="9"/>
  <c r="K797" i="9"/>
  <c r="N797" i="9"/>
  <c r="K798" i="9"/>
  <c r="N798" i="9"/>
  <c r="K800" i="9"/>
  <c r="N800" i="9"/>
  <c r="K801" i="9"/>
  <c r="N801" i="9"/>
  <c r="K803" i="9"/>
  <c r="N803" i="9"/>
  <c r="K804" i="9"/>
  <c r="N804" i="9"/>
  <c r="K806" i="9"/>
  <c r="N806" i="9"/>
  <c r="K807" i="9"/>
  <c r="N807" i="9"/>
  <c r="K809" i="9"/>
  <c r="N809" i="9"/>
  <c r="K810" i="9"/>
  <c r="N810" i="9"/>
  <c r="K812" i="9"/>
  <c r="N812" i="9"/>
  <c r="K813" i="9"/>
  <c r="N813" i="9"/>
  <c r="K833" i="9"/>
  <c r="N833" i="9"/>
  <c r="K834" i="9"/>
  <c r="N834" i="9"/>
  <c r="K836" i="9"/>
  <c r="N836" i="9"/>
  <c r="K837" i="9"/>
  <c r="N837" i="9"/>
  <c r="K839" i="9"/>
  <c r="N839" i="9"/>
  <c r="K840" i="9"/>
  <c r="N840" i="9"/>
  <c r="K843" i="9"/>
  <c r="N843" i="9"/>
  <c r="K844" i="9"/>
  <c r="N844" i="9"/>
  <c r="I677" i="9"/>
  <c r="I678" i="9"/>
  <c r="I680" i="9"/>
  <c r="I681" i="9"/>
  <c r="I683" i="9"/>
  <c r="I684" i="9"/>
  <c r="I686" i="9"/>
  <c r="I687" i="9"/>
  <c r="I689" i="9"/>
  <c r="I690" i="9"/>
  <c r="I692" i="9"/>
  <c r="I693" i="9"/>
  <c r="I698" i="9"/>
  <c r="I701" i="9"/>
  <c r="I702" i="9"/>
  <c r="I704" i="9"/>
  <c r="I705" i="9"/>
  <c r="I707" i="9"/>
  <c r="I708" i="9"/>
  <c r="I710" i="9"/>
  <c r="I711" i="9"/>
  <c r="I713" i="9"/>
  <c r="I714" i="9"/>
  <c r="I716" i="9"/>
  <c r="I717" i="9"/>
  <c r="I719" i="9"/>
  <c r="I720" i="9"/>
  <c r="I722" i="9"/>
  <c r="I723" i="9"/>
  <c r="I725" i="9"/>
  <c r="I726" i="9"/>
  <c r="I728" i="9"/>
  <c r="I729" i="9"/>
  <c r="I731" i="9"/>
  <c r="I732" i="9"/>
  <c r="I734" i="9"/>
  <c r="I735" i="9"/>
  <c r="I737" i="9"/>
  <c r="I738" i="9"/>
  <c r="I740" i="9"/>
  <c r="I741" i="9"/>
  <c r="I743" i="9"/>
  <c r="I744" i="9"/>
  <c r="I746" i="9"/>
  <c r="I747" i="9"/>
  <c r="I749" i="9"/>
  <c r="I750" i="9"/>
  <c r="I764" i="9"/>
  <c r="I765" i="9"/>
  <c r="I767" i="9"/>
  <c r="I770" i="9"/>
  <c r="I771" i="9"/>
  <c r="I773" i="9"/>
  <c r="I774" i="9"/>
  <c r="I776" i="9"/>
  <c r="I777" i="9"/>
  <c r="I779" i="9"/>
  <c r="I780" i="9"/>
  <c r="I782" i="9"/>
  <c r="I783" i="9"/>
  <c r="I785" i="9"/>
  <c r="I786" i="9"/>
  <c r="I788" i="9"/>
  <c r="I789" i="9"/>
  <c r="I791" i="9"/>
  <c r="I792" i="9"/>
  <c r="I794" i="9"/>
  <c r="I795" i="9"/>
  <c r="I797" i="9"/>
  <c r="I798" i="9"/>
  <c r="I800" i="9"/>
  <c r="I801" i="9"/>
  <c r="I803" i="9"/>
  <c r="I804" i="9"/>
  <c r="I806" i="9"/>
  <c r="I807" i="9"/>
  <c r="I809" i="9"/>
  <c r="I810" i="9"/>
  <c r="I812" i="9"/>
  <c r="I813" i="9"/>
  <c r="I833" i="9"/>
  <c r="I834" i="9"/>
  <c r="I836" i="9"/>
  <c r="I837" i="9"/>
  <c r="I839" i="9"/>
  <c r="I840" i="9"/>
  <c r="I843" i="9"/>
  <c r="I8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695" i="9"/>
  <c r="I696" i="9"/>
  <c r="I9" i="5"/>
  <c r="I8" i="5"/>
  <c r="N47" i="2"/>
  <c r="K915" i="9" s="1"/>
  <c r="K47" i="2"/>
  <c r="H915" i="9" s="1"/>
  <c r="L47" i="2"/>
  <c r="I915" i="9" s="1"/>
  <c r="N45" i="2"/>
  <c r="K912" i="9" s="1"/>
  <c r="K45" i="2"/>
  <c r="H912" i="9" s="1"/>
  <c r="L45" i="2"/>
  <c r="I912" i="9" s="1"/>
  <c r="K43" i="2"/>
  <c r="H909" i="9" s="1"/>
  <c r="N41" i="2"/>
  <c r="K906" i="9" s="1"/>
  <c r="L41" i="2"/>
  <c r="I906" i="9" s="1"/>
  <c r="K41" i="2"/>
  <c r="H906" i="9" s="1"/>
  <c r="I41" i="2"/>
  <c r="L904" i="9" s="1"/>
  <c r="N39" i="2"/>
  <c r="K903" i="9" s="1"/>
  <c r="L39" i="2"/>
  <c r="I903" i="9" s="1"/>
  <c r="K39" i="2"/>
  <c r="H903" i="9" s="1"/>
  <c r="G39" i="2"/>
  <c r="N37" i="2"/>
  <c r="K900" i="9" s="1"/>
  <c r="L37" i="2"/>
  <c r="I900" i="9" s="1"/>
  <c r="K37" i="2"/>
  <c r="H900" i="9" s="1"/>
  <c r="G37" i="2"/>
  <c r="N35" i="2"/>
  <c r="K897" i="9" s="1"/>
  <c r="K35" i="2"/>
  <c r="H897" i="9" s="1"/>
  <c r="L35" i="2"/>
  <c r="I897" i="9" s="1"/>
  <c r="N33" i="2"/>
  <c r="K894" i="9" s="1"/>
  <c r="L33" i="2"/>
  <c r="I894" i="9" s="1"/>
  <c r="K33" i="2"/>
  <c r="H894" i="9" s="1"/>
  <c r="G33" i="2"/>
  <c r="N31" i="2"/>
  <c r="K891" i="9" s="1"/>
  <c r="L31" i="2"/>
  <c r="I891" i="9" s="1"/>
  <c r="K31" i="2"/>
  <c r="H891" i="9" s="1"/>
  <c r="G31" i="2"/>
  <c r="N29" i="2"/>
  <c r="K888" i="9" s="1"/>
  <c r="K29" i="2"/>
  <c r="H888" i="9" s="1"/>
  <c r="K27" i="2"/>
  <c r="H885" i="9" s="1"/>
  <c r="L27" i="2"/>
  <c r="I885" i="9" s="1"/>
  <c r="N23" i="2"/>
  <c r="K879" i="9" s="1"/>
  <c r="K23" i="2"/>
  <c r="H879" i="9" s="1"/>
  <c r="N21" i="2"/>
  <c r="K876" i="9" s="1"/>
  <c r="K21" i="2"/>
  <c r="H876" i="9" s="1"/>
  <c r="L21" i="2"/>
  <c r="I876" i="9" s="1"/>
  <c r="N19" i="2"/>
  <c r="K873" i="9" s="1"/>
  <c r="L19" i="2"/>
  <c r="I873" i="9" s="1"/>
  <c r="K19" i="2"/>
  <c r="H873" i="9" s="1"/>
  <c r="N17" i="2"/>
  <c r="K870" i="9" s="1"/>
  <c r="L17" i="2"/>
  <c r="I870" i="9" s="1"/>
  <c r="K17" i="2"/>
  <c r="H870" i="9" s="1"/>
  <c r="L13" i="2"/>
  <c r="I864" i="9" s="1"/>
  <c r="K13" i="2"/>
  <c r="H864" i="9" s="1"/>
  <c r="G13" i="2"/>
  <c r="J862" i="9" s="1"/>
  <c r="L11" i="2"/>
  <c r="I861" i="9" s="1"/>
  <c r="K11" i="2"/>
  <c r="H861" i="9" s="1"/>
  <c r="G11" i="2"/>
  <c r="J11" i="2" s="1"/>
  <c r="M859" i="9" s="1"/>
  <c r="N9" i="2"/>
  <c r="L9" i="2"/>
  <c r="I858" i="9" s="1"/>
  <c r="K9" i="2"/>
  <c r="H858" i="9" s="1"/>
  <c r="N7" i="2"/>
  <c r="K855" i="9" s="1"/>
  <c r="L7" i="2"/>
  <c r="I7" i="2"/>
  <c r="G15" i="2"/>
  <c r="J865" i="9" s="1"/>
  <c r="G27" i="2"/>
  <c r="J883" i="9" s="1"/>
  <c r="G45" i="2"/>
  <c r="J910" i="9" s="1"/>
  <c r="G47" i="2"/>
  <c r="G21" i="2"/>
  <c r="J874" i="9" s="1"/>
  <c r="H802" i="9"/>
  <c r="K802" i="9"/>
  <c r="H805" i="9"/>
  <c r="K805" i="9"/>
  <c r="H808" i="9"/>
  <c r="I808" i="9"/>
  <c r="H811" i="9"/>
  <c r="I811" i="9"/>
  <c r="K811" i="9"/>
  <c r="H814" i="9"/>
  <c r="I814" i="9"/>
  <c r="K814" i="9"/>
  <c r="H742" i="9"/>
  <c r="K742" i="9"/>
  <c r="H745" i="9"/>
  <c r="I745" i="9"/>
  <c r="K745" i="9"/>
  <c r="H748" i="9"/>
  <c r="K748" i="9"/>
  <c r="K548" i="1"/>
  <c r="I549" i="1" s="1"/>
  <c r="K552" i="1"/>
  <c r="I553" i="1" s="1"/>
  <c r="H852" i="9"/>
  <c r="I641" i="1"/>
  <c r="H849" i="9"/>
  <c r="I637" i="1"/>
  <c r="K637" i="1" s="1"/>
  <c r="K845" i="9"/>
  <c r="H845" i="9"/>
  <c r="L628" i="1"/>
  <c r="K842" i="9"/>
  <c r="H842" i="9"/>
  <c r="L626" i="1"/>
  <c r="K841" i="9"/>
  <c r="I841" i="9"/>
  <c r="H841" i="9"/>
  <c r="M839" i="9"/>
  <c r="K838" i="9"/>
  <c r="K835" i="9"/>
  <c r="I835" i="9"/>
  <c r="K620" i="1"/>
  <c r="I621" i="1" s="1"/>
  <c r="I799" i="9"/>
  <c r="H799" i="9"/>
  <c r="K796" i="9"/>
  <c r="I796" i="9"/>
  <c r="H796" i="9"/>
  <c r="K793" i="9"/>
  <c r="I793" i="9"/>
  <c r="H793" i="9"/>
  <c r="K790" i="9"/>
  <c r="H790" i="9"/>
  <c r="K787" i="9"/>
  <c r="I787" i="9"/>
  <c r="H787" i="9"/>
  <c r="K784" i="9"/>
  <c r="H784" i="9"/>
  <c r="K781" i="9"/>
  <c r="I781" i="9"/>
  <c r="H781" i="9"/>
  <c r="K778" i="9"/>
  <c r="H778" i="9"/>
  <c r="K775" i="9"/>
  <c r="H775" i="9"/>
  <c r="K772" i="9"/>
  <c r="I772" i="9"/>
  <c r="H772" i="9"/>
  <c r="K769" i="9"/>
  <c r="H769" i="9"/>
  <c r="K766" i="9"/>
  <c r="M764" i="9"/>
  <c r="K751" i="9"/>
  <c r="H751" i="9"/>
  <c r="K739" i="9"/>
  <c r="H739" i="9"/>
  <c r="K546" i="1"/>
  <c r="I547" i="1" s="1"/>
  <c r="K736" i="9"/>
  <c r="H736" i="9"/>
  <c r="K544" i="1"/>
  <c r="I545" i="1" s="1"/>
  <c r="K733" i="9"/>
  <c r="K730" i="9"/>
  <c r="I730" i="9"/>
  <c r="H730" i="9"/>
  <c r="K727" i="9"/>
  <c r="I727" i="9"/>
  <c r="I724" i="9"/>
  <c r="H724" i="9"/>
  <c r="I721" i="9"/>
  <c r="H721" i="9"/>
  <c r="I718" i="9"/>
  <c r="H718" i="9"/>
  <c r="K715" i="9"/>
  <c r="I715" i="9"/>
  <c r="H715" i="9"/>
  <c r="K712" i="9"/>
  <c r="H712" i="9"/>
  <c r="K709" i="9"/>
  <c r="H709" i="9"/>
  <c r="K526" i="1"/>
  <c r="I527" i="1" s="1"/>
  <c r="K706" i="9"/>
  <c r="H706" i="9"/>
  <c r="K524" i="1"/>
  <c r="I525" i="1" s="1"/>
  <c r="K703" i="9"/>
  <c r="H703" i="9"/>
  <c r="K520" i="1"/>
  <c r="I521" i="1" s="1"/>
  <c r="H700" i="9"/>
  <c r="K697" i="9"/>
  <c r="I697" i="9"/>
  <c r="K694" i="9"/>
  <c r="I694" i="9"/>
  <c r="H694" i="9"/>
  <c r="K691" i="9"/>
  <c r="H691" i="9"/>
  <c r="K512" i="1"/>
  <c r="I513" i="1" s="1"/>
  <c r="K688" i="9"/>
  <c r="H688" i="9"/>
  <c r="K685" i="9"/>
  <c r="I685" i="9"/>
  <c r="H685" i="9"/>
  <c r="K682" i="9"/>
  <c r="H682" i="9"/>
  <c r="K506" i="1"/>
  <c r="I507" i="1" s="1"/>
  <c r="K679" i="9"/>
  <c r="H679" i="9"/>
  <c r="K676" i="9"/>
  <c r="L502" i="1"/>
  <c r="K44" i="9"/>
  <c r="I44" i="9"/>
  <c r="H44" i="9"/>
  <c r="K32" i="9"/>
  <c r="I32" i="9"/>
  <c r="K29" i="9"/>
  <c r="I29" i="9"/>
  <c r="H29" i="9"/>
  <c r="K26" i="9"/>
  <c r="I26" i="9"/>
  <c r="H26" i="9"/>
  <c r="J24" i="9"/>
  <c r="K23" i="9"/>
  <c r="H23" i="9"/>
  <c r="H20" i="9"/>
  <c r="K22" i="1"/>
  <c r="I23" i="1" s="1"/>
  <c r="I20" i="1"/>
  <c r="K13" i="9"/>
  <c r="I13" i="9"/>
  <c r="H13" i="9"/>
  <c r="K7" i="9"/>
  <c r="I7" i="9"/>
  <c r="H7" i="9"/>
  <c r="J5" i="9"/>
  <c r="M803" i="9"/>
  <c r="M773" i="9"/>
  <c r="M743" i="9"/>
  <c r="M833" i="9"/>
  <c r="I733" i="9"/>
  <c r="G10" i="13"/>
  <c r="G23" i="2"/>
  <c r="L23" i="2"/>
  <c r="I879" i="9" s="1"/>
  <c r="G9" i="2"/>
  <c r="I9" i="2" s="1"/>
  <c r="G10" i="2" s="1"/>
  <c r="M728" i="9"/>
  <c r="I790" i="9"/>
  <c r="I691" i="9"/>
  <c r="M767" i="9"/>
  <c r="H4" i="9"/>
  <c r="M33" i="9"/>
  <c r="M809" i="9"/>
  <c r="G8" i="13"/>
  <c r="J35" i="2"/>
  <c r="M895" i="9" s="1"/>
  <c r="L15" i="2"/>
  <c r="I867" i="9" s="1"/>
  <c r="J7" i="2"/>
  <c r="M853" i="9" s="1"/>
  <c r="K15" i="2"/>
  <c r="H867" i="9" s="1"/>
  <c r="G19" i="2"/>
  <c r="G29" i="2"/>
  <c r="J886" i="9" s="1"/>
  <c r="L43" i="2"/>
  <c r="I909" i="9" s="1"/>
  <c r="N27" i="2"/>
  <c r="K885" i="9" s="1"/>
  <c r="N11" i="2"/>
  <c r="N13" i="2"/>
  <c r="K864" i="9" s="1"/>
  <c r="N43" i="2"/>
  <c r="K909" i="9" s="1"/>
  <c r="G17" i="7"/>
  <c r="G22" i="7" s="1"/>
  <c r="I36" i="2"/>
  <c r="L896" i="9" s="1"/>
  <c r="I23" i="2" l="1"/>
  <c r="J877" i="9"/>
  <c r="J37" i="2"/>
  <c r="M898" i="9" s="1"/>
  <c r="J898" i="9"/>
  <c r="I31" i="2"/>
  <c r="J889" i="9"/>
  <c r="I19" i="2"/>
  <c r="L871" i="9" s="1"/>
  <c r="J871" i="9"/>
  <c r="J39" i="2"/>
  <c r="M901" i="9" s="1"/>
  <c r="J901" i="9"/>
  <c r="J33" i="2"/>
  <c r="M892" i="9" s="1"/>
  <c r="J892" i="9"/>
  <c r="J47" i="2"/>
  <c r="M913" i="9" s="1"/>
  <c r="J913" i="9"/>
  <c r="R524" i="1"/>
  <c r="S524" i="1"/>
  <c r="R546" i="1"/>
  <c r="S546" i="1"/>
  <c r="S548" i="1"/>
  <c r="R548" i="1"/>
  <c r="S526" i="1"/>
  <c r="R526" i="1"/>
  <c r="S506" i="1"/>
  <c r="R506" i="1"/>
  <c r="L682" i="9" s="1"/>
  <c r="R512" i="1"/>
  <c r="S512" i="1"/>
  <c r="R620" i="1"/>
  <c r="S620" i="1"/>
  <c r="M835" i="9" s="1"/>
  <c r="R544" i="1"/>
  <c r="S544" i="1"/>
  <c r="R520" i="1"/>
  <c r="S520" i="1"/>
  <c r="R552" i="1"/>
  <c r="S552" i="1"/>
  <c r="L847" i="9"/>
  <c r="I638" i="1"/>
  <c r="K922" i="9"/>
  <c r="I17" i="7"/>
  <c r="I22" i="7" s="1"/>
  <c r="H922" i="9"/>
  <c r="I922" i="9"/>
  <c r="M674" i="9"/>
  <c r="M45" i="2"/>
  <c r="I855" i="9"/>
  <c r="M7" i="2"/>
  <c r="M43" i="2"/>
  <c r="J909" i="9" s="1"/>
  <c r="M47" i="2"/>
  <c r="H733" i="9"/>
  <c r="H24" i="12"/>
  <c r="L22" i="1"/>
  <c r="M18" i="9" s="1"/>
  <c r="J27" i="9"/>
  <c r="L28" i="1"/>
  <c r="M27" i="9" s="1"/>
  <c r="L30" i="1"/>
  <c r="M30" i="9" s="1"/>
  <c r="H37" i="12"/>
  <c r="L853" i="9"/>
  <c r="J45" i="2"/>
  <c r="M910" i="9" s="1"/>
  <c r="K13" i="1"/>
  <c r="K504" i="1"/>
  <c r="I505" i="1" s="1"/>
  <c r="L504" i="1"/>
  <c r="M677" i="9" s="1"/>
  <c r="H13" i="13"/>
  <c r="H14" i="13"/>
  <c r="D99" i="13"/>
  <c r="J61" i="2"/>
  <c r="I29" i="2"/>
  <c r="I45" i="2"/>
  <c r="L910" i="9" s="1"/>
  <c r="K700" i="9"/>
  <c r="H22" i="13"/>
  <c r="K861" i="9"/>
  <c r="H99" i="12"/>
  <c r="M35" i="2"/>
  <c r="H47" i="12"/>
  <c r="G59" i="12"/>
  <c r="J15" i="2"/>
  <c r="M865" i="9" s="1"/>
  <c r="M37" i="2"/>
  <c r="J19" i="2"/>
  <c r="M871" i="9" s="1"/>
  <c r="J17" i="2"/>
  <c r="M868" i="9" s="1"/>
  <c r="K858" i="9"/>
  <c r="I43" i="2"/>
  <c r="L907" i="9" s="1"/>
  <c r="J43" i="2"/>
  <c r="M907" i="9" s="1"/>
  <c r="M15" i="2"/>
  <c r="I13" i="2"/>
  <c r="D101" i="13"/>
  <c r="M33" i="2"/>
  <c r="M31" i="2"/>
  <c r="H21" i="13"/>
  <c r="D100" i="13"/>
  <c r="B68" i="13"/>
  <c r="J13" i="2"/>
  <c r="M862" i="9" s="1"/>
  <c r="M13" i="2"/>
  <c r="J864" i="9" s="1"/>
  <c r="J29" i="2"/>
  <c r="M886" i="9" s="1"/>
  <c r="J27" i="2"/>
  <c r="M883" i="9" s="1"/>
  <c r="I15" i="2"/>
  <c r="L865" i="9" s="1"/>
  <c r="I27" i="2"/>
  <c r="L883" i="9" s="1"/>
  <c r="M23" i="2"/>
  <c r="J879" i="9" s="1"/>
  <c r="M17" i="2"/>
  <c r="G60" i="12"/>
  <c r="M116" i="12"/>
  <c r="H19" i="13"/>
  <c r="B44" i="13"/>
  <c r="M41" i="2"/>
  <c r="M29" i="2"/>
  <c r="J888" i="9" s="1"/>
  <c r="M27" i="2"/>
  <c r="J885" i="9" s="1"/>
  <c r="H52" i="12"/>
  <c r="H60" i="12" s="1"/>
  <c r="M39" i="2"/>
  <c r="K852" i="9"/>
  <c r="L89" i="12"/>
  <c r="H18" i="13"/>
  <c r="B29" i="13"/>
  <c r="G42" i="2"/>
  <c r="M11" i="2"/>
  <c r="M19" i="2"/>
  <c r="H7" i="13"/>
  <c r="K4" i="9"/>
  <c r="I17" i="9"/>
  <c r="I852" i="9"/>
  <c r="F10" i="7"/>
  <c r="K17" i="9"/>
  <c r="K849" i="9"/>
  <c r="J15" i="9"/>
  <c r="K502" i="1"/>
  <c r="I503" i="1" s="1"/>
  <c r="J674" i="9"/>
  <c r="J23" i="2"/>
  <c r="M877" i="9" s="1"/>
  <c r="I47" i="2"/>
  <c r="L913" i="9" s="1"/>
  <c r="I37" i="2"/>
  <c r="L898" i="9" s="1"/>
  <c r="I39" i="2"/>
  <c r="L901" i="9" s="1"/>
  <c r="J9" i="2"/>
  <c r="M856" i="9" s="1"/>
  <c r="J856" i="9"/>
  <c r="J859" i="9"/>
  <c r="I11" i="2"/>
  <c r="I17" i="2"/>
  <c r="L868" i="9" s="1"/>
  <c r="J31" i="2"/>
  <c r="M889" i="9" s="1"/>
  <c r="I33" i="2"/>
  <c r="L892" i="9" s="1"/>
  <c r="M21" i="2"/>
  <c r="J41" i="2"/>
  <c r="M904" i="9" s="1"/>
  <c r="J21" i="2"/>
  <c r="M874" i="9" s="1"/>
  <c r="L856" i="9"/>
  <c r="J30" i="9"/>
  <c r="J749" i="9"/>
  <c r="K554" i="1"/>
  <c r="I555" i="1" s="1"/>
  <c r="J767" i="9"/>
  <c r="K572" i="1"/>
  <c r="I573" i="1" s="1"/>
  <c r="J836" i="9"/>
  <c r="K622" i="1"/>
  <c r="I623" i="1" s="1"/>
  <c r="K627" i="1"/>
  <c r="M843" i="9"/>
  <c r="K628" i="1"/>
  <c r="I629" i="1" s="1"/>
  <c r="M812" i="9"/>
  <c r="M695" i="9"/>
  <c r="K516" i="1"/>
  <c r="I517" i="1" s="1"/>
  <c r="J683" i="9"/>
  <c r="K508" i="1"/>
  <c r="I509" i="1" s="1"/>
  <c r="J685" i="9" s="1"/>
  <c r="M686" i="9"/>
  <c r="K510" i="1"/>
  <c r="I511" i="1" s="1"/>
  <c r="M698" i="9"/>
  <c r="K518" i="1"/>
  <c r="I519" i="1" s="1"/>
  <c r="K528" i="1"/>
  <c r="I529" i="1" s="1"/>
  <c r="M713" i="9"/>
  <c r="K530" i="1"/>
  <c r="I531" i="1" s="1"/>
  <c r="J715" i="9" s="1"/>
  <c r="J716" i="9"/>
  <c r="K532" i="1"/>
  <c r="I533" i="1" s="1"/>
  <c r="J719" i="9"/>
  <c r="K534" i="1"/>
  <c r="I535" i="1" s="1"/>
  <c r="J722" i="9"/>
  <c r="K536" i="1"/>
  <c r="I537" i="1" s="1"/>
  <c r="M725" i="9"/>
  <c r="K538" i="1"/>
  <c r="I539" i="1" s="1"/>
  <c r="J728" i="9"/>
  <c r="K540" i="1"/>
  <c r="I541" i="1" s="1"/>
  <c r="J731" i="9"/>
  <c r="K542" i="1"/>
  <c r="I543" i="1" s="1"/>
  <c r="J743" i="9"/>
  <c r="K550" i="1"/>
  <c r="I551" i="1" s="1"/>
  <c r="K33" i="1"/>
  <c r="I34" i="1" s="1"/>
  <c r="J692" i="9"/>
  <c r="K514" i="1"/>
  <c r="I515" i="1" s="1"/>
  <c r="I4" i="9"/>
  <c r="M4" i="9"/>
  <c r="L33" i="9"/>
  <c r="M731" i="9"/>
  <c r="M683" i="9"/>
  <c r="J725" i="9"/>
  <c r="I23" i="9"/>
  <c r="M24" i="9"/>
  <c r="M836" i="9"/>
  <c r="M797" i="9"/>
  <c r="K26" i="1"/>
  <c r="I27" i="1" s="1"/>
  <c r="R9" i="1"/>
  <c r="L7" i="9" s="1"/>
  <c r="J833" i="9"/>
  <c r="J713" i="9"/>
  <c r="L833" i="9"/>
  <c r="K20" i="1"/>
  <c r="I21" i="1" s="1"/>
  <c r="J29" i="9"/>
  <c r="J839" i="9"/>
  <c r="M716" i="9"/>
  <c r="M791" i="9"/>
  <c r="M794" i="9"/>
  <c r="M722" i="9"/>
  <c r="M719" i="9"/>
  <c r="M23" i="9"/>
  <c r="L29" i="9"/>
  <c r="J691" i="9"/>
  <c r="M29" i="9"/>
  <c r="J695" i="9"/>
  <c r="J727" i="9"/>
  <c r="R20" i="1"/>
  <c r="L17" i="9" s="1"/>
  <c r="M13" i="9"/>
  <c r="J841" i="9"/>
  <c r="I838" i="9"/>
  <c r="M26" i="9"/>
  <c r="H12" i="13"/>
  <c r="H10" i="13"/>
  <c r="H20" i="13"/>
  <c r="H17" i="13"/>
  <c r="G11" i="13"/>
  <c r="H11" i="13" s="1"/>
  <c r="H8" i="13"/>
  <c r="H6" i="13"/>
  <c r="H9" i="13"/>
  <c r="M9" i="2"/>
  <c r="J858" i="9" s="1"/>
  <c r="G8" i="2"/>
  <c r="I21" i="2"/>
  <c r="L874" i="9" s="1"/>
  <c r="L707" i="9"/>
  <c r="J23" i="9"/>
  <c r="L23" i="9"/>
  <c r="L26" i="9"/>
  <c r="M785" i="9"/>
  <c r="H15" i="7"/>
  <c r="M782" i="9"/>
  <c r="I676" i="9"/>
  <c r="J677" i="9"/>
  <c r="I679" i="9"/>
  <c r="M680" i="9"/>
  <c r="J680" i="9"/>
  <c r="I682" i="9"/>
  <c r="J686" i="9"/>
  <c r="I688" i="9"/>
  <c r="J689" i="9"/>
  <c r="M689" i="9"/>
  <c r="J698" i="9"/>
  <c r="I700" i="9"/>
  <c r="J701" i="9"/>
  <c r="M701" i="9"/>
  <c r="I703" i="9"/>
  <c r="J704" i="9"/>
  <c r="M704" i="9"/>
  <c r="I706" i="9"/>
  <c r="J707" i="9"/>
  <c r="M707" i="9"/>
  <c r="I709" i="9"/>
  <c r="I712" i="9"/>
  <c r="K718" i="9"/>
  <c r="K721" i="9"/>
  <c r="K724" i="9"/>
  <c r="J734" i="9"/>
  <c r="M734" i="9"/>
  <c r="I736" i="9"/>
  <c r="J737" i="9"/>
  <c r="M737" i="9"/>
  <c r="I739" i="9"/>
  <c r="M749" i="9"/>
  <c r="I751" i="9"/>
  <c r="J764" i="9"/>
  <c r="I766" i="9"/>
  <c r="I769" i="9"/>
  <c r="M770" i="9"/>
  <c r="I775" i="9"/>
  <c r="M776" i="9"/>
  <c r="I778" i="9"/>
  <c r="M779" i="9"/>
  <c r="I784" i="9"/>
  <c r="M788" i="9"/>
  <c r="K799" i="9"/>
  <c r="I842" i="9"/>
  <c r="J843" i="9"/>
  <c r="I845" i="9"/>
  <c r="L637" i="1"/>
  <c r="J847" i="9"/>
  <c r="I849" i="9"/>
  <c r="H14" i="7"/>
  <c r="J850" i="9"/>
  <c r="K641" i="1"/>
  <c r="I642" i="1" s="1"/>
  <c r="L641" i="1"/>
  <c r="M850" i="9" s="1"/>
  <c r="J746" i="9"/>
  <c r="M740" i="9"/>
  <c r="J740" i="9"/>
  <c r="I748" i="9"/>
  <c r="I742" i="9"/>
  <c r="M806" i="9"/>
  <c r="K808" i="9"/>
  <c r="I805" i="9"/>
  <c r="M800" i="9"/>
  <c r="I802" i="9"/>
  <c r="J2" i="9"/>
  <c r="M2" i="9"/>
  <c r="I8" i="1"/>
  <c r="K8" i="1" s="1"/>
  <c r="M11" i="9"/>
  <c r="J11" i="9"/>
  <c r="H32" i="9"/>
  <c r="K24" i="1"/>
  <c r="I25" i="1" s="1"/>
  <c r="J21" i="9"/>
  <c r="K30" i="1"/>
  <c r="I31" i="1" s="1"/>
  <c r="L20" i="1"/>
  <c r="M15" i="9" s="1"/>
  <c r="J33" i="9"/>
  <c r="K28" i="1"/>
  <c r="I29" i="1" s="1"/>
  <c r="J18" i="9"/>
  <c r="M692" i="9"/>
  <c r="J710" i="9"/>
  <c r="M710" i="9"/>
  <c r="H17" i="9"/>
  <c r="M746" i="9"/>
  <c r="H17" i="7"/>
  <c r="G20" i="2" l="1"/>
  <c r="J20" i="2" s="1"/>
  <c r="M872" i="9" s="1"/>
  <c r="P41" i="2"/>
  <c r="M906" i="9" s="1"/>
  <c r="J906" i="9"/>
  <c r="O35" i="2"/>
  <c r="L897" i="9" s="1"/>
  <c r="J897" i="9"/>
  <c r="P19" i="2"/>
  <c r="M873" i="9" s="1"/>
  <c r="J873" i="9"/>
  <c r="P31" i="2"/>
  <c r="M891" i="9" s="1"/>
  <c r="J891" i="9"/>
  <c r="P39" i="2"/>
  <c r="M903" i="9" s="1"/>
  <c r="J903" i="9"/>
  <c r="O45" i="2"/>
  <c r="L912" i="9" s="1"/>
  <c r="J912" i="9"/>
  <c r="G32" i="2"/>
  <c r="J890" i="9" s="1"/>
  <c r="L889" i="9"/>
  <c r="P21" i="2"/>
  <c r="M876" i="9" s="1"/>
  <c r="J876" i="9"/>
  <c r="J42" i="2"/>
  <c r="M905" i="9" s="1"/>
  <c r="J905" i="9"/>
  <c r="G14" i="2"/>
  <c r="J14" i="2" s="1"/>
  <c r="M863" i="9" s="1"/>
  <c r="L862" i="9"/>
  <c r="O37" i="2"/>
  <c r="L900" i="9" s="1"/>
  <c r="J900" i="9"/>
  <c r="P17" i="2"/>
  <c r="M870" i="9" s="1"/>
  <c r="J870" i="9"/>
  <c r="P15" i="2"/>
  <c r="M867" i="9" s="1"/>
  <c r="J867" i="9"/>
  <c r="P33" i="2"/>
  <c r="M894" i="9" s="1"/>
  <c r="J894" i="9"/>
  <c r="G30" i="2"/>
  <c r="J887" i="9" s="1"/>
  <c r="L886" i="9"/>
  <c r="O47" i="2"/>
  <c r="L915" i="9" s="1"/>
  <c r="J915" i="9"/>
  <c r="G24" i="2"/>
  <c r="L877" i="9"/>
  <c r="H45" i="9"/>
  <c r="F22" i="7"/>
  <c r="R542" i="1"/>
  <c r="L733" i="9" s="1"/>
  <c r="S542" i="1"/>
  <c r="M733" i="9" s="1"/>
  <c r="S534" i="1"/>
  <c r="M721" i="9" s="1"/>
  <c r="R534" i="1"/>
  <c r="L721" i="9" s="1"/>
  <c r="R628" i="1"/>
  <c r="L845" i="9" s="1"/>
  <c r="S628" i="1"/>
  <c r="M845" i="9" s="1"/>
  <c r="R554" i="1"/>
  <c r="L751" i="9" s="1"/>
  <c r="S554" i="1"/>
  <c r="M751" i="9" s="1"/>
  <c r="R510" i="1"/>
  <c r="L688" i="9" s="1"/>
  <c r="S510" i="1"/>
  <c r="M688" i="9" s="1"/>
  <c r="R504" i="1"/>
  <c r="L679" i="9" s="1"/>
  <c r="S504" i="1"/>
  <c r="M679" i="9" s="1"/>
  <c r="R518" i="1"/>
  <c r="L700" i="9" s="1"/>
  <c r="S518" i="1"/>
  <c r="M700" i="9" s="1"/>
  <c r="S514" i="1"/>
  <c r="M694" i="9" s="1"/>
  <c r="R514" i="1"/>
  <c r="L694" i="9" s="1"/>
  <c r="R540" i="1"/>
  <c r="L730" i="9" s="1"/>
  <c r="S540" i="1"/>
  <c r="M730" i="9" s="1"/>
  <c r="S532" i="1"/>
  <c r="M718" i="9" s="1"/>
  <c r="R532" i="1"/>
  <c r="L718" i="9" s="1"/>
  <c r="R626" i="1"/>
  <c r="L842" i="9" s="1"/>
  <c r="S626" i="1"/>
  <c r="M842" i="9" s="1"/>
  <c r="J676" i="9"/>
  <c r="J694" i="9"/>
  <c r="R508" i="1"/>
  <c r="L685" i="9" s="1"/>
  <c r="S508" i="1"/>
  <c r="M685" i="9" s="1"/>
  <c r="R538" i="1"/>
  <c r="L727" i="9" s="1"/>
  <c r="S538" i="1"/>
  <c r="M727" i="9" s="1"/>
  <c r="R530" i="1"/>
  <c r="L715" i="9" s="1"/>
  <c r="S530" i="1"/>
  <c r="M715" i="9" s="1"/>
  <c r="L836" i="9"/>
  <c r="J721" i="9"/>
  <c r="S516" i="1"/>
  <c r="M697" i="9" s="1"/>
  <c r="R516" i="1"/>
  <c r="L697" i="9" s="1"/>
  <c r="R550" i="1"/>
  <c r="L745" i="9" s="1"/>
  <c r="S550" i="1"/>
  <c r="M745" i="9" s="1"/>
  <c r="R536" i="1"/>
  <c r="L724" i="9" s="1"/>
  <c r="S536" i="1"/>
  <c r="M724" i="9" s="1"/>
  <c r="R528" i="1"/>
  <c r="L712" i="9" s="1"/>
  <c r="S528" i="1"/>
  <c r="M712" i="9" s="1"/>
  <c r="S572" i="1"/>
  <c r="M769" i="9" s="1"/>
  <c r="R572" i="1"/>
  <c r="L769" i="9" s="1"/>
  <c r="K34" i="1"/>
  <c r="I35" i="1" s="1"/>
  <c r="L34" i="1"/>
  <c r="L11" i="9"/>
  <c r="I14" i="1"/>
  <c r="P47" i="2"/>
  <c r="M915" i="9" s="1"/>
  <c r="B99" i="13"/>
  <c r="O13" i="2"/>
  <c r="L864" i="9" s="1"/>
  <c r="L23" i="1"/>
  <c r="L18" i="9"/>
  <c r="S637" i="1"/>
  <c r="K14" i="7" s="1"/>
  <c r="O27" i="2"/>
  <c r="L885" i="9" s="1"/>
  <c r="G48" i="2"/>
  <c r="J914" i="9" s="1"/>
  <c r="L710" i="9"/>
  <c r="L674" i="9"/>
  <c r="L719" i="9"/>
  <c r="L5" i="9"/>
  <c r="G34" i="2"/>
  <c r="J893" i="9" s="1"/>
  <c r="G46" i="2"/>
  <c r="P35" i="2"/>
  <c r="M897" i="9" s="1"/>
  <c r="P13" i="2"/>
  <c r="M864" i="9" s="1"/>
  <c r="G22" i="2"/>
  <c r="J875" i="9" s="1"/>
  <c r="P45" i="2"/>
  <c r="M912" i="9" s="1"/>
  <c r="L728" i="9"/>
  <c r="L722" i="9"/>
  <c r="L716" i="9"/>
  <c r="J854" i="9"/>
  <c r="J8" i="2"/>
  <c r="M854" i="9" s="1"/>
  <c r="G28" i="2"/>
  <c r="P27" i="2"/>
  <c r="M885" i="9" s="1"/>
  <c r="P43" i="2"/>
  <c r="M909" i="9" s="1"/>
  <c r="P9" i="2"/>
  <c r="M858" i="9" s="1"/>
  <c r="G38" i="2"/>
  <c r="J899" i="9" s="1"/>
  <c r="J857" i="9"/>
  <c r="J10" i="2"/>
  <c r="M857" i="9" s="1"/>
  <c r="G16" i="2"/>
  <c r="J866" i="9" s="1"/>
  <c r="G44" i="2"/>
  <c r="I10" i="2"/>
  <c r="L857" i="9" s="1"/>
  <c r="J62" i="2"/>
  <c r="O23" i="2"/>
  <c r="L879" i="9" s="1"/>
  <c r="S9" i="1"/>
  <c r="M7" i="9" s="1"/>
  <c r="G18" i="2"/>
  <c r="O33" i="2"/>
  <c r="L894" i="9" s="1"/>
  <c r="O17" i="2"/>
  <c r="L870" i="9" s="1"/>
  <c r="O31" i="2"/>
  <c r="L891" i="9" s="1"/>
  <c r="O15" i="2"/>
  <c r="L867" i="9" s="1"/>
  <c r="G40" i="2"/>
  <c r="J902" i="9" s="1"/>
  <c r="O43" i="2"/>
  <c r="L909" i="9" s="1"/>
  <c r="J7" i="9"/>
  <c r="L731" i="9"/>
  <c r="O41" i="2"/>
  <c r="L906" i="9" s="1"/>
  <c r="O19" i="2"/>
  <c r="L873" i="9" s="1"/>
  <c r="L90" i="12"/>
  <c r="M89" i="12"/>
  <c r="J855" i="9"/>
  <c r="O7" i="2"/>
  <c r="L855" i="9" s="1"/>
  <c r="P7" i="2"/>
  <c r="M855" i="9" s="1"/>
  <c r="J861" i="9"/>
  <c r="O11" i="2"/>
  <c r="L861" i="9" s="1"/>
  <c r="M861" i="9"/>
  <c r="O39" i="2"/>
  <c r="L903" i="9" s="1"/>
  <c r="O29" i="2"/>
  <c r="L888" i="9" s="1"/>
  <c r="H59" i="12"/>
  <c r="I42" i="2"/>
  <c r="L905" i="9" s="1"/>
  <c r="L743" i="9"/>
  <c r="L691" i="9"/>
  <c r="L859" i="9"/>
  <c r="G12" i="2"/>
  <c r="O21" i="2"/>
  <c r="L876" i="9" s="1"/>
  <c r="I45" i="9"/>
  <c r="J13" i="9"/>
  <c r="L21" i="9"/>
  <c r="L24" i="9"/>
  <c r="J34" i="9"/>
  <c r="M34" i="9"/>
  <c r="L527" i="1"/>
  <c r="L543" i="1"/>
  <c r="L34" i="9"/>
  <c r="L725" i="9"/>
  <c r="J4" i="9"/>
  <c r="L4" i="9"/>
  <c r="L713" i="9"/>
  <c r="L695" i="9"/>
  <c r="L841" i="9"/>
  <c r="L13" i="9"/>
  <c r="M691" i="9"/>
  <c r="L15" i="9"/>
  <c r="J17" i="9"/>
  <c r="S20" i="1"/>
  <c r="M17" i="9" s="1"/>
  <c r="J724" i="9"/>
  <c r="J26" i="9"/>
  <c r="M841" i="9"/>
  <c r="M847" i="9"/>
  <c r="L670" i="9"/>
  <c r="O9" i="2"/>
  <c r="L858" i="9" s="1"/>
  <c r="I8" i="2"/>
  <c r="J44" i="9"/>
  <c r="L44" i="9"/>
  <c r="M44" i="9"/>
  <c r="J32" i="9"/>
  <c r="M32" i="9"/>
  <c r="L32" i="9"/>
  <c r="L740" i="9"/>
  <c r="L746" i="9"/>
  <c r="J769" i="9"/>
  <c r="J766" i="9"/>
  <c r="M766" i="9"/>
  <c r="L766" i="9"/>
  <c r="J751" i="9"/>
  <c r="M739" i="9"/>
  <c r="J739" i="9"/>
  <c r="L739" i="9"/>
  <c r="L737" i="9"/>
  <c r="J730" i="9"/>
  <c r="J718" i="9"/>
  <c r="J712" i="9"/>
  <c r="J709" i="9"/>
  <c r="L709" i="9"/>
  <c r="M709" i="9"/>
  <c r="J706" i="9"/>
  <c r="M706" i="9"/>
  <c r="L706" i="9"/>
  <c r="J700" i="9"/>
  <c r="J697" i="9"/>
  <c r="L689" i="9"/>
  <c r="J688" i="9"/>
  <c r="L680" i="9"/>
  <c r="J679" i="9"/>
  <c r="L677" i="9"/>
  <c r="L839" i="9"/>
  <c r="L767" i="9"/>
  <c r="J733" i="9"/>
  <c r="S641" i="1"/>
  <c r="K15" i="7" s="1"/>
  <c r="R641" i="1"/>
  <c r="J15" i="7" s="1"/>
  <c r="J852" i="9"/>
  <c r="L683" i="9"/>
  <c r="L2" i="9"/>
  <c r="J742" i="9"/>
  <c r="L742" i="9"/>
  <c r="M742" i="9"/>
  <c r="J745" i="9"/>
  <c r="J748" i="9"/>
  <c r="M748" i="9"/>
  <c r="L748" i="9"/>
  <c r="L850" i="9"/>
  <c r="R637" i="1"/>
  <c r="J14" i="7" s="1"/>
  <c r="J849" i="9"/>
  <c r="J845" i="9"/>
  <c r="L843" i="9"/>
  <c r="J842" i="9"/>
  <c r="J835" i="9"/>
  <c r="L835" i="9"/>
  <c r="L764" i="9"/>
  <c r="L749" i="9"/>
  <c r="J736" i="9"/>
  <c r="M736" i="9"/>
  <c r="L736" i="9"/>
  <c r="L734" i="9"/>
  <c r="L704" i="9"/>
  <c r="M703" i="9"/>
  <c r="L703" i="9"/>
  <c r="J703" i="9"/>
  <c r="L701" i="9"/>
  <c r="L698" i="9"/>
  <c r="L686" i="9"/>
  <c r="J682" i="9"/>
  <c r="M682" i="9"/>
  <c r="L27" i="9"/>
  <c r="L30" i="9"/>
  <c r="L692" i="9"/>
  <c r="M670" i="9"/>
  <c r="J922" i="9"/>
  <c r="J872" i="9" l="1"/>
  <c r="I20" i="2"/>
  <c r="L872" i="9" s="1"/>
  <c r="I32" i="2"/>
  <c r="L890" i="9" s="1"/>
  <c r="I30" i="2"/>
  <c r="L887" i="9" s="1"/>
  <c r="I46" i="2"/>
  <c r="L911" i="9" s="1"/>
  <c r="J911" i="9"/>
  <c r="J44" i="2"/>
  <c r="M908" i="9" s="1"/>
  <c r="J908" i="9"/>
  <c r="I14" i="2"/>
  <c r="L863" i="9" s="1"/>
  <c r="J863" i="9"/>
  <c r="J28" i="2"/>
  <c r="M884" i="9" s="1"/>
  <c r="J884" i="9"/>
  <c r="J878" i="9"/>
  <c r="I24" i="2"/>
  <c r="L878" i="9" s="1"/>
  <c r="I18" i="2"/>
  <c r="L869" i="9" s="1"/>
  <c r="J869" i="9"/>
  <c r="R502" i="1"/>
  <c r="L676" i="9" s="1"/>
  <c r="S502" i="1"/>
  <c r="M676" i="9" s="1"/>
  <c r="K623" i="1"/>
  <c r="M922" i="9"/>
  <c r="K17" i="7"/>
  <c r="L922" i="9"/>
  <c r="J17" i="7"/>
  <c r="K35" i="1"/>
  <c r="I36" i="1" s="1"/>
  <c r="L35" i="1"/>
  <c r="H846" i="9"/>
  <c r="L14" i="1"/>
  <c r="K23" i="1"/>
  <c r="J46" i="2"/>
  <c r="M911" i="9" s="1"/>
  <c r="I48" i="2"/>
  <c r="L914" i="9" s="1"/>
  <c r="J48" i="2"/>
  <c r="M914" i="9" s="1"/>
  <c r="J34" i="2"/>
  <c r="M893" i="9" s="1"/>
  <c r="L854" i="9"/>
  <c r="L25" i="1"/>
  <c r="L10" i="1"/>
  <c r="I34" i="2"/>
  <c r="L893" i="9" s="1"/>
  <c r="L537" i="1"/>
  <c r="I846" i="9"/>
  <c r="L535" i="1"/>
  <c r="I38" i="2"/>
  <c r="L899" i="9" s="1"/>
  <c r="J18" i="2"/>
  <c r="M869" i="9" s="1"/>
  <c r="I28" i="2"/>
  <c r="L884" i="9" s="1"/>
  <c r="I40" i="2"/>
  <c r="L902" i="9" s="1"/>
  <c r="J16" i="2"/>
  <c r="M866" i="9" s="1"/>
  <c r="I16" i="2"/>
  <c r="L866" i="9" s="1"/>
  <c r="I44" i="2"/>
  <c r="L908" i="9" s="1"/>
  <c r="J40" i="2"/>
  <c r="M902" i="9" s="1"/>
  <c r="M90" i="12"/>
  <c r="L91" i="12"/>
  <c r="H13" i="7"/>
  <c r="L849" i="9"/>
  <c r="M852" i="9"/>
  <c r="I14" i="9"/>
  <c r="L45" i="9"/>
  <c r="M849" i="9"/>
  <c r="L852" i="9"/>
  <c r="K14" i="9"/>
  <c r="K846" i="9"/>
  <c r="M45" i="9"/>
  <c r="K45" i="9"/>
  <c r="M161" i="9"/>
  <c r="M860" i="9"/>
  <c r="J860" i="9"/>
  <c r="I12" i="2"/>
  <c r="L860" i="9" s="1"/>
  <c r="L515" i="1"/>
  <c r="L511" i="1"/>
  <c r="L519" i="1"/>
  <c r="L525" i="1"/>
  <c r="L555" i="1"/>
  <c r="L625" i="1"/>
  <c r="L513" i="1"/>
  <c r="L547" i="1"/>
  <c r="L553" i="1"/>
  <c r="L549" i="1"/>
  <c r="L531" i="1"/>
  <c r="L521" i="1"/>
  <c r="L545" i="1"/>
  <c r="K543" i="1"/>
  <c r="L732" i="9" s="1"/>
  <c r="M732" i="9"/>
  <c r="L509" i="1"/>
  <c r="L573" i="1"/>
  <c r="L507" i="1"/>
  <c r="L517" i="1"/>
  <c r="L539" i="1"/>
  <c r="J35" i="9"/>
  <c r="M35" i="9"/>
  <c r="L8" i="1"/>
  <c r="J848" i="9"/>
  <c r="K638" i="1"/>
  <c r="L848" i="9" s="1"/>
  <c r="L638" i="1"/>
  <c r="J45" i="9"/>
  <c r="J22" i="2"/>
  <c r="M875" i="9" s="1"/>
  <c r="I22" i="2"/>
  <c r="L875" i="9" s="1"/>
  <c r="J732" i="9"/>
  <c r="L31" i="1"/>
  <c r="L29" i="1"/>
  <c r="R622" i="1" l="1"/>
  <c r="L838" i="9" s="1"/>
  <c r="S622" i="1"/>
  <c r="M838" i="9" s="1"/>
  <c r="J838" i="9"/>
  <c r="K36" i="1"/>
  <c r="I37" i="1" s="1"/>
  <c r="L36" i="1"/>
  <c r="J837" i="9"/>
  <c r="L623" i="1"/>
  <c r="M837" i="9" s="1"/>
  <c r="K551" i="1"/>
  <c r="L744" i="9" s="1"/>
  <c r="L551" i="1"/>
  <c r="M744" i="9" s="1"/>
  <c r="J834" i="9"/>
  <c r="L621" i="1"/>
  <c r="M834" i="9" s="1"/>
  <c r="K14" i="1"/>
  <c r="L12" i="9" s="1"/>
  <c r="J635" i="9"/>
  <c r="J16" i="9"/>
  <c r="L21" i="1"/>
  <c r="M16" i="9" s="1"/>
  <c r="M635" i="9"/>
  <c r="J744" i="9"/>
  <c r="K503" i="1"/>
  <c r="J453" i="9"/>
  <c r="J491" i="9"/>
  <c r="K21" i="1"/>
  <c r="L16" i="9" s="1"/>
  <c r="L837" i="9"/>
  <c r="J14" i="9"/>
  <c r="H22" i="7"/>
  <c r="J22" i="7" s="1"/>
  <c r="K621" i="1"/>
  <c r="L834" i="9" s="1"/>
  <c r="M91" i="12"/>
  <c r="L92" i="12"/>
  <c r="J13" i="7"/>
  <c r="L846" i="9" s="1"/>
  <c r="J846" i="9"/>
  <c r="K13" i="7"/>
  <c r="M846" i="9" s="1"/>
  <c r="K10" i="1"/>
  <c r="K527" i="1"/>
  <c r="L708" i="9" s="1"/>
  <c r="M708" i="9"/>
  <c r="L27" i="1"/>
  <c r="L35" i="9"/>
  <c r="K537" i="1"/>
  <c r="L723" i="9" s="1"/>
  <c r="M723" i="9"/>
  <c r="K535" i="1"/>
  <c r="L720" i="9" s="1"/>
  <c r="M720" i="9"/>
  <c r="J720" i="9"/>
  <c r="M14" i="9"/>
  <c r="J723" i="9"/>
  <c r="M848" i="9"/>
  <c r="J708" i="9"/>
  <c r="L629" i="1"/>
  <c r="L627" i="1"/>
  <c r="M22" i="9"/>
  <c r="J22" i="9"/>
  <c r="K25" i="1"/>
  <c r="L22" i="9" s="1"/>
  <c r="J6" i="9"/>
  <c r="M6" i="9"/>
  <c r="L19" i="9"/>
  <c r="J19" i="9"/>
  <c r="M19" i="9"/>
  <c r="J12" i="9"/>
  <c r="M12" i="9"/>
  <c r="L37" i="1" l="1"/>
  <c r="K37" i="1"/>
  <c r="I38" i="1" s="1"/>
  <c r="L529" i="1"/>
  <c r="M711" i="9" s="1"/>
  <c r="L541" i="1"/>
  <c r="M729" i="9" s="1"/>
  <c r="K533" i="1"/>
  <c r="L717" i="9" s="1"/>
  <c r="L533" i="1"/>
  <c r="M717" i="9" s="1"/>
  <c r="J717" i="9"/>
  <c r="L635" i="9"/>
  <c r="M453" i="9"/>
  <c r="L453" i="9"/>
  <c r="M491" i="9"/>
  <c r="L491" i="9"/>
  <c r="K541" i="1"/>
  <c r="L729" i="9" s="1"/>
  <c r="J729" i="9"/>
  <c r="J711" i="9"/>
  <c r="J675" i="9"/>
  <c r="L503" i="1"/>
  <c r="M675" i="9" s="1"/>
  <c r="L501" i="1"/>
  <c r="L675" i="9"/>
  <c r="K529" i="1"/>
  <c r="L711" i="9" s="1"/>
  <c r="K22" i="7"/>
  <c r="L93" i="12"/>
  <c r="M92" i="12"/>
  <c r="J25" i="9"/>
  <c r="J672" i="9"/>
  <c r="K545" i="1"/>
  <c r="L735" i="9" s="1"/>
  <c r="M735" i="9"/>
  <c r="K501" i="1"/>
  <c r="K511" i="1"/>
  <c r="L687" i="9" s="1"/>
  <c r="M687" i="9"/>
  <c r="K525" i="1"/>
  <c r="L705" i="9" s="1"/>
  <c r="M705" i="9"/>
  <c r="K509" i="1"/>
  <c r="L684" i="9" s="1"/>
  <c r="M684" i="9"/>
  <c r="K505" i="1"/>
  <c r="L678" i="9" s="1"/>
  <c r="L505" i="1"/>
  <c r="M678" i="9" s="1"/>
  <c r="K519" i="1"/>
  <c r="L699" i="9" s="1"/>
  <c r="M699" i="9"/>
  <c r="K555" i="1"/>
  <c r="L750" i="9" s="1"/>
  <c r="M750" i="9"/>
  <c r="K549" i="1"/>
  <c r="L741" i="9" s="1"/>
  <c r="M741" i="9"/>
  <c r="K517" i="1"/>
  <c r="L696" i="9" s="1"/>
  <c r="M696" i="9"/>
  <c r="M25" i="9"/>
  <c r="K27" i="1"/>
  <c r="L25" i="9" s="1"/>
  <c r="K515" i="1"/>
  <c r="L693" i="9" s="1"/>
  <c r="M693" i="9"/>
  <c r="K629" i="1"/>
  <c r="L844" i="9" s="1"/>
  <c r="M844" i="9"/>
  <c r="K507" i="1"/>
  <c r="L681" i="9" s="1"/>
  <c r="M681" i="9"/>
  <c r="K547" i="1"/>
  <c r="L738" i="9" s="1"/>
  <c r="M738" i="9"/>
  <c r="K553" i="1"/>
  <c r="L747" i="9" s="1"/>
  <c r="M747" i="9"/>
  <c r="K521" i="1"/>
  <c r="L702" i="9" s="1"/>
  <c r="M702" i="9"/>
  <c r="K625" i="1"/>
  <c r="L840" i="9" s="1"/>
  <c r="M840" i="9"/>
  <c r="K573" i="1"/>
  <c r="M768" i="9"/>
  <c r="K513" i="1"/>
  <c r="L690" i="9" s="1"/>
  <c r="M690" i="9"/>
  <c r="K531" i="1"/>
  <c r="L714" i="9" s="1"/>
  <c r="M714" i="9"/>
  <c r="K539" i="1"/>
  <c r="L726" i="9" s="1"/>
  <c r="M726" i="9"/>
  <c r="M36" i="9"/>
  <c r="J36" i="9"/>
  <c r="J726" i="9"/>
  <c r="J714" i="9"/>
  <c r="J696" i="9"/>
  <c r="L6" i="9"/>
  <c r="J844" i="9"/>
  <c r="J687" i="9"/>
  <c r="J705" i="9"/>
  <c r="L765" i="9"/>
  <c r="J765" i="9"/>
  <c r="M765" i="9"/>
  <c r="J3" i="9"/>
  <c r="M3" i="9"/>
  <c r="J840" i="9"/>
  <c r="J678" i="9"/>
  <c r="J741" i="9"/>
  <c r="J735" i="9"/>
  <c r="J681" i="9"/>
  <c r="J684" i="9"/>
  <c r="J738" i="9"/>
  <c r="J747" i="9"/>
  <c r="J702" i="9"/>
  <c r="J851" i="9"/>
  <c r="K642" i="1"/>
  <c r="L642" i="1"/>
  <c r="M851" i="9" s="1"/>
  <c r="J699" i="9"/>
  <c r="J750" i="9"/>
  <c r="J768" i="9"/>
  <c r="J690" i="9"/>
  <c r="K29" i="1"/>
  <c r="L28" i="9" s="1"/>
  <c r="J28" i="9"/>
  <c r="M28" i="9"/>
  <c r="L222" i="9"/>
  <c r="M31" i="9"/>
  <c r="J31" i="9"/>
  <c r="K31" i="1"/>
  <c r="L31" i="9" s="1"/>
  <c r="J693" i="9"/>
  <c r="L672" i="9" l="1"/>
  <c r="M672" i="9"/>
  <c r="L38" i="1"/>
  <c r="K38" i="1"/>
  <c r="I39" i="1" s="1"/>
  <c r="R500" i="1"/>
  <c r="L673" i="9" s="1"/>
  <c r="J673" i="9"/>
  <c r="J815" i="9"/>
  <c r="K604" i="1"/>
  <c r="I605" i="1" s="1"/>
  <c r="L768" i="9"/>
  <c r="J794" i="9"/>
  <c r="K590" i="1"/>
  <c r="I591" i="1" s="1"/>
  <c r="K580" i="1"/>
  <c r="I581" i="1" s="1"/>
  <c r="J779" i="9"/>
  <c r="S500" i="1"/>
  <c r="M673" i="9" s="1"/>
  <c r="L3" i="9"/>
  <c r="L94" i="12"/>
  <c r="M93" i="12"/>
  <c r="L14" i="9"/>
  <c r="L36" i="9"/>
  <c r="L851" i="9"/>
  <c r="R580" i="1" l="1"/>
  <c r="L781" i="9" s="1"/>
  <c r="S580" i="1"/>
  <c r="M781" i="9" s="1"/>
  <c r="J781" i="9"/>
  <c r="R604" i="1"/>
  <c r="L817" i="9" s="1"/>
  <c r="S604" i="1"/>
  <c r="M817" i="9" s="1"/>
  <c r="J817" i="9"/>
  <c r="R590" i="1"/>
  <c r="L796" i="9" s="1"/>
  <c r="S590" i="1"/>
  <c r="M796" i="9" s="1"/>
  <c r="J796" i="9"/>
  <c r="K39" i="1"/>
  <c r="I40" i="1" s="1"/>
  <c r="L39" i="1"/>
  <c r="J809" i="9"/>
  <c r="K600" i="1"/>
  <c r="I601" i="1" s="1"/>
  <c r="K586" i="1"/>
  <c r="I587" i="1" s="1"/>
  <c r="J788" i="9"/>
  <c r="L794" i="9"/>
  <c r="K574" i="1"/>
  <c r="J770" i="9"/>
  <c r="J800" i="9"/>
  <c r="K594" i="1"/>
  <c r="I595" i="1" s="1"/>
  <c r="J791" i="9"/>
  <c r="K588" i="1"/>
  <c r="I589" i="1" s="1"/>
  <c r="J797" i="9"/>
  <c r="K592" i="1"/>
  <c r="I593" i="1" s="1"/>
  <c r="K578" i="1"/>
  <c r="I579" i="1" s="1"/>
  <c r="J776" i="9"/>
  <c r="J803" i="9"/>
  <c r="K596" i="1"/>
  <c r="I597" i="1" s="1"/>
  <c r="J785" i="9"/>
  <c r="K584" i="1"/>
  <c r="I585" i="1" s="1"/>
  <c r="K576" i="1"/>
  <c r="I577" i="1" s="1"/>
  <c r="J773" i="9"/>
  <c r="J782" i="9"/>
  <c r="K582" i="1"/>
  <c r="I583" i="1" s="1"/>
  <c r="J806" i="9"/>
  <c r="K598" i="1"/>
  <c r="I599" i="1" s="1"/>
  <c r="L815" i="9"/>
  <c r="K602" i="1"/>
  <c r="I603" i="1" s="1"/>
  <c r="J812" i="9"/>
  <c r="L779" i="9"/>
  <c r="L95" i="12"/>
  <c r="M94" i="12"/>
  <c r="J37" i="9"/>
  <c r="M37" i="9"/>
  <c r="R576" i="1" l="1"/>
  <c r="L775" i="9" s="1"/>
  <c r="S576" i="1"/>
  <c r="M775" i="9" s="1"/>
  <c r="J775" i="9"/>
  <c r="R586" i="1"/>
  <c r="L790" i="9" s="1"/>
  <c r="S586" i="1"/>
  <c r="M790" i="9" s="1"/>
  <c r="J790" i="9"/>
  <c r="L814" i="9"/>
  <c r="S602" i="1"/>
  <c r="M814" i="9" s="1"/>
  <c r="J814" i="9"/>
  <c r="R600" i="1"/>
  <c r="L811" i="9" s="1"/>
  <c r="S600" i="1"/>
  <c r="M811" i="9" s="1"/>
  <c r="J811" i="9"/>
  <c r="R598" i="1"/>
  <c r="L808" i="9" s="1"/>
  <c r="S598" i="1"/>
  <c r="M808" i="9" s="1"/>
  <c r="J808" i="9"/>
  <c r="R592" i="1"/>
  <c r="L799" i="9" s="1"/>
  <c r="S592" i="1"/>
  <c r="M799" i="9" s="1"/>
  <c r="J799" i="9"/>
  <c r="R594" i="1"/>
  <c r="L802" i="9" s="1"/>
  <c r="S594" i="1"/>
  <c r="M802" i="9" s="1"/>
  <c r="J802" i="9"/>
  <c r="R584" i="1"/>
  <c r="L787" i="9" s="1"/>
  <c r="S584" i="1"/>
  <c r="M787" i="9" s="1"/>
  <c r="J787" i="9"/>
  <c r="S588" i="1"/>
  <c r="M793" i="9" s="1"/>
  <c r="R588" i="1"/>
  <c r="L793" i="9" s="1"/>
  <c r="J793" i="9"/>
  <c r="R596" i="1"/>
  <c r="L805" i="9" s="1"/>
  <c r="S596" i="1"/>
  <c r="M805" i="9" s="1"/>
  <c r="J805" i="9"/>
  <c r="R582" i="1"/>
  <c r="L784" i="9" s="1"/>
  <c r="S582" i="1"/>
  <c r="M784" i="9" s="1"/>
  <c r="J784" i="9"/>
  <c r="R578" i="1"/>
  <c r="L778" i="9" s="1"/>
  <c r="S578" i="1"/>
  <c r="M778" i="9" s="1"/>
  <c r="J778" i="9"/>
  <c r="K631" i="1"/>
  <c r="I575" i="1"/>
  <c r="K40" i="1"/>
  <c r="I41" i="1" s="1"/>
  <c r="L40" i="1"/>
  <c r="L782" i="9"/>
  <c r="L785" i="9"/>
  <c r="L791" i="9"/>
  <c r="L776" i="9"/>
  <c r="L806" i="9"/>
  <c r="L803" i="9"/>
  <c r="L797" i="9"/>
  <c r="L800" i="9"/>
  <c r="L770" i="9"/>
  <c r="L788" i="9"/>
  <c r="L812" i="9"/>
  <c r="L773" i="9"/>
  <c r="L809" i="9"/>
  <c r="M95" i="12"/>
  <c r="L96" i="12"/>
  <c r="L37" i="9"/>
  <c r="I632" i="1" l="1"/>
  <c r="K41" i="1"/>
  <c r="I42" i="1" s="1"/>
  <c r="L41" i="1"/>
  <c r="L581" i="1"/>
  <c r="L605" i="1"/>
  <c r="L591" i="1"/>
  <c r="L575" i="1"/>
  <c r="M96" i="12"/>
  <c r="L97" i="12"/>
  <c r="M97" i="12" s="1"/>
  <c r="J38" i="9"/>
  <c r="M38" i="9"/>
  <c r="L632" i="1" l="1"/>
  <c r="P631" i="1"/>
  <c r="R574" i="1"/>
  <c r="L772" i="9" s="1"/>
  <c r="S574" i="1"/>
  <c r="M772" i="9" s="1"/>
  <c r="J772" i="9"/>
  <c r="K42" i="1"/>
  <c r="L42" i="1"/>
  <c r="M771" i="9"/>
  <c r="J771" i="9"/>
  <c r="K575" i="1"/>
  <c r="L583" i="1"/>
  <c r="J816" i="9"/>
  <c r="K605" i="1"/>
  <c r="L816" i="9" s="1"/>
  <c r="M816" i="9"/>
  <c r="L577" i="1"/>
  <c r="L599" i="1"/>
  <c r="L593" i="1"/>
  <c r="L601" i="1"/>
  <c r="L579" i="1"/>
  <c r="L595" i="1"/>
  <c r="L603" i="1"/>
  <c r="L589" i="1"/>
  <c r="L597" i="1"/>
  <c r="K591" i="1"/>
  <c r="L795" i="9" s="1"/>
  <c r="M795" i="9"/>
  <c r="J795" i="9"/>
  <c r="K581" i="1"/>
  <c r="L780" i="9" s="1"/>
  <c r="M780" i="9"/>
  <c r="J780" i="9"/>
  <c r="L585" i="1"/>
  <c r="L587" i="1"/>
  <c r="L38" i="9"/>
  <c r="R631" i="1" l="1"/>
  <c r="S631" i="1"/>
  <c r="L771" i="9"/>
  <c r="J786" i="9"/>
  <c r="K585" i="1"/>
  <c r="L786" i="9" s="1"/>
  <c r="M786" i="9"/>
  <c r="K597" i="1"/>
  <c r="L804" i="9" s="1"/>
  <c r="M804" i="9"/>
  <c r="J804" i="9"/>
  <c r="J813" i="9"/>
  <c r="K603" i="1"/>
  <c r="L813" i="9" s="1"/>
  <c r="M813" i="9"/>
  <c r="K579" i="1"/>
  <c r="L777" i="9" s="1"/>
  <c r="M777" i="9"/>
  <c r="J777" i="9"/>
  <c r="M798" i="9"/>
  <c r="K593" i="1"/>
  <c r="L798" i="9" s="1"/>
  <c r="J798" i="9"/>
  <c r="K577" i="1"/>
  <c r="M774" i="9"/>
  <c r="J774" i="9"/>
  <c r="K587" i="1"/>
  <c r="L789" i="9" s="1"/>
  <c r="M789" i="9"/>
  <c r="J789" i="9"/>
  <c r="J792" i="9"/>
  <c r="K589" i="1"/>
  <c r="L792" i="9" s="1"/>
  <c r="M792" i="9"/>
  <c r="M783" i="9"/>
  <c r="J783" i="9"/>
  <c r="K583" i="1"/>
  <c r="L783" i="9" s="1"/>
  <c r="J801" i="9"/>
  <c r="K595" i="1"/>
  <c r="L801" i="9" s="1"/>
  <c r="M801" i="9"/>
  <c r="K601" i="1"/>
  <c r="L810" i="9" s="1"/>
  <c r="M810" i="9"/>
  <c r="J810" i="9"/>
  <c r="K599" i="1"/>
  <c r="L807" i="9" s="1"/>
  <c r="J807" i="9"/>
  <c r="M807" i="9"/>
  <c r="M39" i="9"/>
  <c r="J39" i="9"/>
  <c r="K632" i="1" l="1"/>
  <c r="L774" i="9"/>
  <c r="L39" i="9"/>
  <c r="J40" i="9" l="1"/>
  <c r="M40" i="9"/>
  <c r="L40" i="9" l="1"/>
  <c r="J41" i="9" l="1"/>
  <c r="M41" i="9"/>
  <c r="L41" i="9" l="1"/>
  <c r="J42" i="9" l="1"/>
  <c r="M42" i="9"/>
  <c r="L42" i="9" l="1"/>
  <c r="M43" i="9" l="1"/>
  <c r="J43" i="9"/>
  <c r="L43" i="9" l="1"/>
  <c r="E561" i="9"/>
  <c r="E559" i="9"/>
  <c r="E560" i="9"/>
</calcChain>
</file>

<file path=xl/comments1.xml><?xml version="1.0" encoding="utf-8"?>
<comments xmlns="http://schemas.openxmlformats.org/spreadsheetml/2006/main">
  <authors>
    <author>ZULETA ESPINOZA, GERALDINE</author>
    <author>nperez</author>
  </authors>
  <commentList>
    <comment ref="H301" authorId="0" shapeId="0">
      <text>
        <r>
          <rPr>
            <b/>
            <sz val="9"/>
            <color indexed="81"/>
            <rFont val="Tahoma"/>
            <family val="2"/>
          </rPr>
          <t xml:space="preserve">ZULETA ESPINOZA, GERALDINE:
</t>
        </r>
        <r>
          <rPr>
            <sz val="9"/>
            <color indexed="81"/>
            <rFont val="Tahoma"/>
            <family val="2"/>
          </rPr>
          <t>Res N°1209 descuento por sanción de 0,295 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73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374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441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  <comment ref="G442" authorId="1" shapeId="0">
      <text>
        <r>
          <rPr>
            <b/>
            <sz val="9"/>
            <color indexed="81"/>
            <rFont val="Tahoma"/>
            <family val="2"/>
          </rPr>
          <t>nperez:</t>
        </r>
        <r>
          <rPr>
            <sz val="9"/>
            <color indexed="81"/>
            <rFont val="Tahoma"/>
            <family val="2"/>
          </rPr>
          <t xml:space="preserve">
Modf por Res 1136-22</t>
        </r>
      </text>
    </comment>
  </commentList>
</comments>
</file>

<file path=xl/sharedStrings.xml><?xml version="1.0" encoding="utf-8"?>
<sst xmlns="http://schemas.openxmlformats.org/spreadsheetml/2006/main" count="8917" uniqueCount="804">
  <si>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</si>
  <si>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</si>
  <si>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</si>
  <si>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</si>
  <si>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</si>
  <si>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</si>
  <si>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</si>
  <si>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</si>
  <si>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</si>
  <si>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</si>
  <si>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</si>
  <si>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</si>
  <si>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</si>
  <si>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</si>
  <si>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</si>
  <si>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</si>
  <si>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</si>
  <si>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</si>
  <si>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</si>
  <si>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</si>
  <si>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</si>
  <si>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</si>
  <si>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</si>
  <si>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</si>
  <si>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</si>
  <si>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</si>
  <si>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</si>
  <si>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</si>
  <si>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</si>
  <si>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Ene-Jul</t>
  </si>
  <si>
    <t>Zona</t>
  </si>
  <si>
    <t>Ago-Dic</t>
  </si>
  <si>
    <t>ANTONIO CRUZ CORDOVA NAKOUZI E.I.R.L.</t>
  </si>
  <si>
    <t xml:space="preserve">IV </t>
  </si>
  <si>
    <t>Ene-Dic</t>
  </si>
  <si>
    <t>VII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</si>
  <si>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</si>
  <si>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</si>
  <si>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</si>
  <si>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</si>
  <si>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</si>
  <si>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</si>
  <si>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</si>
  <si>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</si>
  <si>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</si>
  <si>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</si>
  <si>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</si>
  <si>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</si>
  <si>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</si>
  <si>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</si>
  <si>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</si>
  <si>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</si>
  <si>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</si>
  <si>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</si>
  <si>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</si>
  <si>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</si>
  <si>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</si>
  <si>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</si>
  <si>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</si>
  <si>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</si>
  <si>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</si>
  <si>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</si>
  <si>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</si>
  <si>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</si>
  <si>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</si>
  <si>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</si>
  <si>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</si>
  <si>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</si>
  <si>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</si>
  <si>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</si>
  <si>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</si>
  <si>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Cuota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</si>
  <si>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</si>
  <si>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</si>
  <si>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</si>
  <si>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</si>
  <si>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</si>
  <si>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</si>
  <si>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</si>
  <si>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</si>
  <si>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</si>
  <si>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</si>
  <si>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</si>
  <si>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</si>
  <si>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</si>
  <si>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</si>
  <si>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</si>
  <si>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</si>
  <si>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</si>
  <si>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</si>
  <si>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</si>
  <si>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</si>
  <si>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</si>
  <si>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</si>
  <si>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</si>
  <si>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</si>
  <si>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</si>
  <si>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</si>
  <si>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</si>
  <si>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</si>
  <si>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</si>
  <si>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</si>
  <si>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</si>
  <si>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</si>
  <si>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</si>
  <si>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</si>
  <si>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</si>
  <si>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</si>
  <si>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</si>
  <si>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</si>
  <si>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</si>
  <si>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</si>
  <si>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</si>
  <si>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</si>
  <si>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</si>
  <si>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</si>
  <si>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</si>
  <si>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</si>
  <si>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</si>
  <si>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</si>
  <si>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</si>
  <si>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</si>
  <si>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</si>
  <si>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</si>
  <si>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</si>
  <si>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</si>
  <si>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</si>
  <si>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</si>
  <si>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</si>
  <si>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</si>
  <si>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</si>
  <si>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</si>
  <si>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</si>
  <si>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</si>
  <si>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</si>
  <si>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</si>
  <si>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</si>
  <si>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</si>
  <si>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</si>
  <si>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</si>
  <si>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</si>
  <si>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</si>
  <si>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</si>
  <si>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</si>
  <si>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</si>
  <si>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</si>
  <si>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</si>
  <si>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</si>
  <si>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</si>
  <si>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</si>
  <si>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</si>
  <si>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</si>
  <si>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</si>
  <si>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</si>
  <si>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</si>
  <si>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</si>
  <si>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</si>
  <si>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</si>
  <si>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</si>
  <si>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</si>
  <si>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</si>
  <si>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</si>
  <si>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</si>
  <si>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</si>
  <si>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</si>
  <si>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</si>
  <si>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</si>
  <si>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</si>
  <si>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</si>
  <si>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</si>
  <si>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</si>
  <si>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</si>
  <si>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</si>
  <si>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</si>
  <si>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</si>
  <si>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</si>
  <si>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</si>
  <si>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</si>
  <si>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</si>
  <si>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</si>
  <si>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</si>
  <si>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</si>
  <si>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</si>
  <si>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</si>
  <si>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</si>
  <si>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</si>
  <si>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</si>
  <si>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</si>
  <si>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</si>
  <si>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</si>
  <si>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</si>
  <si>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</si>
  <si>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</si>
  <si>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</si>
  <si>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</si>
  <si>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</si>
  <si>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</si>
  <si>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</si>
  <si>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</si>
  <si>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</si>
  <si>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</si>
  <si>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</si>
  <si>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</si>
  <si>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</si>
  <si>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</si>
  <si>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</si>
  <si>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</si>
  <si>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</si>
  <si>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</si>
  <si>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</si>
  <si>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</si>
  <si>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</si>
  <si>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</si>
  <si>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</si>
  <si>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</si>
  <si>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</si>
  <si>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</si>
  <si>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</si>
  <si>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</si>
  <si>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</si>
  <si>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</si>
  <si>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</si>
  <si>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</si>
  <si>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</si>
  <si>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</si>
  <si>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</si>
  <si>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</si>
  <si>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</si>
  <si>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</si>
  <si>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</si>
  <si>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</si>
  <si>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</si>
  <si>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</si>
  <si>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</si>
  <si>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</si>
  <si>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</si>
  <si>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</si>
  <si>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</si>
  <si>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</si>
  <si>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AREA NORTE II</t>
  </si>
  <si>
    <t>IX REGION</t>
  </si>
  <si>
    <t>XIV-X REGIONES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</si>
  <si>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</si>
  <si>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</si>
  <si>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</si>
  <si>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</si>
  <si>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</si>
  <si>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>ENFEMAR LTDA.</t>
  </si>
  <si>
    <t>GENMAR LTDA.</t>
  </si>
  <si>
    <t>GRIMAR S.A.</t>
  </si>
  <si>
    <t>INOSTROZA CONCHA PELANTARIO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</si>
  <si>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</si>
  <si>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</si>
  <si>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</si>
  <si>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</si>
  <si>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</si>
  <si>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</si>
  <si>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</si>
  <si>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</si>
  <si>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</si>
  <si>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</si>
  <si>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</si>
  <si>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</si>
  <si>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</si>
  <si>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</si>
  <si>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</si>
  <si>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</si>
  <si>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</si>
  <si>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</si>
  <si>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</si>
  <si>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</si>
  <si>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</si>
  <si>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</si>
  <si>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</si>
  <si>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</si>
  <si>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</si>
  <si>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</si>
  <si>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</si>
  <si>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</si>
  <si>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</si>
  <si>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</si>
  <si>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</si>
  <si>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</si>
  <si>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</si>
  <si>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</si>
  <si>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</si>
  <si>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</si>
  <si>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</si>
  <si>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STI PESCADORES Y ARMADORES Y RAMOS AFINES DE LA PESCA ARTESANAL, LOTA PESCA RSU 08.07.0495</t>
  </si>
  <si>
    <t>STI PESCADORES Y ARMADORES Y RAMOS AFINES DE LA PESCA ARTESANAL, EPES LOTA RSU 08.07.0510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</si>
  <si>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</si>
  <si>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</si>
  <si>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</si>
  <si>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</si>
  <si>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</si>
  <si>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</si>
  <si>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</si>
  <si>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</si>
  <si>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</si>
  <si>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</si>
  <si>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</si>
  <si>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</si>
  <si>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</si>
  <si>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</si>
  <si>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</si>
  <si>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</si>
  <si>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</si>
  <si>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</si>
  <si>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</si>
  <si>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</si>
  <si>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</si>
  <si>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</si>
  <si>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AGRUPACIÓN DE ARMADORES GOLFO DE ARAUCO  ROC 621 ARAUCO</t>
  </si>
  <si>
    <t>BOLSON RESIDUAL CENTRO</t>
  </si>
  <si>
    <t>NORTE I</t>
  </si>
  <si>
    <t>AREA NORTE QUINTERO</t>
  </si>
  <si>
    <t>RPA</t>
  </si>
  <si>
    <t>CESIONARIOS INDIVIDUALES</t>
  </si>
  <si>
    <t>I</t>
  </si>
  <si>
    <t>EMBARCACION</t>
  </si>
  <si>
    <t>Total cesiones</t>
  </si>
  <si>
    <t>LA SOFI (RPA 954560)</t>
  </si>
  <si>
    <t>VAY II (RPA 959029)</t>
  </si>
  <si>
    <t>R. JUNIOR (RPA 966604)</t>
  </si>
  <si>
    <t>EL LEYTON (RPA 900331)</t>
  </si>
  <si>
    <t>SANTA ROSA II (RPA 954991)</t>
  </si>
  <si>
    <t>PERLA NEGRA (RPA 953991)</t>
  </si>
  <si>
    <t>FULLU (RPA 954253)</t>
  </si>
  <si>
    <t>ESPERANZA I (RPA 955167)</t>
  </si>
  <si>
    <t>EL PATRON (RPA 962485)</t>
  </si>
  <si>
    <t>ERICAR (RPA 957516)</t>
  </si>
  <si>
    <t>SAN JOSE III (RPA 962034)</t>
  </si>
  <si>
    <t>BEN-HUR II (RPA 962110)</t>
  </si>
  <si>
    <t>MARIA ELIANA (RPA 958902)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</si>
  <si>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</si>
  <si>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</si>
  <si>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</si>
  <si>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</si>
  <si>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</si>
  <si>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</si>
  <si>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</si>
  <si>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</si>
  <si>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</si>
  <si>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</si>
  <si>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</si>
  <si>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captura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</si>
  <si>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</si>
  <si>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</si>
  <si>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</si>
  <si>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</si>
  <si>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</si>
  <si>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EL NIÑO I (963683)</t>
  </si>
  <si>
    <t>EL RAUL I (959324)</t>
  </si>
  <si>
    <t>MARIA IRENE III (965110)</t>
  </si>
  <si>
    <t>PINGÜINO I (956576)</t>
  </si>
  <si>
    <t>TITAN DEL MAR I (965111)</t>
  </si>
  <si>
    <t>VICENTE ALONSO (966350)</t>
  </si>
  <si>
    <t>EL VIEJO ROLA (966699)</t>
  </si>
  <si>
    <t>EL LOLO II (960360)</t>
  </si>
  <si>
    <t>ABRAHAM (966190)</t>
  </si>
  <si>
    <t>ALFA I (961290)</t>
  </si>
  <si>
    <t>MAC - GIVER IV (966923)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</si>
  <si>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</si>
  <si>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</si>
  <si>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</si>
  <si>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</si>
  <si>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</si>
  <si>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</si>
  <si>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LOBO SOLITARIO V (967631)</t>
  </si>
  <si>
    <t>RAPA NUI VII (966898)</t>
  </si>
  <si>
    <t>SAN FRANCISCO VI (967464)</t>
  </si>
  <si>
    <t>ANA DELIA III (966442)</t>
  </si>
  <si>
    <t>ATUN II (965119)</t>
  </si>
  <si>
    <t>CORSARIOS (961538)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</si>
  <si>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</si>
  <si>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</si>
  <si>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</si>
  <si>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</si>
  <si>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</si>
  <si>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</si>
  <si>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</si>
  <si>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</si>
  <si>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TRITON IV (963932)</t>
  </si>
  <si>
    <t>COSTA BRAVA IV (966736)</t>
  </si>
  <si>
    <t>DELFIN VIII (966792)</t>
  </si>
  <si>
    <t>EL SOLITARIO IV (960371)</t>
  </si>
  <si>
    <t>JESUS VI (966043)</t>
  </si>
  <si>
    <t>SAN ANTONIO VII (967081)</t>
  </si>
  <si>
    <t>TIBURON VIII (966737)</t>
  </si>
  <si>
    <t>VIDA MARINA IV (959394)</t>
  </si>
  <si>
    <t>EMMANUEL II (967124)</t>
  </si>
  <si>
    <t>OCEANIC III (965565)</t>
  </si>
  <si>
    <t>AGUILA REAL  V (966819)</t>
  </si>
  <si>
    <t>AGUILUCHO I  (963628)</t>
  </si>
  <si>
    <t>BELEN I (968302)</t>
  </si>
  <si>
    <t>CORSARIO VI (966584)</t>
  </si>
  <si>
    <t>EL SIRIO (966942)</t>
  </si>
  <si>
    <t>FERNANDA IGNACIA I (967158)</t>
  </si>
  <si>
    <t>GERSON VIII (965326)</t>
  </si>
  <si>
    <t>INDEPENDENCIA I (967157)</t>
  </si>
  <si>
    <t>KING FISH I (966651)</t>
  </si>
  <si>
    <t>KOMATSU KAMING I (965179)</t>
  </si>
  <si>
    <t>MAR BEN (966274)</t>
  </si>
  <si>
    <t>MAR LOA (968228)</t>
  </si>
  <si>
    <t>MAX RAPER I (965814)</t>
  </si>
  <si>
    <t>MISTER CHILE I (965767)</t>
  </si>
  <si>
    <t>PUNTA DE LOBOS II (968163)</t>
  </si>
  <si>
    <t>PUNTA DE LOBOS I (967155)</t>
  </si>
  <si>
    <t>PUNTA DEL ESTE I (966953)</t>
  </si>
  <si>
    <t>RAYO DE SOL IV (965226)</t>
  </si>
  <si>
    <t>RAYO IV (966787)</t>
  </si>
  <si>
    <t>SANTA OLGA III (966443)</t>
  </si>
  <si>
    <t>SIMBAD EL MARINO VI (967018)</t>
  </si>
  <si>
    <t>TIO CHERITO (966055)</t>
  </si>
  <si>
    <t>LEONORA II (966658)</t>
  </si>
  <si>
    <t>BUENA VISTA IV (965550)</t>
  </si>
  <si>
    <t>DON BETITO I (967595)</t>
  </si>
  <si>
    <t>EL FENIX I (965543)</t>
  </si>
  <si>
    <t>LUIS RICARDO III (966090)</t>
  </si>
  <si>
    <t>PEZ DORADO III (967326)</t>
  </si>
  <si>
    <t>TITANIC VII (967667)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</si>
  <si>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</si>
  <si>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</si>
  <si>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</si>
  <si>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</si>
  <si>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</si>
  <si>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</si>
  <si>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</si>
  <si>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</si>
  <si>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</si>
  <si>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</si>
  <si>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</si>
  <si>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MAMA ROSA V (966897)</t>
  </si>
  <si>
    <t>MARANATHA II (966725)</t>
  </si>
  <si>
    <t>MARINER III (966280)</t>
  </si>
  <si>
    <t>OLIMPO V (966766)</t>
  </si>
  <si>
    <t>PADRE PIO (957203)</t>
  </si>
  <si>
    <t>POMPEYA II (967128)</t>
  </si>
  <si>
    <t>RODRIGO ANDRES II (964703)</t>
  </si>
  <si>
    <t>SAN CARLOS III (966007)</t>
  </si>
  <si>
    <t>SAN PITER I (960855)</t>
  </si>
  <si>
    <t>TATA RENE II (965577)</t>
  </si>
  <si>
    <t>TIARE CAROLINA I (966652)</t>
  </si>
  <si>
    <t>WAL-PA V (963900)</t>
  </si>
  <si>
    <t>WAL-PA VI (964547)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</si>
  <si>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</si>
  <si>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</si>
  <si>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SAN DIEGO V (963896)</t>
  </si>
  <si>
    <t>CARLITA (964956)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</si>
  <si>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</si>
  <si>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</si>
  <si>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</si>
  <si>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</si>
  <si>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</si>
  <si>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</si>
  <si>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</si>
  <si>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QUETZAL III (958072)</t>
  </si>
  <si>
    <t>Ene-Jun</t>
  </si>
  <si>
    <t>STI PESCADORES ARTESANALES DE CALETA PORTALES  RSU 05.10.0037</t>
  </si>
  <si>
    <t>STI ARTESANALES DE CON CON  RSU 50.60.0043</t>
  </si>
  <si>
    <t>STI PESCADORES ARTESANALES DE CALETA HIGUERILLA RSU 50.60.0048</t>
  </si>
  <si>
    <t>STI PESCADORES CALETA EL MEMBRILLO RSU 50.10.0061</t>
  </si>
  <si>
    <t>GOLIATH IV (967024)</t>
  </si>
  <si>
    <t>RESIDUAL</t>
  </si>
  <si>
    <t>ISLADAMAS S.A.</t>
  </si>
  <si>
    <t>UNIDAD DE PESQUERIA</t>
  </si>
  <si>
    <t>SECTOR</t>
  </si>
  <si>
    <t>FRACCIONAMIENTO</t>
  </si>
  <si>
    <t>MOVIMIENTOS (TON)</t>
  </si>
  <si>
    <t>CUOTA EFECTIVA (TON)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</si>
  <si>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</si>
  <si>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</si>
  <si>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</si>
  <si>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</si>
  <si>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</si>
  <si>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</si>
  <si>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</si>
  <si>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</si>
  <si>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</si>
  <si>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</si>
  <si>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</si>
  <si>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</si>
  <si>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</si>
  <si>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</si>
  <si>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</si>
  <si>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</si>
  <si>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FRACCION</t>
  </si>
  <si>
    <t>FUERA DE AREA</t>
  </si>
  <si>
    <t>INDUSTRIAL-ARTESANAL</t>
  </si>
  <si>
    <t>Información Preliminar</t>
  </si>
  <si>
    <t>ASIGNATARIO</t>
  </si>
  <si>
    <t>AREA/ORGANIZACIÓN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</si>
  <si>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</si>
  <si>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</si>
  <si>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</si>
  <si>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</si>
  <si>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</si>
  <si>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</si>
  <si>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</si>
  <si>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</si>
  <si>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</si>
  <si>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MERLUZA COMUN IV REGION AL PARALELO  41° 28,6' L.S.</t>
  </si>
  <si>
    <t>STI ARMADORES Y PESCADORES ARTESANALES, ACUICULTORES, ALGUEROS (AS) Y RAMOS AFINES "MAFMAR" (08.05.0645)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</si>
  <si>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</si>
  <si>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</si>
  <si>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</si>
  <si>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 xml:space="preserve">RESIDUAL </t>
  </si>
  <si>
    <t>GERSON CHINO IV (967400)</t>
  </si>
  <si>
    <t xml:space="preserve"> EL GITANO III (966092)</t>
  </si>
  <si>
    <t>PERONI (968844)</t>
  </si>
  <si>
    <t>SOL Y MAR II (967610)</t>
  </si>
  <si>
    <t>N° RESOLUCION</t>
  </si>
  <si>
    <t>CUOTA (TON)</t>
  </si>
  <si>
    <t>DESCUENTOS</t>
  </si>
  <si>
    <t>% CONSUMO</t>
  </si>
  <si>
    <t>COMERCIALIZADORA SIMON SEAFOOD LTDA.</t>
  </si>
  <si>
    <t>SOCIEDAD PESQUERA NORDIOMAR SpA</t>
  </si>
  <si>
    <t>STI PESCADORES ARMADORES Y RAMOS AFINES DE LA PESCA ARTESANAL DE CORONEL SIPARMAR CORONEL RSU 08.70.0271</t>
  </si>
  <si>
    <t>AYSEN III (966821)</t>
  </si>
  <si>
    <t>RESIDUAL SUR (NO ASOCIADOS: LUCIANA, SAN LORENZO, ANTARES II, REY POSEIDON I)</t>
  </si>
  <si>
    <t>SINDICATO DE PESCADORES ARTESANALES Y AFINES "MANUEL VELIZ"   RSU 70.02.0167</t>
  </si>
  <si>
    <t>S.T.I. BUZOS Y PESCADORES LIBERTAD DE BOYERUCA  RSU 07.02.0094</t>
  </si>
  <si>
    <t>STI PESCADORES ARTESANALES, BUZOS, MARISCADORES Y ALGUEROS DE PELLINES  RSU 07.05.0061</t>
  </si>
  <si>
    <t xml:space="preserve">S.T.I. PESCADORES ARTESANALES, ACUICULTORES Y MARISCADORES DE ORILLA DE LOANCO (N°2) RSU 07.04.0045 </t>
  </si>
  <si>
    <t>S.T.I. BUZOS Y PESCADORES ARTEANALES N° 2 DE LA COMUNA DE PELLUHUE, CALETA CURANIPE   RSU 07.04.0048</t>
  </si>
  <si>
    <t>STI PESCADORES ARTESANALES Y BUZOS MARISCADORES PUERTO MAGUILLINES      RSU 07.05.0046</t>
  </si>
  <si>
    <t>S.T.I. PESCADORES ARTESANALES, BUZOS, MARISCADORES Y RAMOS SIMILARES DE PELLUHUE R.S.U. 07.04.0026</t>
  </si>
  <si>
    <t>S.T.I. PESCADORES ARTESANALES, BUZOS, MARISCADORES, ALGUEROS, ACUICULTORES Y ACTIVIDADES CONEXAS DE LA CALETA LOANCO DE LA COMUNA DE CHANCO  RSU 07.04.0022</t>
  </si>
  <si>
    <t xml:space="preserve">STI DE PESCADORES ARTESANALES RECOLECTORES DE ORILLA BUZOS Y ALGUEROS N°2 DE PUTU     RSU 07.05.0158  </t>
  </si>
  <si>
    <t>S.T.I DE ARMADORES DE CONSTITUCION RSU 07.05.0186</t>
  </si>
  <si>
    <t>REGION IX</t>
  </si>
  <si>
    <t>MACROZONA XIV-X</t>
  </si>
  <si>
    <t>DESCUENTO POR SANCION</t>
  </si>
  <si>
    <t>CUOTA RESIDUAL O BOLSÓN NORTE</t>
  </si>
  <si>
    <t>CUOTA RESIDUAL O BOLSÓN CENTRO</t>
  </si>
  <si>
    <t>CUOTA RESIDUAL O BOLSÓN SUR</t>
  </si>
  <si>
    <t>STI ARMADORES PESCADORES Y RAMOS AFINES DE LA PESCA ARTESANAL DE LA REGIÓN DEL BIOBÍO RSU 08.05.0378</t>
  </si>
  <si>
    <t>CONTROL CUOTA GLOBAL MERLUZA COMUN IV-41°28,6 L.S AÑO 2022.</t>
  </si>
  <si>
    <t xml:space="preserve">RESUMEN CONSUMO ANUAL MERLUZA COMUN FUERA UNIDAD DE PESQUERÍAS AÑO 2022. </t>
  </si>
  <si>
    <t>CONTROL DE CUOTA MERLUZA COMUN IV al 41°28,6´ LS. FRACCION INDUSTRIAL AÑO 2022</t>
  </si>
  <si>
    <t>CESIONES INDIVIDUALES MERLUZA COMÚN, AÑO 2022</t>
  </si>
  <si>
    <t>CUOTA ANUAL DE CAPTURA MERLUZA COMUN FUERA DE UNIDAD DE PESQUERIA, AÑO 2022.</t>
  </si>
  <si>
    <t>PESCA DE INVESTIGACIÓN MERLUZA COMÚN, AÑO 2022.</t>
  </si>
  <si>
    <t>SECTOR/FRACCIÓN</t>
  </si>
  <si>
    <t>CONSUMO %</t>
  </si>
  <si>
    <t>FECHA CIERRE</t>
  </si>
  <si>
    <t>ENE-DIC</t>
  </si>
  <si>
    <t>ZONA</t>
  </si>
  <si>
    <t>MERY (696143)</t>
  </si>
  <si>
    <t>EL FANTASMA I (966603)</t>
  </si>
  <si>
    <t>S.T.I. BUZOS Y PESCADORES ARTESANALES DE CURANIPE DE LA COMUNA DE PELLUHUE PROVINCIA CAUQUENES    RSU  07.04.0029</t>
  </si>
  <si>
    <t>FELIPE JESUS III (966209)</t>
  </si>
  <si>
    <t>CRISTOBAL II (960553)</t>
  </si>
  <si>
    <t>LAITO III (960526)</t>
  </si>
  <si>
    <t>NICOL III (966956)</t>
  </si>
  <si>
    <t>STI BUZOS MARISCADORES ALGUEROS PESCADORES Y ACTIVIDADES CONEXAS DE LA CALETA COCHOLGUE RSU 08.06.0042</t>
  </si>
  <si>
    <t>SINDICATO DE TRABAJADORES INDEPENDIENTES PESCADORES ARTESANALES, MERLUCEROS DE COCHOLGÜE Y ACTIVIDADES CONEXAS DE LA CALETA DE COCHOLGÜE, COMUNA DE TOME (RSU 08.06.0183)</t>
  </si>
  <si>
    <t>SINDICATO DE PESCADORES Y ARMADORES INDEPENDIENTES DE EMBARCACIONES MENORES ARTESANALES DE LA CALETA TUMBES "SIPESAR" (RSU 08.05.0696)</t>
  </si>
  <si>
    <t>SINDICATO DE TRABAJADORES INDEPENDIENTES DE BUZOS MARISCADORES, PESCADORES ARTESANALES Y RECOLECTORES DE ALGAS, CALETA MONTECRISTO. RSU 08.06.0086</t>
  </si>
  <si>
    <t>COOPERATIVA DE PESCADORES SOL DE ISRAEL LIMITADA 5483</t>
  </si>
  <si>
    <t>COOPERATIVA PESQUERA ARTESANAL DE CORONEL LTDA. 5472</t>
  </si>
  <si>
    <t>ASOCIACIÓN GREMIAL DE ARMADORES ARTESANALES VALLEMAR LOTA 548-8</t>
  </si>
  <si>
    <t>ASOCIACION GREMIAL DE PESCADORES ARTESANALES, ARMADORES ARTESANALES PELÁGICOS Y ACTIVIDADES AFINES DE LA CALETA DE LOTA VIII REGIÓN A.G.-SIERRA AZUL A.G., REGISTRO DE ASOCIACIONES GREMIALES 576-8</t>
  </si>
  <si>
    <t>SINDICATO INDEPENDIENTE DE PESCADORES ARTESANALES ACTIVOS CORONEL (RSU 08.07.0512)</t>
  </si>
  <si>
    <t>SINDICATO DE TRABAJADORES INDEPENDIENTES PESCADORES, ARMADORES Y RAMOS AFINES DE LA PESCA ARTESANAL DE CORONEL "SIPESMAFESA" (RSU 08.07.0332)</t>
  </si>
  <si>
    <t>LOTE RENUNCIADO</t>
  </si>
  <si>
    <t xml:space="preserve"> </t>
  </si>
  <si>
    <t>Norte</t>
  </si>
  <si>
    <t>Centro</t>
  </si>
  <si>
    <t>Sur</t>
  </si>
  <si>
    <t>MARIA VICTORIA II (968372)</t>
  </si>
  <si>
    <t>EL PELICANO IV (968909)</t>
  </si>
  <si>
    <t>KARINA ANDREA III (697782)</t>
  </si>
  <si>
    <t>ISAMAX (698467)</t>
  </si>
  <si>
    <t>DEILYN I (969620)</t>
  </si>
  <si>
    <t>LUCIANA I (698347) RESIDUAL</t>
  </si>
  <si>
    <t>PAZ NATANAEL IV (969524)</t>
  </si>
  <si>
    <t xml:space="preserve"> ()</t>
  </si>
  <si>
    <t>EL REY DEL MAR I (698101)</t>
  </si>
  <si>
    <t>MONTECRISTO (969566)</t>
  </si>
  <si>
    <t>PERLA NEGRA II (967660)</t>
  </si>
  <si>
    <t>RAPA NUI VIII (697630)</t>
  </si>
  <si>
    <t>SANTA MARIA V (968097)</t>
  </si>
  <si>
    <t>ALSADO II (968702)</t>
  </si>
  <si>
    <t>AVENTURERO IV (698522)</t>
  </si>
  <si>
    <t>JOSMAR (698488)</t>
  </si>
  <si>
    <t>KEVIN III (967882)</t>
  </si>
  <si>
    <t>MAICOL (969037)</t>
  </si>
  <si>
    <t>NORTHWESTERN III (697835)</t>
  </si>
  <si>
    <t>PATRON DEL MAR (969013)</t>
  </si>
  <si>
    <t>SAN SEBASTIAN 1 (698374)</t>
  </si>
  <si>
    <t>BARLOVENTO (969310)</t>
  </si>
  <si>
    <t>DON MOISES II (698403)</t>
  </si>
  <si>
    <t>ESPADON III (969212)</t>
  </si>
  <si>
    <t>ALEXANDER (969309)</t>
  </si>
  <si>
    <t>JEFE DEL MAR VII (968974)</t>
  </si>
  <si>
    <t>DON BLAS (969046)</t>
  </si>
  <si>
    <t>PITUFO IV (698452)</t>
  </si>
  <si>
    <t>NAUTILUS IV (698544)</t>
  </si>
  <si>
    <t>ADONAI ALEJEIM (969227)</t>
  </si>
  <si>
    <t>ZORRO II (698462)</t>
  </si>
  <si>
    <t>ESPERANZA III (968695)</t>
  </si>
  <si>
    <t>MANUTARA V  (698432)</t>
  </si>
  <si>
    <t>SAN NICOLAS II (698294)</t>
  </si>
  <si>
    <t>SAN ROQUE VIII (698521)</t>
  </si>
  <si>
    <t xml:space="preserve"> SOFIA III (968603)</t>
  </si>
  <si>
    <t>ANTONIOS IRENE (967597)</t>
  </si>
  <si>
    <t>MEJILLONES V (967779)</t>
  </si>
  <si>
    <t>PERSEVERANCIA III  (967345)</t>
  </si>
  <si>
    <t>SALVADOR GAVIOTA VI (967520)</t>
  </si>
  <si>
    <t>TATA FILA I (967210)</t>
  </si>
  <si>
    <t>YO SERGIO IV (967419)</t>
  </si>
  <si>
    <t xml:space="preserve"> TERESITA IV (697714)</t>
  </si>
  <si>
    <t xml:space="preserve"> BARCAM (968407)</t>
  </si>
  <si>
    <t xml:space="preserve"> SANTA MARIA IV (697917)</t>
  </si>
  <si>
    <t>CLAUDIO ALEJANDRO II (RPA 698613)</t>
  </si>
  <si>
    <t>GONZALO HERNAN (968343)</t>
  </si>
  <si>
    <t>FACUNDO (RPA 698356)</t>
  </si>
  <si>
    <t>EL SALINERO (RPA 697275)</t>
  </si>
  <si>
    <t>SAN MARCOS III (RPA 968849)</t>
  </si>
  <si>
    <t>RUTH CAROLINA (RPA 969109)</t>
  </si>
  <si>
    <t>LA NENA 2.0 (RPA 698614)</t>
  </si>
  <si>
    <t>HURACAN III (RPA 698423)</t>
  </si>
  <si>
    <t>CRISTOPHER II (RPA 969226)</t>
  </si>
  <si>
    <t>PATO CHONCHON IV (RPA 969349)</t>
  </si>
  <si>
    <t>CHICO PITA II (RPA 697703)</t>
  </si>
  <si>
    <t>ELISABETH II (RPA 698351)</t>
  </si>
  <si>
    <t>GENESIS II (RPA 968056)</t>
  </si>
  <si>
    <t>LOS CHUNGAS (RPA 698647)</t>
  </si>
  <si>
    <t>MAR Y LUZ (967771)</t>
  </si>
  <si>
    <t>CRISTOBAL  (RPA 698519)</t>
  </si>
  <si>
    <t>EL CHUNGA IV (RPA 697345)</t>
  </si>
  <si>
    <t>LOS GOMEZ (968121)</t>
  </si>
  <si>
    <t>EBEN-EZER II (RPA 969473)</t>
  </si>
  <si>
    <t>IBAÑEZ (RPA 697942)</t>
  </si>
  <si>
    <t>EL CHICO ROJAS (RPA 697974)</t>
  </si>
  <si>
    <t>CUOTA REMANENTE (TON)</t>
  </si>
  <si>
    <t>DIEGO ANTONIO II (697566)</t>
  </si>
  <si>
    <t>SANTA ROSA III (968954)</t>
  </si>
  <si>
    <t>LOS CARRERA I (967344)</t>
  </si>
  <si>
    <t>MARGAB II (967798)</t>
  </si>
  <si>
    <t>ESMERALDA R (697570)</t>
  </si>
  <si>
    <t>SAN PEDRO I (968968)</t>
  </si>
  <si>
    <t>SKORPIOS III (969008)</t>
  </si>
  <si>
    <t>PAULITO II (969208)</t>
  </si>
  <si>
    <t>SKORPIO III (968042)</t>
  </si>
  <si>
    <t>LAITO II (697698)</t>
  </si>
  <si>
    <t xml:space="preserve"> FELIPE JESUS III (966209)</t>
  </si>
  <si>
    <t>05-02-2022 - 06-05-2022</t>
  </si>
  <si>
    <t>Cuota Remanente (Ton)</t>
  </si>
  <si>
    <t>VIII-XVI</t>
  </si>
  <si>
    <t>Diana III</t>
  </si>
  <si>
    <t>L. Maximiliano I</t>
  </si>
  <si>
    <t>Genezaret II</t>
  </si>
  <si>
    <t>Genezaret I</t>
  </si>
  <si>
    <t>Marisan I</t>
  </si>
  <si>
    <t>Marisol I</t>
  </si>
  <si>
    <t>Flor Maria II</t>
  </si>
  <si>
    <t>Jonnathan</t>
  </si>
  <si>
    <t>Perla Negra</t>
  </si>
  <si>
    <t>Santa Evita II</t>
  </si>
  <si>
    <t>Don Jose L I</t>
  </si>
  <si>
    <t>Uziel II</t>
  </si>
  <si>
    <t>Uziel IV</t>
  </si>
  <si>
    <t>Uziel III</t>
  </si>
  <si>
    <t>Bendicion II</t>
  </si>
  <si>
    <t>Don Luciano</t>
  </si>
  <si>
    <t>Catalina</t>
  </si>
  <si>
    <t>Mateito</t>
  </si>
  <si>
    <t>Lerito</t>
  </si>
  <si>
    <t>Sarita II</t>
  </si>
  <si>
    <t>Estrella II</t>
  </si>
  <si>
    <t>Princesa 3A</t>
  </si>
  <si>
    <t>Don Jairo</t>
  </si>
  <si>
    <t>Acuario II</t>
  </si>
  <si>
    <t>Captura (Ton)</t>
  </si>
  <si>
    <t>% Consumo</t>
  </si>
  <si>
    <t>Area</t>
  </si>
  <si>
    <t>Area/Organización</t>
  </si>
  <si>
    <t>Asignatario</t>
  </si>
  <si>
    <t>Cuota Asignada (Ton)</t>
  </si>
  <si>
    <t>Saldo (Ton)</t>
  </si>
  <si>
    <t>% Consumido</t>
  </si>
  <si>
    <t>BENJAMIN II (RPA 967308)</t>
  </si>
  <si>
    <t>LOS PITAS (RPA 698380)</t>
  </si>
  <si>
    <t>S.T.I. BUZOS , PESCADOREES ARTESANALES Y ACUICULTORES "EL ESFUERZO" DE BOYERUCA RSU 07.02.0147</t>
  </si>
  <si>
    <t>ESMERALDA R (969615)</t>
  </si>
  <si>
    <t xml:space="preserve"> CAPITAN PAVEZ (969389)</t>
  </si>
  <si>
    <t>Aguilucho I</t>
  </si>
  <si>
    <t>Rayo de Sol IV</t>
  </si>
  <si>
    <t>Victor Manuel IV</t>
  </si>
  <si>
    <t>Benjamin Antonio M</t>
  </si>
  <si>
    <t>Belén I</t>
  </si>
  <si>
    <t>Asignatario de la Cuota</t>
  </si>
  <si>
    <t>AREA NORTE I</t>
  </si>
  <si>
    <t>STI N°1 BUZOS PESCADORES Y ACUICULTORES "PRESIDENTE BALMACEDA DE LLICO"  RSU 07.02.0373</t>
  </si>
  <si>
    <t>05 feb a 06-may 2022</t>
  </si>
  <si>
    <t>PINGUINO I (956576)</t>
  </si>
  <si>
    <t>STI DE PESCADORES ARTESANALES Y AFINES "MANUEL VELIZ"   RSU 07.02.0168</t>
  </si>
  <si>
    <t>STI BUZOS, PESCADORES ARTESANALES Y ACUICULTORES "EL ESFUERZO" DE BOYERUCA RSU 07.02.0148</t>
  </si>
  <si>
    <t>MERY (966143)</t>
  </si>
  <si>
    <t>STI BUZOS Y PESCADORES LIBERTAD DE BOYERUCA RSU 07.02.0095</t>
  </si>
  <si>
    <t>RESIDUAL NORTE I</t>
  </si>
  <si>
    <t>AreA NORTE II</t>
  </si>
  <si>
    <t>STI PESCADORES ESTRELLAS DE MAR RSU 07.05.0169</t>
  </si>
  <si>
    <t>STI DE TRIPULANTES, PESCADORES Y ACUICULTORES - CALETA DUAO RSU 07.02.0253</t>
  </si>
  <si>
    <t>RESIDUAL NORTE II</t>
  </si>
  <si>
    <t>CENTRO</t>
  </si>
  <si>
    <t>STI PESCADORES ARTESANALES, BUZOS, MARISCADORES Y ALGUEROS DE PELLINES RSU 07.05.0061</t>
  </si>
  <si>
    <t>STI PESCADORES ARTESANALES, ACUICULTORES Y MARISCADORES DE ORILLA DE LOANCO RSU 07.04.0046</t>
  </si>
  <si>
    <t>SABANDIJA (966072)</t>
  </si>
  <si>
    <t>STI PESCADORES ARTESANALES Y BUZOS MARISCADORES PUERTO MAGUILLINES RSU 07.05.0047</t>
  </si>
  <si>
    <t>STI BUZOS Y PESCADORES ARTEANALES N° 2 DE LA COMUNA DE PELLUHUE, CALETA DE CURANIPE  RSU 07.04.0049</t>
  </si>
  <si>
    <t xml:space="preserve">STI BUZOS Y PESCADORES ARTESANALES DE CURANIPE DE LA COMUNA DE PELLUHUE PROVINCIA CAUQUENES </t>
  </si>
  <si>
    <t>SAN ANTONIO  VII (967081)</t>
  </si>
  <si>
    <t>STI PESCADORES ARTESANALES, BUZOS, MARISCADORES Y RAMOS SIMILARES DE PELLUHUE RSU 07.04.0027</t>
  </si>
  <si>
    <t>AGUILA REAL V (966819)</t>
  </si>
  <si>
    <t>AGUILUCHO I (963628)</t>
  </si>
  <si>
    <t>KOMATSU KAMING I (965179)</t>
  </si>
  <si>
    <t>MISTER CHILE  I (965767)</t>
  </si>
  <si>
    <t>BAY WACHT II (966647)</t>
  </si>
  <si>
    <t>GALILELA (965735)</t>
  </si>
  <si>
    <t>STI PESCADORES ARTESANALES, BUZOS, MARISCADORES, ALGUEROS, ACUICULTORES Y ACTIVIDADES CONEXAS DE LA CALETA LOANCO DE LA COMUNA DE CHANCO  RSU 07.04.0023</t>
  </si>
  <si>
    <t>PEZ DEORADO III (967326)</t>
  </si>
  <si>
    <t>STI DE ARMADORES CONSTITUCIÓN RSU 707.05.0186 (ROA 90638)</t>
  </si>
  <si>
    <t>ARIES V (967117)</t>
  </si>
  <si>
    <t>SAN CARLOS III  (966007)</t>
  </si>
  <si>
    <t>WALPA V (963900)</t>
  </si>
  <si>
    <t>WALPA VI (964547)</t>
  </si>
  <si>
    <t>STI DE PESCADORES ARTESANALES RECOLECTORES DE ORILLA BUZOS Y ALGUEROS N°2 DE PUTU     RSU 70.50.159</t>
  </si>
  <si>
    <t xml:space="preserve">RESIDUAL SUR </t>
  </si>
  <si>
    <t>RESIDUAL SUR (NO ASOCIADOS: LUCIANA I, SAN LORENZO, ANTARES I, REY POSEIDON)</t>
  </si>
  <si>
    <t>Captura (ton)</t>
  </si>
  <si>
    <t>Saldo (ton)</t>
  </si>
  <si>
    <t xml:space="preserve">%Consumido </t>
  </si>
  <si>
    <t>STI pescadores artesanales, armadores, patrones y tripulantes de pesca artesanal y actividades conexas de la Caleta Cocholgue de Tomé RSU 08.06.0106</t>
  </si>
  <si>
    <t>STI pescadores artesanales de Caleta Cocholgue RSU 08.06.0023</t>
  </si>
  <si>
    <t>STI pescadores artesanales de Caleta Coliumo RSU 08.06.0027</t>
  </si>
  <si>
    <t>STI del mar y acuicultores de la pesca artesanal caleta Dichato RSU 08.06.0030</t>
  </si>
  <si>
    <t>STI pescadores artesanales, armadores y actividades conexas de Tomé Los Bagres RSU 08.06.0024</t>
  </si>
  <si>
    <t>STI pescadores, armadores y ramos afines de la pesca artesanal APAT Caleta Tumbes RSU 08.05.0380</t>
  </si>
  <si>
    <t>STI Tripulantes y armadores de botes, pesc. Art., algueros, mariscadores y activ. Conexas de la Caleta Tumbes de la comuna de Talcahuano RSU 08.05.0495</t>
  </si>
  <si>
    <t>Asociación gremial de armadores embarcaciones menores AG Menor Coliumo RAG 507-8</t>
  </si>
  <si>
    <t>STI pescadores artesanales históricos de Talcahuano SPARHITAL RSU 08.05.0382</t>
  </si>
  <si>
    <t>Asociación Gremial de pescadores artesanales de San Vicente - Talcahuano RAG 18-8</t>
  </si>
  <si>
    <t>STI pescadores armadores artesanales de embarcaciones menores de la Caleta de Tumbes SIPEAREM RSU 08.05.0569</t>
  </si>
  <si>
    <t>STI pescadores armadores artesanales buzos acuicultores y ramos afines de la pesca artesanal de Talcahuano SIPEARTAL RSU 08.05.0487</t>
  </si>
  <si>
    <t>STI de buzos, ayudantes de buzo, pescadores artesanales algueras y actividades conexas de las Caletas Tomé y Quichiuto RSU 08.06.0043</t>
  </si>
  <si>
    <t>Sindicato pescadores artesanales armadores pelagicos y actividades conexas de la caleta Vegas de Coliumo RSU 08.06.0113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</si>
  <si>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</si>
  <si>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</si>
  <si>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</si>
  <si>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pescadores artesanales algueros y ramos afines Mediterrraneo RSU 08.05.0605</t>
  </si>
  <si>
    <t>STI pesca artesanal armadores buzos mariscaadores recolectores de orilla y actividades conexas caleta Cobquecura RSU 08.02.0176</t>
  </si>
  <si>
    <t>STI pescadores artesanales y algueros Villarrica-Dichato RSU 08.06.0055</t>
  </si>
  <si>
    <t>STI pescadores armadores y buzos mariscadores y actividades conexas SIPARBUM RSU 08.05.0424</t>
  </si>
  <si>
    <t>STI pescadores artesanales armadores y actividades conexas de Caleta Coliumo RSU 08.06.0150</t>
  </si>
  <si>
    <t>STI pescadores artesanales buzos mariscadores caleta cantera RSU 08.05.0210</t>
  </si>
  <si>
    <t>STI de armadores pescadores artesanales tripulantes y ramas similares Bahía Concepción RSU 08.05.0648</t>
  </si>
  <si>
    <t>Asociación gremial de armadores pescadores artesanales buzos mariscadores recolectores de orilla y ramos afines - AG escafandras con historia de Talcahuano RAG 62-8</t>
  </si>
  <si>
    <t>Asociación gremial de pescadores y armadores artesanales pelágicos de la Región del Biobio - PESCAMAR AG RAG 450-8</t>
  </si>
  <si>
    <t>STI armadores pescadores y ramos afines de la pesca artesanal de la región del BioBio SARPAR BIOBIO RSU 08.05.0378</t>
  </si>
  <si>
    <t>Sindicato de pescadores y armadores artesanales del mar SIPARMAR talcahuano</t>
  </si>
  <si>
    <t>Asociación Gremial de Armadores Artesanales y Productores Pelágicos de la Caleta el Morro de Talcahuano - AGEMAPAR, Registro de Asociaciones Gremiales 376-8</t>
  </si>
  <si>
    <t xml:space="preserve">STI Armadores y Pescadores artesanales, Acuicultores, Algueros (as) y Ramos afines "MAFMAR", Registro Sindical Único 08.05.0645
</t>
  </si>
  <si>
    <t>STI armadores y pescadores y ramos afines de la pesca artesanal de caleta Lo Rojas SITRAL RSU 08.07.0322</t>
  </si>
  <si>
    <t>STI pescadores artesanales buzos mariscadores armadores artesanales y actividades conexas de Coronel y del Golfo de Arauco VIII Región SIPARBUMAR Coronel RSU 08.07.0183</t>
  </si>
  <si>
    <t>STI pescadores artesanales caleta Lo Rojas SITRAINPAR RSU 08.07.0287</t>
  </si>
  <si>
    <t>Asociación gremial de pescadores artesanales de Coronel RAG 5-8</t>
  </si>
  <si>
    <t>STI pescadores armadores y ramos afines de la pesca artesanal de Coronel SIPARMAR CORONEL RSU 08.07.0271</t>
  </si>
  <si>
    <t>Asociación gremial de productores pelágicos, armadores artesanales de  la Comuna de Coronel VIII Región ARPESCA RAG 447-8</t>
  </si>
  <si>
    <t>STI pescadores artesanales merluceros y afines de Caleta Lo Rojas RSU 08.07.0227</t>
  </si>
  <si>
    <t>STI pescadores artesanales lancheros acuicultores y actividades conexas de Caleta Lota Bajo SIPESCA RSU 08.07.0106</t>
  </si>
  <si>
    <t>STI pescadores armadores y ramos afines SIPEAYRAS de Lota RSU 08.07.0296</t>
  </si>
  <si>
    <t>Asociación gremial pescadores artesanales caleta lota AG APESCA LOTA RAG 428-8</t>
  </si>
  <si>
    <t>STI pescadores armadores y ramas afines de la pesca artesanal JUANOVOARCE-LOTA RSU 08.07.0485</t>
  </si>
  <si>
    <t>Cooperativa de pescadores sol de israel limitada ROL 5483</t>
  </si>
  <si>
    <t xml:space="preserve">Asociación Gremial de Armadores Artesanales VALLEMAR LOTA (RAG 548-8) </t>
  </si>
  <si>
    <t xml:space="preserve">Asociación Gremial de Pescadores Artesanales, Armadores Artesanales Pelágicos y actividades Afines de la Caleta de LOTA VIII Región A.G.-SIERRA AZUL A.G., Registro de Asociaciones Gremiales 576-8
</t>
  </si>
  <si>
    <t xml:space="preserve">Asociación Gremial de Armadores, Pescadores Artesanales y Actividades Afines, Challwafe A.G– CHALLWAFE A.G  (RAG 674-8)
</t>
  </si>
  <si>
    <t xml:space="preserve">Asociación Gremial de Armadores, Pescadores Artesanales y Actividades Afines, SIMBA A.G (RAG 679-8)
</t>
  </si>
  <si>
    <t xml:space="preserve">Asociación Gremial de Armadores, Pescadores Artesanales y Actividades Afines, de las caletas de Coronel y Lota De la Región del Biobio – PESCA SUR A.G  (RAG 680-8)
</t>
  </si>
  <si>
    <t>Cuota Residual o Bolsón Centro</t>
  </si>
  <si>
    <t xml:space="preserve"> EL GITANO IV (699110)</t>
  </si>
  <si>
    <t>PESQUERA MJF LIMITADA</t>
  </si>
  <si>
    <t>Detalle Negocios</t>
  </si>
  <si>
    <t>N° doc</t>
  </si>
  <si>
    <t>Fecha</t>
  </si>
  <si>
    <t>DE -</t>
  </si>
  <si>
    <t>A+</t>
  </si>
  <si>
    <t>Coeficiente</t>
  </si>
  <si>
    <t>Total</t>
  </si>
  <si>
    <t>ENERO-JULIO</t>
  </si>
  <si>
    <t>AGOSTO-DICIEMBRE</t>
  </si>
  <si>
    <t>ENE-JUL</t>
  </si>
  <si>
    <t>AGO-DIC</t>
  </si>
  <si>
    <t>COMERCIALIZADORA SIMON SEAFOOD LIMITADA</t>
  </si>
  <si>
    <t>GONZALEZZ SILVA MARCELINO</t>
  </si>
  <si>
    <t>JORGE COFRE TOLEDO</t>
  </si>
  <si>
    <t>PACIFIBLU SpA</t>
  </si>
  <si>
    <t xml:space="preserve">Descuento por sanción </t>
  </si>
  <si>
    <t>Res N°1209</t>
  </si>
  <si>
    <t xml:space="preserve">RESOLUCIÓN </t>
  </si>
  <si>
    <t xml:space="preserve">DESCUENTO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</si>
</sst>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_ ;[Red]\-#,##0\ "/>
    <numFmt numFmtId="170" formatCode="#,##0.00_ ;[Red]\-#,##0.00\ "/>
    <numFmt numFmtId="171" formatCode="#,##0.000_ ;[Red]\-#,##0.000\ "/>
    <numFmt numFmtId="172" formatCode="_-* #,##0_-;\-* #,##0_-;_-* &quot;-&quot;??_-;_-@_-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00%"/>
    <numFmt numFmtId="180" formatCode="_-* #,##0.00\ _p_t_a_-;\-* #,##0.00\ _p_t_a_-;_-* \-??\ _p_t_a_-;_-@_-"/>
    <numFmt numFmtId="181" formatCode="0.0%"/>
    <numFmt numFmtId="182" formatCode="0.00000"/>
    <numFmt numFmtId="183" formatCode="d/m/yy;@"/>
    <numFmt numFmtId="184" formatCode="0.00000000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F3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127">
    <xf numFmtId="0" fontId="0" fillId="0" borderId="0"/>
    <xf numFmtId="9" fontId="1" fillId="30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8" fillId="0" borderId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29" fillId="21" borderId="17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3" fillId="12" borderId="17" applyNumberFormat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0" fontId="7" fillId="28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6" fillId="21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8" fillId="9" borderId="0" applyNumberFormat="0" applyBorder="0" applyAlignment="0" applyProtection="0"/>
    <xf numFmtId="0" fontId="29" fillId="21" borderId="25" applyNumberFormat="0" applyAlignment="0" applyProtection="0"/>
    <xf numFmtId="0" fontId="30" fillId="22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6" borderId="0" applyNumberFormat="0" applyBorder="0" applyAlignment="0" applyProtection="0"/>
    <xf numFmtId="0" fontId="33" fillId="12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8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7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28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1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  <xf numFmtId="0" fontId="8" fillId="0" borderId="0"/>
  </cellStyleXfs>
  <cellXfs count="62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3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4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6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7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4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5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4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5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8" fontId="49" fillId="0" borderId="0" xfId="0" applyNumberFormat="1" applyFont="1"/>
    <xf numFmtId="0" fontId="49" fillId="0" borderId="0" xfId="0" applyFont="1" applyBorder="1"/>
    <xf numFmtId="172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49" fillId="0" borderId="2" xfId="0" applyFont="1" applyFill="1" applyBorder="1" applyAlignment="1">
      <alignment horizontal="center" vertical="center"/>
    </xf>
    <xf numFmtId="170" fontId="51" fillId="0" borderId="2" xfId="0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81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0" fontId="53" fillId="0" borderId="0" xfId="0" applyFont="1" applyFill="1" applyBorder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9" fontId="49" fillId="0" borderId="0" xfId="1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6" fillId="0" borderId="0" xfId="0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9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left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29" borderId="0" xfId="0" applyFont="1" applyFill="1" applyAlignment="1">
      <alignment horizontal="center" vertical="center"/>
    </xf>
    <xf numFmtId="0" fontId="49" fillId="29" borderId="0" xfId="0" applyFont="1" applyFill="1" applyAlignment="1">
      <alignment horizontal="center" vertical="center" wrapText="1"/>
    </xf>
    <xf numFmtId="0" fontId="49" fillId="29" borderId="0" xfId="0" applyFont="1" applyFill="1"/>
    <xf numFmtId="14" fontId="49" fillId="29" borderId="0" xfId="0" applyNumberFormat="1" applyFont="1" applyFill="1" applyAlignment="1">
      <alignment horizontal="center" vertical="center" wrapText="1"/>
    </xf>
    <xf numFmtId="166" fontId="49" fillId="29" borderId="0" xfId="0" applyNumberFormat="1" applyFont="1" applyFill="1" applyAlignment="1">
      <alignment horizontal="center"/>
    </xf>
    <xf numFmtId="9" fontId="51" fillId="0" borderId="2" xfId="1" applyFont="1" applyFill="1" applyBorder="1" applyAlignment="1">
      <alignment horizontal="center" vertical="center"/>
    </xf>
    <xf numFmtId="9" fontId="52" fillId="0" borderId="2" xfId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66" fontId="50" fillId="0" borderId="2" xfId="0" applyNumberFormat="1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166" fontId="51" fillId="0" borderId="2" xfId="1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5" borderId="0" xfId="0" applyFont="1" applyFill="1"/>
    <xf numFmtId="171" fontId="51" fillId="0" borderId="2" xfId="0" applyNumberFormat="1" applyFont="1" applyFill="1" applyBorder="1" applyAlignment="1">
      <alignment horizontal="center" vertical="center" wrapText="1"/>
    </xf>
    <xf numFmtId="10" fontId="51" fillId="0" borderId="2" xfId="7" applyNumberFormat="1" applyFont="1" applyFill="1" applyBorder="1" applyAlignment="1">
      <alignment horizontal="center"/>
    </xf>
    <xf numFmtId="14" fontId="49" fillId="0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0" fontId="50" fillId="32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10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49" fillId="0" borderId="2" xfId="0" applyFont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171" fontId="51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0" fontId="1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0" fontId="21" fillId="0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/>
    </xf>
    <xf numFmtId="0" fontId="63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0" fontId="50" fillId="31" borderId="2" xfId="0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 vertical="center" wrapText="1"/>
    </xf>
    <xf numFmtId="14" fontId="50" fillId="31" borderId="2" xfId="0" applyNumberFormat="1" applyFont="1" applyFill="1" applyBorder="1" applyAlignment="1">
      <alignment horizontal="center" vertical="center" wrapText="1"/>
    </xf>
    <xf numFmtId="0" fontId="61" fillId="31" borderId="2" xfId="2" applyFont="1" applyFill="1" applyBorder="1" applyAlignment="1">
      <alignment horizontal="center" vertical="center" wrapText="1"/>
    </xf>
    <xf numFmtId="0" fontId="52" fillId="31" borderId="2" xfId="0" applyFont="1" applyFill="1" applyBorder="1" applyAlignment="1">
      <alignment horizontal="center"/>
    </xf>
    <xf numFmtId="169" fontId="52" fillId="0" borderId="2" xfId="0" applyNumberFormat="1" applyFont="1" applyFill="1" applyBorder="1" applyAlignment="1">
      <alignment horizontal="center" vertical="center"/>
    </xf>
    <xf numFmtId="0" fontId="50" fillId="31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166" fontId="56" fillId="0" borderId="0" xfId="0" applyNumberFormat="1" applyFont="1" applyFill="1" applyBorder="1"/>
    <xf numFmtId="166" fontId="49" fillId="0" borderId="0" xfId="0" applyNumberFormat="1" applyFont="1" applyFill="1" applyBorder="1"/>
    <xf numFmtId="182" fontId="49" fillId="0" borderId="2" xfId="0" applyNumberFormat="1" applyFont="1" applyFill="1" applyBorder="1" applyAlignment="1">
      <alignment horizontal="center" vertical="center"/>
    </xf>
    <xf numFmtId="182" fontId="50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6" fontId="51" fillId="0" borderId="0" xfId="0" applyNumberFormat="1" applyFont="1" applyFill="1" applyBorder="1" applyAlignment="1">
      <alignment horizontal="center" vertical="center" wrapText="1"/>
    </xf>
    <xf numFmtId="166" fontId="49" fillId="0" borderId="0" xfId="0" applyNumberFormat="1" applyFont="1" applyBorder="1"/>
    <xf numFmtId="166" fontId="49" fillId="5" borderId="0" xfId="0" applyNumberFormat="1" applyFont="1" applyFill="1" applyBorder="1"/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5" borderId="2" xfId="0" applyFont="1" applyFill="1" applyBorder="1"/>
    <xf numFmtId="166" fontId="49" fillId="5" borderId="2" xfId="0" applyNumberFormat="1" applyFont="1" applyFill="1" applyBorder="1" applyAlignment="1">
      <alignment horizontal="center" vertical="center"/>
    </xf>
    <xf numFmtId="9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0" fillId="35" borderId="2" xfId="0" applyFont="1" applyFill="1" applyBorder="1" applyAlignment="1">
      <alignment horizontal="center" vertical="center" wrapText="1"/>
    </xf>
    <xf numFmtId="0" fontId="52" fillId="35" borderId="2" xfId="0" applyFont="1" applyFill="1" applyBorder="1" applyAlignment="1">
      <alignment horizontal="center" vertical="center" wrapText="1"/>
    </xf>
    <xf numFmtId="14" fontId="51" fillId="0" borderId="3" xfId="0" applyNumberFormat="1" applyFont="1" applyFill="1" applyBorder="1" applyAlignment="1">
      <alignment horizontal="center" vertical="center"/>
    </xf>
    <xf numFmtId="14" fontId="51" fillId="0" borderId="3" xfId="0" applyNumberFormat="1" applyFont="1" applyFill="1" applyBorder="1" applyAlignment="1">
      <alignment vertical="center"/>
    </xf>
    <xf numFmtId="0" fontId="62" fillId="35" borderId="2" xfId="0" applyFont="1" applyFill="1" applyBorder="1" applyAlignment="1">
      <alignment horizontal="center" vertical="center" wrapText="1"/>
    </xf>
    <xf numFmtId="0" fontId="50" fillId="35" borderId="2" xfId="0" applyFont="1" applyFill="1" applyBorder="1" applyAlignment="1">
      <alignment horizontal="center" vertical="center"/>
    </xf>
    <xf numFmtId="9" fontId="49" fillId="34" borderId="2" xfId="1" applyFont="1" applyFill="1" applyBorder="1" applyAlignment="1">
      <alignment horizontal="center" vertical="center"/>
    </xf>
    <xf numFmtId="14" fontId="51" fillId="0" borderId="2" xfId="0" applyNumberFormat="1" applyFont="1" applyFill="1" applyBorder="1" applyAlignment="1">
      <alignment vertical="center"/>
    </xf>
    <xf numFmtId="9" fontId="49" fillId="34" borderId="3" xfId="343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14" fontId="51" fillId="0" borderId="2" xfId="0" applyNumberFormat="1" applyFont="1" applyFill="1" applyBorder="1" applyAlignment="1">
      <alignment horizontal="center" vertical="center"/>
    </xf>
    <xf numFmtId="9" fontId="49" fillId="34" borderId="2" xfId="343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9" fontId="49" fillId="34" borderId="3" xfId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 wrapText="1"/>
    </xf>
    <xf numFmtId="14" fontId="51" fillId="0" borderId="3" xfId="0" applyNumberFormat="1" applyFont="1" applyFill="1" applyBorder="1" applyAlignment="1">
      <alignment horizontal="center" vertical="center"/>
    </xf>
    <xf numFmtId="9" fontId="49" fillId="34" borderId="3" xfId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64" fillId="0" borderId="3" xfId="42126" applyNumberFormat="1" applyFont="1" applyFill="1" applyBorder="1" applyAlignment="1">
      <alignment horizontal="center" vertical="center"/>
    </xf>
    <xf numFmtId="9" fontId="64" fillId="34" borderId="3" xfId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/>
    </xf>
    <xf numFmtId="9" fontId="64" fillId="34" borderId="2" xfId="1" applyFont="1" applyFill="1" applyBorder="1" applyAlignment="1">
      <alignment horizontal="center" vertical="center"/>
    </xf>
    <xf numFmtId="14" fontId="51" fillId="0" borderId="3" xfId="0" applyNumberFormat="1" applyFont="1" applyFill="1" applyBorder="1" applyAlignment="1">
      <alignment horizontal="center" vertical="center" wrapText="1"/>
    </xf>
    <xf numFmtId="166" fontId="49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5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1" fillId="0" borderId="3" xfId="0" applyFont="1" applyFill="1" applyBorder="1" applyAlignment="1">
      <alignment horizontal="left"/>
    </xf>
    <xf numFmtId="9" fontId="0" fillId="34" borderId="2" xfId="1" applyFont="1" applyFill="1" applyBorder="1" applyAlignment="1">
      <alignment horizontal="center" vertical="center"/>
    </xf>
    <xf numFmtId="166" fontId="49" fillId="36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50" fillId="31" borderId="11" xfId="0" applyFont="1" applyFill="1" applyBorder="1" applyAlignment="1"/>
    <xf numFmtId="0" fontId="50" fillId="31" borderId="10" xfId="0" applyFont="1" applyFill="1" applyBorder="1" applyAlignment="1"/>
    <xf numFmtId="0" fontId="50" fillId="31" borderId="12" xfId="0" applyFont="1" applyFill="1" applyBorder="1" applyAlignment="1"/>
    <xf numFmtId="168" fontId="49" fillId="31" borderId="8" xfId="0" applyNumberFormat="1" applyFont="1" applyFill="1" applyBorder="1" applyAlignment="1"/>
    <xf numFmtId="168" fontId="49" fillId="31" borderId="9" xfId="0" applyNumberFormat="1" applyFont="1" applyFill="1" applyBorder="1" applyAlignment="1"/>
    <xf numFmtId="168" fontId="49" fillId="31" borderId="14" xfId="0" applyNumberFormat="1" applyFont="1" applyFill="1" applyBorder="1" applyAlignment="1"/>
    <xf numFmtId="0" fontId="49" fillId="0" borderId="2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 wrapText="1"/>
    </xf>
    <xf numFmtId="166" fontId="65" fillId="0" borderId="2" xfId="0" applyNumberFormat="1" applyFont="1" applyBorder="1" applyAlignment="1">
      <alignment horizontal="center" vertical="center" wrapText="1"/>
    </xf>
    <xf numFmtId="166" fontId="49" fillId="0" borderId="2" xfId="0" applyNumberFormat="1" applyFont="1" applyBorder="1" applyAlignment="1">
      <alignment horizontal="center" vertical="center" wrapText="1"/>
    </xf>
    <xf numFmtId="166" fontId="65" fillId="0" borderId="2" xfId="0" applyNumberFormat="1" applyFont="1" applyBorder="1" applyAlignment="1">
      <alignment horizontal="center" vertical="center" wrapText="1"/>
    </xf>
    <xf numFmtId="166" fontId="6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7" fontId="5" fillId="0" borderId="8" xfId="0" applyNumberFormat="1" applyFont="1" applyBorder="1" applyAlignment="1">
      <alignment horizontal="center" vertical="center"/>
    </xf>
    <xf numFmtId="167" fontId="5" fillId="0" borderId="31" xfId="0" applyNumberFormat="1" applyFont="1" applyBorder="1" applyAlignment="1">
      <alignment horizontal="center" vertical="center"/>
    </xf>
    <xf numFmtId="167" fontId="5" fillId="0" borderId="14" xfId="0" applyNumberFormat="1" applyFont="1" applyBorder="1" applyAlignment="1">
      <alignment horizontal="center" vertical="center"/>
    </xf>
    <xf numFmtId="9" fontId="5" fillId="0" borderId="5" xfId="343" applyFont="1" applyFill="1" applyBorder="1" applyAlignment="1">
      <alignment horizontal="center" vertical="center"/>
    </xf>
    <xf numFmtId="183" fontId="49" fillId="0" borderId="2" xfId="0" applyNumberFormat="1" applyFont="1" applyFill="1" applyBorder="1" applyAlignment="1">
      <alignment horizontal="center" vertical="center"/>
    </xf>
    <xf numFmtId="167" fontId="49" fillId="0" borderId="6" xfId="0" applyNumberFormat="1" applyFont="1" applyFill="1" applyBorder="1" applyAlignment="1">
      <alignment horizontal="center" vertical="center"/>
    </xf>
    <xf numFmtId="0" fontId="51" fillId="0" borderId="30" xfId="0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9" fontId="49" fillId="0" borderId="2" xfId="343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166" fontId="49" fillId="0" borderId="6" xfId="0" applyNumberFormat="1" applyFont="1" applyFill="1" applyBorder="1" applyAlignment="1">
      <alignment horizontal="center" vertical="center"/>
    </xf>
    <xf numFmtId="167" fontId="51" fillId="0" borderId="30" xfId="0" applyNumberFormat="1" applyFont="1" applyFill="1" applyBorder="1" applyAlignment="1">
      <alignment horizontal="center" vertical="center"/>
    </xf>
    <xf numFmtId="166" fontId="51" fillId="0" borderId="30" xfId="0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/>
    </xf>
    <xf numFmtId="166" fontId="49" fillId="0" borderId="3" xfId="0" applyNumberFormat="1" applyFont="1" applyFill="1" applyBorder="1" applyAlignment="1">
      <alignment horizontal="center" vertical="center"/>
    </xf>
    <xf numFmtId="0" fontId="52" fillId="35" borderId="3" xfId="0" applyFont="1" applyFill="1" applyBorder="1" applyAlignment="1">
      <alignment horizontal="center" vertical="center" wrapText="1"/>
    </xf>
    <xf numFmtId="0" fontId="50" fillId="35" borderId="3" xfId="0" applyFont="1" applyFill="1" applyBorder="1" applyAlignment="1">
      <alignment horizontal="center" vertical="center" wrapText="1"/>
    </xf>
    <xf numFmtId="0" fontId="51" fillId="0" borderId="33" xfId="0" applyFont="1" applyFill="1" applyBorder="1" applyAlignment="1">
      <alignment horizontal="left" vertical="center"/>
    </xf>
    <xf numFmtId="14" fontId="51" fillId="0" borderId="33" xfId="0" applyNumberFormat="1" applyFont="1" applyFill="1" applyBorder="1" applyAlignment="1">
      <alignment horizontal="center" vertical="center"/>
    </xf>
    <xf numFmtId="166" fontId="49" fillId="0" borderId="33" xfId="0" applyNumberFormat="1" applyFont="1" applyFill="1" applyBorder="1" applyAlignment="1">
      <alignment horizontal="center" vertical="center"/>
    </xf>
    <xf numFmtId="166" fontId="65" fillId="0" borderId="34" xfId="0" applyNumberFormat="1" applyFont="1" applyFill="1" applyBorder="1" applyAlignment="1">
      <alignment horizontal="center" vertical="center" wrapText="1"/>
    </xf>
    <xf numFmtId="9" fontId="49" fillId="34" borderId="35" xfId="1" applyFont="1" applyFill="1" applyBorder="1" applyAlignment="1">
      <alignment horizontal="center" vertical="center"/>
    </xf>
    <xf numFmtId="9" fontId="49" fillId="34" borderId="37" xfId="1" applyFont="1" applyFill="1" applyBorder="1" applyAlignment="1">
      <alignment horizontal="center" vertical="center"/>
    </xf>
    <xf numFmtId="0" fontId="51" fillId="0" borderId="39" xfId="0" applyFont="1" applyFill="1" applyBorder="1" applyAlignment="1">
      <alignment horizontal="left" vertical="center"/>
    </xf>
    <xf numFmtId="14" fontId="51" fillId="0" borderId="39" xfId="0" applyNumberFormat="1" applyFont="1" applyFill="1" applyBorder="1" applyAlignment="1">
      <alignment horizontal="center" vertical="center"/>
    </xf>
    <xf numFmtId="166" fontId="49" fillId="0" borderId="39" xfId="0" applyNumberFormat="1" applyFont="1" applyFill="1" applyBorder="1" applyAlignment="1">
      <alignment horizontal="center" vertical="center"/>
    </xf>
    <xf numFmtId="166" fontId="65" fillId="0" borderId="39" xfId="0" applyNumberFormat="1" applyFont="1" applyFill="1" applyBorder="1" applyAlignment="1">
      <alignment horizontal="center" vertical="center" wrapText="1"/>
    </xf>
    <xf numFmtId="9" fontId="49" fillId="34" borderId="40" xfId="1" applyFont="1" applyFill="1" applyBorder="1" applyAlignment="1">
      <alignment horizontal="center" vertical="center"/>
    </xf>
    <xf numFmtId="0" fontId="51" fillId="0" borderId="32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9" fontId="49" fillId="0" borderId="35" xfId="1" applyFont="1" applyFill="1" applyBorder="1" applyAlignment="1">
      <alignment horizontal="center" vertical="center"/>
    </xf>
    <xf numFmtId="9" fontId="49" fillId="0" borderId="37" xfId="1" applyFont="1" applyFill="1" applyBorder="1" applyAlignment="1">
      <alignment horizontal="center" vertical="center"/>
    </xf>
    <xf numFmtId="14" fontId="51" fillId="0" borderId="45" xfId="0" applyNumberFormat="1" applyFont="1" applyFill="1" applyBorder="1" applyAlignment="1">
      <alignment horizontal="center" vertical="center"/>
    </xf>
    <xf numFmtId="166" fontId="49" fillId="0" borderId="45" xfId="0" applyNumberFormat="1" applyFont="1" applyFill="1" applyBorder="1" applyAlignment="1">
      <alignment horizontal="center" vertical="center"/>
    </xf>
    <xf numFmtId="9" fontId="49" fillId="34" borderId="46" xfId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81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82" fontId="49" fillId="38" borderId="2" xfId="0" applyNumberFormat="1" applyFont="1" applyFill="1" applyBorder="1" applyAlignment="1">
      <alignment horizontal="center" vertical="center"/>
    </xf>
    <xf numFmtId="0" fontId="2" fillId="39" borderId="47" xfId="0" applyFont="1" applyFill="1" applyBorder="1"/>
    <xf numFmtId="0" fontId="2" fillId="39" borderId="34" xfId="0" applyFont="1" applyFill="1" applyBorder="1"/>
    <xf numFmtId="0" fontId="2" fillId="39" borderId="48" xfId="0" applyFont="1" applyFill="1" applyBorder="1"/>
    <xf numFmtId="0" fontId="2" fillId="39" borderId="49" xfId="0" applyFont="1" applyFill="1" applyBorder="1"/>
    <xf numFmtId="2" fontId="2" fillId="39" borderId="39" xfId="0" applyNumberFormat="1" applyFont="1" applyFill="1" applyBorder="1"/>
    <xf numFmtId="1" fontId="2" fillId="39" borderId="40" xfId="0" applyNumberFormat="1" applyFont="1" applyFill="1" applyBorder="1"/>
    <xf numFmtId="0" fontId="2" fillId="41" borderId="42" xfId="0" applyFont="1" applyFill="1" applyBorder="1" applyAlignment="1">
      <alignment horizontal="center" vertical="center"/>
    </xf>
    <xf numFmtId="0" fontId="2" fillId="41" borderId="3" xfId="0" applyFont="1" applyFill="1" applyBorder="1" applyAlignment="1">
      <alignment horizontal="center" vertical="center"/>
    </xf>
    <xf numFmtId="0" fontId="2" fillId="41" borderId="37" xfId="0" applyFont="1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14" fontId="0" fillId="42" borderId="2" xfId="0" applyNumberFormat="1" applyFill="1" applyBorder="1" applyAlignment="1">
      <alignment horizontal="center" vertical="center"/>
    </xf>
    <xf numFmtId="184" fontId="0" fillId="42" borderId="2" xfId="0" applyNumberFormat="1" applyFill="1" applyBorder="1" applyAlignment="1">
      <alignment horizontal="center" vertical="center"/>
    </xf>
    <xf numFmtId="166" fontId="0" fillId="42" borderId="2" xfId="0" applyNumberFormat="1" applyFill="1" applyBorder="1" applyAlignment="1">
      <alignment horizontal="center" vertical="center"/>
    </xf>
    <xf numFmtId="0" fontId="0" fillId="43" borderId="2" xfId="0" applyFill="1" applyBorder="1" applyAlignment="1">
      <alignment horizontal="center" vertical="center"/>
    </xf>
    <xf numFmtId="14" fontId="0" fillId="43" borderId="2" xfId="0" applyNumberFormat="1" applyFill="1" applyBorder="1" applyAlignment="1">
      <alignment horizontal="center" vertical="center"/>
    </xf>
    <xf numFmtId="166" fontId="0" fillId="43" borderId="2" xfId="0" applyNumberFormat="1" applyFill="1" applyBorder="1" applyAlignment="1">
      <alignment horizontal="center" vertical="center"/>
    </xf>
    <xf numFmtId="0" fontId="0" fillId="43" borderId="2" xfId="0" applyFill="1" applyBorder="1" applyAlignment="1">
      <alignment horizontal="center"/>
    </xf>
    <xf numFmtId="0" fontId="0" fillId="4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74" fontId="0" fillId="43" borderId="2" xfId="0" applyNumberForma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7" fontId="49" fillId="0" borderId="2" xfId="0" applyNumberFormat="1" applyFont="1" applyFill="1" applyBorder="1" applyAlignment="1">
      <alignment horizontal="center" vertical="center"/>
    </xf>
    <xf numFmtId="0" fontId="49" fillId="33" borderId="2" xfId="0" applyFont="1" applyFill="1" applyBorder="1"/>
    <xf numFmtId="166" fontId="49" fillId="33" borderId="2" xfId="0" applyNumberFormat="1" applyFont="1" applyFill="1" applyBorder="1" applyAlignment="1">
      <alignment horizontal="center" vertical="center"/>
    </xf>
    <xf numFmtId="166" fontId="51" fillId="33" borderId="2" xfId="0" applyNumberFormat="1" applyFont="1" applyFill="1" applyBorder="1" applyAlignment="1">
      <alignment horizontal="center" vertical="center"/>
    </xf>
    <xf numFmtId="9" fontId="49" fillId="33" borderId="2" xfId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Border="1"/>
    <xf numFmtId="0" fontId="0" fillId="33" borderId="0" xfId="0" applyFill="1"/>
    <xf numFmtId="0" fontId="0" fillId="0" borderId="0" xfId="0" applyFill="1"/>
    <xf numFmtId="168" fontId="50" fillId="31" borderId="2" xfId="0" applyNumberFormat="1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 vertical="center"/>
    </xf>
    <xf numFmtId="0" fontId="50" fillId="31" borderId="11" xfId="0" applyFont="1" applyFill="1" applyBorder="1" applyAlignment="1">
      <alignment horizontal="center" vertical="center"/>
    </xf>
    <xf numFmtId="0" fontId="50" fillId="31" borderId="10" xfId="0" applyFont="1" applyFill="1" applyBorder="1" applyAlignment="1">
      <alignment horizontal="center" vertical="center"/>
    </xf>
    <xf numFmtId="0" fontId="50" fillId="31" borderId="12" xfId="0" applyFont="1" applyFill="1" applyBorder="1" applyAlignment="1">
      <alignment horizontal="center" vertical="center"/>
    </xf>
    <xf numFmtId="168" fontId="50" fillId="31" borderId="8" xfId="0" applyNumberFormat="1" applyFont="1" applyFill="1" applyBorder="1" applyAlignment="1">
      <alignment horizontal="center" vertical="center"/>
    </xf>
    <xf numFmtId="168" fontId="50" fillId="31" borderId="9" xfId="0" applyNumberFormat="1" applyFont="1" applyFill="1" applyBorder="1" applyAlignment="1">
      <alignment horizontal="center" vertical="center"/>
    </xf>
    <xf numFmtId="168" fontId="50" fillId="31" borderId="14" xfId="0" applyNumberFormat="1" applyFont="1" applyFill="1" applyBorder="1" applyAlignment="1">
      <alignment horizontal="center" vertical="center"/>
    </xf>
    <xf numFmtId="0" fontId="50" fillId="31" borderId="9" xfId="0" applyFont="1" applyFill="1" applyBorder="1" applyAlignment="1">
      <alignment horizontal="center" vertical="center"/>
    </xf>
    <xf numFmtId="0" fontId="50" fillId="31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/>
    </xf>
    <xf numFmtId="167" fontId="49" fillId="0" borderId="2" xfId="0" applyNumberFormat="1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1" fillId="37" borderId="2" xfId="0" applyFont="1" applyFill="1" applyBorder="1" applyAlignment="1">
      <alignment horizontal="left" vertical="center" wrapText="1"/>
    </xf>
    <xf numFmtId="0" fontId="51" fillId="33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0" fontId="51" fillId="5" borderId="2" xfId="0" applyFont="1" applyFill="1" applyBorder="1" applyAlignment="1">
      <alignment horizontal="left" vertical="center" wrapText="1"/>
    </xf>
    <xf numFmtId="0" fontId="51" fillId="0" borderId="11" xfId="0" applyFont="1" applyFill="1" applyBorder="1" applyAlignment="1">
      <alignment horizontal="left" vertical="center" wrapText="1"/>
    </xf>
    <xf numFmtId="0" fontId="51" fillId="0" borderId="12" xfId="0" applyFont="1" applyFill="1" applyBorder="1" applyAlignment="1">
      <alignment horizontal="left" vertical="center" wrapText="1"/>
    </xf>
    <xf numFmtId="0" fontId="51" fillId="0" borderId="8" xfId="0" applyFont="1" applyFill="1" applyBorder="1" applyAlignment="1">
      <alignment horizontal="left" vertical="center" wrapText="1"/>
    </xf>
    <xf numFmtId="0" fontId="51" fillId="0" borderId="14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51" fillId="33" borderId="2" xfId="0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167" fontId="49" fillId="33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1" fillId="0" borderId="3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vertical="center" wrapText="1"/>
    </xf>
    <xf numFmtId="0" fontId="51" fillId="5" borderId="3" xfId="0" applyFont="1" applyFill="1" applyBorder="1" applyAlignment="1">
      <alignment horizontal="left" vertical="center" wrapText="1"/>
    </xf>
    <xf numFmtId="0" fontId="51" fillId="5" borderId="5" xfId="0" applyFont="1" applyFill="1" applyBorder="1" applyAlignment="1">
      <alignment horizontal="left" vertical="center" wrapText="1"/>
    </xf>
    <xf numFmtId="0" fontId="53" fillId="0" borderId="0" xfId="9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1" fillId="0" borderId="2" xfId="9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3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left" wrapText="1"/>
    </xf>
    <xf numFmtId="0" fontId="51" fillId="0" borderId="5" xfId="0" applyFont="1" applyFill="1" applyBorder="1" applyAlignment="1">
      <alignment horizontal="left" wrapText="1"/>
    </xf>
    <xf numFmtId="0" fontId="51" fillId="0" borderId="3" xfId="0" applyFont="1" applyFill="1" applyBorder="1" applyAlignment="1">
      <alignment horizontal="center" vertical="center" wrapText="1"/>
    </xf>
    <xf numFmtId="0" fontId="51" fillId="0" borderId="4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center" vertical="center"/>
    </xf>
    <xf numFmtId="0" fontId="49" fillId="0" borderId="2" xfId="0" applyFont="1" applyFill="1" applyBorder="1" applyAlignment="1">
      <alignment horizontal="center" vertical="center" textRotation="90" wrapText="1"/>
    </xf>
    <xf numFmtId="0" fontId="50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52" fillId="0" borderId="2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/>
    <xf numFmtId="0" fontId="51" fillId="0" borderId="3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51" fillId="5" borderId="3" xfId="0" applyFont="1" applyFill="1" applyBorder="1" applyAlignment="1">
      <alignment horizontal="left" vertical="center"/>
    </xf>
    <xf numFmtId="0" fontId="51" fillId="5" borderId="5" xfId="0" applyFont="1" applyFill="1" applyBorder="1" applyAlignment="1">
      <alignment horizontal="left" vertical="center"/>
    </xf>
    <xf numFmtId="0" fontId="52" fillId="0" borderId="3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center" vertical="center" wrapText="1"/>
    </xf>
    <xf numFmtId="0" fontId="52" fillId="0" borderId="5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1" fillId="0" borderId="32" xfId="9" applyFont="1" applyFill="1" applyBorder="1" applyAlignment="1">
      <alignment horizontal="center" vertical="center" wrapText="1"/>
    </xf>
    <xf numFmtId="0" fontId="51" fillId="0" borderId="38" xfId="9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textRotation="90" wrapText="1"/>
    </xf>
    <xf numFmtId="0" fontId="49" fillId="0" borderId="13" xfId="0" applyFont="1" applyFill="1" applyBorder="1" applyAlignment="1">
      <alignment horizontal="center" vertical="center" textRotation="90" wrapText="1"/>
    </xf>
    <xf numFmtId="0" fontId="49" fillId="0" borderId="8" xfId="0" applyFont="1" applyFill="1" applyBorder="1" applyAlignment="1">
      <alignment horizontal="center" vertical="center" textRotation="90" wrapText="1"/>
    </xf>
    <xf numFmtId="0" fontId="50" fillId="0" borderId="6" xfId="0" applyFont="1" applyFill="1" applyBorder="1" applyAlignment="1">
      <alignment horizontal="center" wrapText="1"/>
    </xf>
    <xf numFmtId="0" fontId="50" fillId="0" borderId="29" xfId="0" applyFont="1" applyFill="1" applyBorder="1" applyAlignment="1">
      <alignment horizontal="center" wrapText="1"/>
    </xf>
    <xf numFmtId="0" fontId="50" fillId="0" borderId="7" xfId="0" applyFont="1" applyFill="1" applyBorder="1" applyAlignment="1">
      <alignment horizontal="center" wrapText="1"/>
    </xf>
    <xf numFmtId="0" fontId="51" fillId="0" borderId="36" xfId="9" applyFont="1" applyFill="1" applyBorder="1" applyAlignment="1">
      <alignment horizontal="center" vertical="center" wrapText="1"/>
    </xf>
    <xf numFmtId="0" fontId="51" fillId="0" borderId="41" xfId="9" applyFont="1" applyFill="1" applyBorder="1" applyAlignment="1">
      <alignment horizontal="center" vertical="center" wrapText="1"/>
    </xf>
    <xf numFmtId="0" fontId="51" fillId="0" borderId="1" xfId="9" applyFont="1" applyFill="1" applyBorder="1" applyAlignment="1">
      <alignment horizontal="center" vertical="center" wrapText="1"/>
    </xf>
    <xf numFmtId="166" fontId="49" fillId="0" borderId="3" xfId="0" applyNumberFormat="1" applyFont="1" applyBorder="1" applyAlignment="1">
      <alignment horizontal="center" vertical="center"/>
    </xf>
    <xf numFmtId="166" fontId="49" fillId="0" borderId="4" xfId="0" applyNumberFormat="1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166" fontId="49" fillId="0" borderId="3" xfId="0" applyNumberFormat="1" applyFont="1" applyFill="1" applyBorder="1" applyAlignment="1">
      <alignment horizontal="center" vertical="center"/>
    </xf>
    <xf numFmtId="166" fontId="49" fillId="0" borderId="4" xfId="0" applyNumberFormat="1" applyFont="1" applyFill="1" applyBorder="1" applyAlignment="1">
      <alignment horizontal="center" vertical="center"/>
    </xf>
    <xf numFmtId="166" fontId="49" fillId="0" borderId="5" xfId="0" applyNumberFormat="1" applyFont="1" applyFill="1" applyBorder="1" applyAlignment="1">
      <alignment horizontal="center" vertical="center"/>
    </xf>
    <xf numFmtId="9" fontId="49" fillId="34" borderId="3" xfId="1" applyFont="1" applyFill="1" applyBorder="1" applyAlignment="1">
      <alignment horizontal="center" vertical="center"/>
    </xf>
    <xf numFmtId="9" fontId="49" fillId="34" borderId="4" xfId="1" applyFont="1" applyFill="1" applyBorder="1" applyAlignment="1">
      <alignment horizontal="center" vertical="center"/>
    </xf>
    <xf numFmtId="9" fontId="49" fillId="34" borderId="5" xfId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2" fontId="50" fillId="31" borderId="11" xfId="0" applyNumberFormat="1" applyFont="1" applyFill="1" applyBorder="1" applyAlignment="1">
      <alignment horizontal="center" vertical="center"/>
    </xf>
    <xf numFmtId="2" fontId="50" fillId="31" borderId="10" xfId="0" applyNumberFormat="1" applyFont="1" applyFill="1" applyBorder="1" applyAlignment="1">
      <alignment horizontal="center" vertical="center"/>
    </xf>
    <xf numFmtId="2" fontId="50" fillId="31" borderId="12" xfId="0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3" fontId="52" fillId="31" borderId="2" xfId="0" applyNumberFormat="1" applyFont="1" applyFill="1" applyBorder="1" applyAlignment="1">
      <alignment horizontal="center" vertical="center" wrapText="1"/>
    </xf>
    <xf numFmtId="0" fontId="50" fillId="31" borderId="11" xfId="0" applyFont="1" applyFill="1" applyBorder="1" applyAlignment="1">
      <alignment horizontal="center"/>
    </xf>
    <xf numFmtId="0" fontId="50" fillId="31" borderId="10" xfId="0" applyFont="1" applyFill="1" applyBorder="1" applyAlignment="1">
      <alignment horizontal="center"/>
    </xf>
    <xf numFmtId="0" fontId="50" fillId="31" borderId="12" xfId="0" applyFont="1" applyFill="1" applyBorder="1" applyAlignment="1">
      <alignment horizontal="center"/>
    </xf>
    <xf numFmtId="0" fontId="52" fillId="31" borderId="11" xfId="0" applyFont="1" applyFill="1" applyBorder="1" applyAlignment="1">
      <alignment horizontal="center"/>
    </xf>
    <xf numFmtId="0" fontId="52" fillId="31" borderId="10" xfId="0" applyFont="1" applyFill="1" applyBorder="1" applyAlignment="1">
      <alignment horizontal="center"/>
    </xf>
    <xf numFmtId="0" fontId="52" fillId="31" borderId="12" xfId="0" applyFont="1" applyFill="1" applyBorder="1" applyAlignment="1">
      <alignment horizontal="center"/>
    </xf>
    <xf numFmtId="168" fontId="52" fillId="31" borderId="8" xfId="0" applyNumberFormat="1" applyFont="1" applyFill="1" applyBorder="1" applyAlignment="1">
      <alignment horizontal="center"/>
    </xf>
    <xf numFmtId="168" fontId="52" fillId="31" borderId="9" xfId="0" applyNumberFormat="1" applyFont="1" applyFill="1" applyBorder="1" applyAlignment="1">
      <alignment horizontal="center"/>
    </xf>
    <xf numFmtId="168" fontId="52" fillId="31" borderId="14" xfId="0" applyNumberFormat="1" applyFont="1" applyFill="1" applyBorder="1" applyAlignment="1">
      <alignment horizontal="center"/>
    </xf>
    <xf numFmtId="0" fontId="52" fillId="31" borderId="2" xfId="0" applyFont="1" applyFill="1" applyBorder="1" applyAlignment="1">
      <alignment horizontal="center" vertical="center"/>
    </xf>
    <xf numFmtId="0" fontId="52" fillId="31" borderId="2" xfId="0" applyFont="1" applyFill="1" applyBorder="1" applyAlignment="1">
      <alignment horizontal="center"/>
    </xf>
    <xf numFmtId="0" fontId="52" fillId="31" borderId="2" xfId="0" applyFont="1" applyFill="1" applyBorder="1" applyAlignment="1">
      <alignment horizontal="center" vertical="center" wrapText="1"/>
    </xf>
    <xf numFmtId="3" fontId="52" fillId="31" borderId="2" xfId="0" applyNumberFormat="1" applyFont="1" applyFill="1" applyBorder="1" applyAlignment="1">
      <alignment horizontal="center" vertical="center"/>
    </xf>
    <xf numFmtId="0" fontId="2" fillId="40" borderId="47" xfId="0" applyFont="1" applyFill="1" applyBorder="1" applyAlignment="1">
      <alignment horizontal="center" vertical="center"/>
    </xf>
    <xf numFmtId="0" fontId="2" fillId="40" borderId="34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</cellXfs>
  <cellStyles count="42127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MERLUZA COMÚN V" xfId="42126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9F3FF"/>
      <color rgb="FF99CCFF"/>
      <color rgb="FFFFFF99"/>
      <color rgb="FFFFFFCC"/>
      <color rgb="FFFF9966"/>
      <color rgb="FFFF99CC"/>
      <color rgb="FF66CC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3</xdr:col>
      <xdr:colOff>163161</xdr:colOff>
      <xdr:row>4</xdr:row>
      <xdr:rowOff>31113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549232</xdr:colOff>
      <xdr:row>2</xdr:row>
      <xdr:rowOff>308242</xdr:rowOff>
    </xdr:from>
    <xdr:to>
      <xdr:col>9</xdr:col>
      <xdr:colOff>571552</xdr:colOff>
      <xdr:row>3</xdr:row>
      <xdr:rowOff>22882</xdr:rowOff>
    </xdr:to>
    <xdr:pic>
      <xdr:nvPicPr>
        <xdr:cNvPr id="3" name="Entrada de lápiz 2">
          <a:extLst>
            <a:ext uri="{FF2B5EF4-FFF2-40B4-BE49-F238E27FC236}">
              <a16:creationId xmlns:xdr14="http://schemas.microsoft.com/office/excel/2010/spreadsheetDrawing" xmlns="" xmlns:a16="http://schemas.microsoft.com/office/drawing/2014/main" xmlns:mc="http://schemas.openxmlformats.org/markup-compatibility/2006" id="{5FC760CB-F1E8-4F7A-9247-45010DF1F7A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74920" y="752040"/>
          <a:ext cx="39960" cy="37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K41" sqref="K41"/>
    </sheetView>
  </sheetViews>
  <sheetFormatPr baseColWidth="10" defaultColWidth="11.5703125" defaultRowHeight="12"/>
  <cols>
    <col min="1" max="1" width="2.140625" style="89" customWidth="1"/>
    <col min="2" max="2" width="4" style="89" customWidth="1"/>
    <col min="3" max="3" width="27.28515625" style="89" bestFit="1" customWidth="1"/>
    <col min="4" max="4" width="20.5703125" style="89" bestFit="1" customWidth="1"/>
    <col min="5" max="5" width="19" style="89" bestFit="1" customWidth="1"/>
    <col min="6" max="6" width="20.85546875" style="89" customWidth="1"/>
    <col min="7" max="7" width="18.140625" style="89" customWidth="1"/>
    <col min="8" max="8" width="18" style="89" customWidth="1"/>
    <col min="9" max="9" width="13.7109375" style="89" customWidth="1"/>
    <col min="10" max="10" width="11.7109375" style="89" customWidth="1"/>
    <col min="11" max="11" width="12.28515625" style="89" customWidth="1"/>
    <col min="12" max="12" width="13" style="89" customWidth="1"/>
    <col min="13" max="16384" width="11.5703125" style="89"/>
  </cols>
  <sheetData>
    <row r="1" spans="1:16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87"/>
      <c r="B3" s="88"/>
      <c r="C3" s="449" t="s">
        <v>537</v>
      </c>
      <c r="D3" s="450"/>
      <c r="E3" s="450"/>
      <c r="F3" s="450"/>
      <c r="G3" s="450"/>
      <c r="H3" s="450"/>
      <c r="I3" s="450"/>
      <c r="J3" s="450"/>
      <c r="K3" s="451"/>
    </row>
    <row r="4" spans="1:16">
      <c r="A4" s="87"/>
      <c r="B4" s="88"/>
      <c r="C4" s="452">
        <v>44725</v>
      </c>
      <c r="D4" s="453"/>
      <c r="E4" s="453"/>
      <c r="F4" s="453"/>
      <c r="G4" s="453"/>
      <c r="H4" s="453"/>
      <c r="I4" s="453"/>
      <c r="J4" s="453"/>
      <c r="K4" s="454"/>
    </row>
    <row r="5" spans="1:16" ht="14.45" customHeight="1">
      <c r="A5" s="87"/>
      <c r="B5" s="88"/>
      <c r="C5" s="459" t="s">
        <v>489</v>
      </c>
      <c r="D5" s="460"/>
      <c r="E5" s="460"/>
      <c r="F5" s="460"/>
      <c r="G5" s="460"/>
      <c r="H5" s="460"/>
      <c r="I5" s="460"/>
      <c r="J5" s="460"/>
      <c r="K5" s="461"/>
    </row>
    <row r="6" spans="1:16">
      <c r="A6" s="87"/>
      <c r="B6" s="88"/>
      <c r="C6" s="88"/>
      <c r="D6" s="447"/>
      <c r="E6" s="447"/>
      <c r="F6" s="447"/>
      <c r="G6" s="447"/>
      <c r="H6" s="447"/>
      <c r="I6" s="447"/>
      <c r="J6" s="447"/>
      <c r="K6" s="447"/>
    </row>
    <row r="7" spans="1:16">
      <c r="A7" s="87"/>
      <c r="B7" s="88"/>
      <c r="C7" s="88"/>
      <c r="D7" s="88"/>
      <c r="E7" s="88"/>
      <c r="F7" s="90"/>
      <c r="G7" s="91"/>
      <c r="H7" s="88"/>
      <c r="I7" s="88"/>
      <c r="J7" s="88"/>
      <c r="K7" s="88"/>
    </row>
    <row r="8" spans="1:16">
      <c r="A8" s="87"/>
      <c r="B8" s="88"/>
      <c r="C8" s="100" t="s">
        <v>465</v>
      </c>
      <c r="D8" s="101" t="s">
        <v>466</v>
      </c>
      <c r="E8" s="102" t="s">
        <v>467</v>
      </c>
      <c r="F8" s="102" t="s">
        <v>499</v>
      </c>
      <c r="G8" s="102" t="s">
        <v>468</v>
      </c>
      <c r="H8" s="102" t="s">
        <v>469</v>
      </c>
      <c r="I8" s="102" t="s">
        <v>494</v>
      </c>
      <c r="J8" s="102" t="s">
        <v>470</v>
      </c>
      <c r="K8" s="102" t="s">
        <v>471</v>
      </c>
    </row>
    <row r="9" spans="1:16">
      <c r="A9" s="87"/>
      <c r="B9" s="88"/>
      <c r="C9" s="462" t="s">
        <v>472</v>
      </c>
      <c r="D9" s="448" t="s">
        <v>473</v>
      </c>
      <c r="E9" s="103" t="s">
        <v>478</v>
      </c>
      <c r="F9" s="93">
        <f>'CUOTA ARTESANAL'!N15</f>
        <v>684.31500000000005</v>
      </c>
      <c r="G9" s="93">
        <f>'CUOTA ARTESANAL'!O15</f>
        <v>0</v>
      </c>
      <c r="H9" s="93">
        <f>'CUOTA ARTESANAL'!P15</f>
        <v>684.31500000000005</v>
      </c>
      <c r="I9" s="93">
        <f>'CUOTA ARTESANAL'!Q15</f>
        <v>61.194000000000003</v>
      </c>
      <c r="J9" s="93">
        <f>'CUOTA ARTESANAL'!R15</f>
        <v>623.12100000000009</v>
      </c>
      <c r="K9" s="164">
        <f>'CUOTA ARTESANAL'!S15</f>
        <v>8.9423730299642706E-2</v>
      </c>
      <c r="N9" s="446" t="s">
        <v>800</v>
      </c>
      <c r="O9" s="446"/>
      <c r="P9" s="446"/>
    </row>
    <row r="10" spans="1:16">
      <c r="A10" s="87"/>
      <c r="B10" s="88"/>
      <c r="C10" s="462"/>
      <c r="D10" s="448"/>
      <c r="E10" s="103" t="s">
        <v>479</v>
      </c>
      <c r="F10" s="93">
        <f>+'CUOTA ARTESANAL'!N43</f>
        <v>5239.8479999999981</v>
      </c>
      <c r="G10" s="93">
        <f>'CUOTA ARTESANAL'!O43</f>
        <v>-430</v>
      </c>
      <c r="H10" s="93">
        <f>+'CUOTA ARTESANAL'!P43</f>
        <v>4809.8479999999981</v>
      </c>
      <c r="I10" s="93">
        <f>+'CUOTA ARTESANAL'!Q43</f>
        <v>596.81299999999987</v>
      </c>
      <c r="J10" s="93">
        <f>+'CUOTA ARTESANAL'!R43</f>
        <v>4213.034999999998</v>
      </c>
      <c r="K10" s="164">
        <f>+'CUOTA ARTESANAL'!S43</f>
        <v>0.12408146785511727</v>
      </c>
      <c r="N10" s="443" t="s">
        <v>802</v>
      </c>
      <c r="O10" s="443" t="s">
        <v>316</v>
      </c>
      <c r="P10" s="443" t="s">
        <v>803</v>
      </c>
    </row>
    <row r="11" spans="1:16">
      <c r="A11" s="87"/>
      <c r="B11" s="88"/>
      <c r="C11" s="462"/>
      <c r="D11" s="448"/>
      <c r="E11" s="103" t="s">
        <v>480</v>
      </c>
      <c r="F11" s="93">
        <f>'CUOTA ARTESANAL'!N124</f>
        <v>611.61500000000001</v>
      </c>
      <c r="G11" s="93">
        <f>'CUOTA ARTESANAL'!O124</f>
        <v>0</v>
      </c>
      <c r="H11" s="93">
        <f>'CUOTA ARTESANAL'!P124</f>
        <v>611.61500000000001</v>
      </c>
      <c r="I11" s="93">
        <f>'CUOTA ARTESANAL'!Q124</f>
        <v>65.981999999999999</v>
      </c>
      <c r="J11" s="93">
        <f>'CUOTA ARTESANAL'!R124</f>
        <v>545.63300000000004</v>
      </c>
      <c r="K11" s="164">
        <f>'CUOTA ARTESANAL'!S124</f>
        <v>0.10788159217808588</v>
      </c>
      <c r="N11" s="443" t="s">
        <v>801</v>
      </c>
      <c r="O11" s="443">
        <v>967124</v>
      </c>
      <c r="P11" s="443">
        <v>0.29499999999999998</v>
      </c>
    </row>
    <row r="12" spans="1:16">
      <c r="A12" s="87"/>
      <c r="B12" s="88"/>
      <c r="C12" s="462"/>
      <c r="D12" s="448"/>
      <c r="E12" s="103" t="s">
        <v>481</v>
      </c>
      <c r="F12" s="93">
        <f>'CUOTA ARTESANAL'!N495</f>
        <v>4453.4169999999949</v>
      </c>
      <c r="G12" s="93">
        <f>'CUOTA ARTESANAL'!O495</f>
        <v>256.19299999999998</v>
      </c>
      <c r="H12" s="93">
        <f>'CUOTA ARTESANAL'!P495</f>
        <v>4709.6099999999951</v>
      </c>
      <c r="I12" s="93">
        <f>'CUOTA ARTESANAL'!Q495</f>
        <v>1035.4348099999997</v>
      </c>
      <c r="J12" s="93">
        <f>'CUOTA ARTESANAL'!R495</f>
        <v>3674.1751899999954</v>
      </c>
      <c r="K12" s="164">
        <f>'CUOTA ARTESANAL'!S495</f>
        <v>0.21985574389386825</v>
      </c>
      <c r="N12" s="443"/>
      <c r="O12" s="443"/>
      <c r="P12" s="443"/>
    </row>
    <row r="13" spans="1:16">
      <c r="A13" s="87"/>
      <c r="B13" s="88"/>
      <c r="C13" s="462"/>
      <c r="D13" s="448"/>
      <c r="E13" s="103" t="s">
        <v>482</v>
      </c>
      <c r="F13" s="93">
        <f>'CUOTA ARTESANAL'!N631</f>
        <v>4909.4349999999995</v>
      </c>
      <c r="G13" s="93">
        <f>'CUOTA ARTESANAL'!O631</f>
        <v>-353.68799999999999</v>
      </c>
      <c r="H13" s="93">
        <f t="shared" ref="H13" si="0">+F13+G13</f>
        <v>4555.7469999999994</v>
      </c>
      <c r="I13" s="93">
        <f>'CUOTA ARTESANAL'!Q631</f>
        <v>642.90700000000004</v>
      </c>
      <c r="J13" s="93">
        <f t="shared" ref="J13" si="1">+H13-I13</f>
        <v>3912.8399999999992</v>
      </c>
      <c r="K13" s="164">
        <f t="shared" ref="K13" si="2">+I13/H13</f>
        <v>0.14111999634747061</v>
      </c>
      <c r="L13" s="94"/>
    </row>
    <row r="14" spans="1:16">
      <c r="A14" s="87"/>
      <c r="B14" s="88"/>
      <c r="C14" s="462"/>
      <c r="D14" s="448"/>
      <c r="E14" s="103" t="s">
        <v>483</v>
      </c>
      <c r="F14" s="93">
        <f>'CUOTA ARTESANAL'!N637</f>
        <v>25.526</v>
      </c>
      <c r="G14" s="93">
        <f>'CUOTA ARTESANAL'!O637</f>
        <v>0</v>
      </c>
      <c r="H14" s="93">
        <f>'CUOTA ARTESANAL'!P637</f>
        <v>25.526</v>
      </c>
      <c r="I14" s="93">
        <f>'CUOTA ARTESANAL'!Q637</f>
        <v>6.8949999999999996</v>
      </c>
      <c r="J14" s="93">
        <f>'CUOTA ARTESANAL'!R637</f>
        <v>18.631</v>
      </c>
      <c r="K14" s="164">
        <f>'CUOTA ARTESANAL'!S637</f>
        <v>0.27011674371229333</v>
      </c>
    </row>
    <row r="15" spans="1:16">
      <c r="A15" s="87"/>
      <c r="B15" s="88"/>
      <c r="C15" s="462"/>
      <c r="D15" s="448"/>
      <c r="E15" s="103" t="s">
        <v>484</v>
      </c>
      <c r="F15" s="93">
        <f>'CUOTA ARTESANAL'!N641</f>
        <v>23.610999999999997</v>
      </c>
      <c r="G15" s="93">
        <f>'CUOTA ARTESANAL'!O641</f>
        <v>0</v>
      </c>
      <c r="H15" s="93">
        <f>'CUOTA ARTESANAL'!P641</f>
        <v>23.610999999999997</v>
      </c>
      <c r="I15" s="93">
        <f>'CUOTA ARTESANAL'!Q641</f>
        <v>0</v>
      </c>
      <c r="J15" s="93">
        <f>'CUOTA ARTESANAL'!R641</f>
        <v>23.610999999999997</v>
      </c>
      <c r="K15" s="164">
        <f>'CUOTA ARTESANAL'!S641</f>
        <v>0</v>
      </c>
    </row>
    <row r="16" spans="1:16">
      <c r="A16" s="87"/>
      <c r="B16" s="88"/>
      <c r="C16" s="462"/>
      <c r="D16" s="448"/>
      <c r="E16" s="103" t="s">
        <v>485</v>
      </c>
      <c r="F16" s="93">
        <v>400</v>
      </c>
      <c r="G16" s="93">
        <v>0</v>
      </c>
      <c r="H16" s="93">
        <f>+F16+G16</f>
        <v>400</v>
      </c>
      <c r="I16" s="93"/>
      <c r="J16" s="93">
        <f t="shared" ref="J16" si="3">+H16-I16</f>
        <v>400</v>
      </c>
      <c r="K16" s="164">
        <f t="shared" ref="K16:K20" si="4">+I16/H16</f>
        <v>0</v>
      </c>
    </row>
    <row r="17" spans="1:14">
      <c r="A17" s="87"/>
      <c r="B17" s="88"/>
      <c r="C17" s="462"/>
      <c r="D17" s="92" t="s">
        <v>475</v>
      </c>
      <c r="E17" s="103" t="s">
        <v>37</v>
      </c>
      <c r="F17" s="93">
        <f>'CUOTA INDUSTRIAL'!K61</f>
        <v>24521.495837983202</v>
      </c>
      <c r="G17" s="93">
        <f>'CUOTA INDUSTRIAL'!L61</f>
        <v>527.20000000000005</v>
      </c>
      <c r="H17" s="93">
        <f>'CUOTA INDUSTRIAL'!M61</f>
        <v>25048.695837983203</v>
      </c>
      <c r="I17" s="93">
        <f>'CUOTA INDUSTRIAL'!N61</f>
        <v>10590.917000000001</v>
      </c>
      <c r="J17" s="93">
        <f>'CUOTA INDUSTRIAL'!O61</f>
        <v>14457.778837983202</v>
      </c>
      <c r="K17" s="164">
        <f>'CUOTA INDUSTRIAL'!P61</f>
        <v>0.42281311045105213</v>
      </c>
    </row>
    <row r="18" spans="1:14">
      <c r="A18" s="87"/>
      <c r="B18" s="88"/>
      <c r="C18" s="462"/>
      <c r="D18" s="457" t="s">
        <v>477</v>
      </c>
      <c r="E18" s="458"/>
      <c r="F18" s="93">
        <v>414.84</v>
      </c>
      <c r="G18" s="93">
        <v>0</v>
      </c>
      <c r="H18" s="93">
        <f>F18+G18</f>
        <v>414.84</v>
      </c>
      <c r="I18" s="93">
        <v>0</v>
      </c>
      <c r="J18" s="93">
        <f>H18-I18</f>
        <v>414.84</v>
      </c>
      <c r="K18" s="164">
        <f>+I18/H18</f>
        <v>0</v>
      </c>
    </row>
    <row r="19" spans="1:14">
      <c r="A19" s="87"/>
      <c r="B19" s="88"/>
      <c r="C19" s="462"/>
      <c r="D19" s="457" t="s">
        <v>476</v>
      </c>
      <c r="E19" s="458"/>
      <c r="F19" s="93">
        <f>'FUP Y PESC. INVESTIGACION'!E18</f>
        <v>200</v>
      </c>
      <c r="G19" s="93">
        <v>0</v>
      </c>
      <c r="H19" s="93">
        <f t="shared" ref="H19" si="5">+F19+G19</f>
        <v>200</v>
      </c>
      <c r="I19" s="93">
        <f>SUM('FUP Y PESC. INVESTIGACION'!H18:H19)</f>
        <v>0</v>
      </c>
      <c r="J19" s="93">
        <f>SUM('FUP Y PESC. INVESTIGACION'!I18:I19)</f>
        <v>200</v>
      </c>
      <c r="K19" s="164">
        <f t="shared" si="4"/>
        <v>0</v>
      </c>
    </row>
    <row r="20" spans="1:14">
      <c r="A20" s="87"/>
      <c r="B20" s="88"/>
      <c r="C20" s="462"/>
      <c r="D20" s="457" t="s">
        <v>474</v>
      </c>
      <c r="E20" s="458"/>
      <c r="F20" s="93">
        <f>SUM('CESIONES INDIVIDUALES'!G7:G52)</f>
        <v>0</v>
      </c>
      <c r="G20" s="93">
        <v>0</v>
      </c>
      <c r="H20" s="93">
        <f>SUM('CESIONES INDIVIDUALES'!I7:I52)</f>
        <v>80</v>
      </c>
      <c r="I20" s="93">
        <f>SUM('CESIONES INDIVIDUALES'!J7:J52)</f>
        <v>0</v>
      </c>
      <c r="J20" s="93">
        <f>SUM('CESIONES INDIVIDUALES'!K7:K52)</f>
        <v>80</v>
      </c>
      <c r="K20" s="164">
        <f t="shared" si="4"/>
        <v>0</v>
      </c>
    </row>
    <row r="21" spans="1:14">
      <c r="A21" s="88"/>
      <c r="B21" s="88"/>
      <c r="C21" s="462"/>
      <c r="D21" s="226" t="s">
        <v>532</v>
      </c>
      <c r="E21" s="227"/>
      <c r="F21" s="93">
        <v>0</v>
      </c>
      <c r="H21" s="93">
        <f>F21+G20</f>
        <v>0</v>
      </c>
      <c r="I21" s="93">
        <v>0</v>
      </c>
      <c r="J21" s="93">
        <f>H21-I21</f>
        <v>0</v>
      </c>
      <c r="K21" s="164">
        <v>0</v>
      </c>
    </row>
    <row r="22" spans="1:14">
      <c r="A22" s="88"/>
      <c r="B22" s="88"/>
      <c r="C22" s="463"/>
      <c r="D22" s="465" t="s">
        <v>72</v>
      </c>
      <c r="E22" s="465"/>
      <c r="F22" s="247">
        <f>SUM(F9:F21)</f>
        <v>41484.102837983191</v>
      </c>
      <c r="G22" s="107">
        <f>SUM(G9:G20)</f>
        <v>-0.29499999999995907</v>
      </c>
      <c r="H22" s="248">
        <f>+F22+G22</f>
        <v>41483.807837983193</v>
      </c>
      <c r="I22" s="108">
        <f>SUM(I9:I20)</f>
        <v>13000.142810000001</v>
      </c>
      <c r="J22" s="108">
        <f>+H22-I22</f>
        <v>28483.665027983192</v>
      </c>
      <c r="K22" s="165">
        <f>I22/H22</f>
        <v>0.31337872503827569</v>
      </c>
    </row>
    <row r="23" spans="1:14" hidden="1">
      <c r="A23" s="88"/>
      <c r="B23" s="88"/>
      <c r="C23" s="88"/>
      <c r="D23" s="95"/>
      <c r="E23" s="95"/>
      <c r="F23" s="96"/>
      <c r="G23" s="88"/>
      <c r="H23" s="88"/>
      <c r="I23" s="88"/>
      <c r="J23" s="88"/>
      <c r="K23" s="97">
        <v>1</v>
      </c>
    </row>
    <row r="24" spans="1:14">
      <c r="A24" s="88"/>
      <c r="B24" s="88"/>
      <c r="C24" s="88"/>
      <c r="D24" s="95"/>
      <c r="E24" s="281"/>
      <c r="F24" s="96"/>
      <c r="G24" s="282" t="s">
        <v>566</v>
      </c>
      <c r="H24" s="88"/>
      <c r="I24" s="88"/>
      <c r="J24" s="88"/>
      <c r="K24" s="88"/>
    </row>
    <row r="25" spans="1:14">
      <c r="A25" s="88"/>
      <c r="B25" s="88"/>
      <c r="C25" s="88"/>
      <c r="D25" s="95"/>
      <c r="E25" s="281" t="s">
        <v>566</v>
      </c>
      <c r="F25" s="96"/>
      <c r="G25" s="88"/>
      <c r="H25" s="88"/>
      <c r="I25" s="88"/>
      <c r="J25" s="88"/>
      <c r="K25" s="88"/>
    </row>
    <row r="26" spans="1:14">
      <c r="A26" s="88"/>
      <c r="B26" s="88"/>
      <c r="C26" s="88"/>
      <c r="D26" s="95"/>
      <c r="E26" s="95"/>
      <c r="F26" s="88"/>
      <c r="G26" s="88"/>
      <c r="H26" s="88"/>
      <c r="I26" s="88"/>
      <c r="J26" s="88"/>
      <c r="K26" s="88"/>
    </row>
    <row r="28" spans="1:14">
      <c r="C28" s="449" t="s">
        <v>538</v>
      </c>
      <c r="D28" s="450"/>
      <c r="E28" s="450"/>
      <c r="F28" s="450"/>
      <c r="G28" s="450"/>
      <c r="H28" s="450"/>
      <c r="I28" s="450"/>
      <c r="J28" s="451"/>
      <c r="N28" s="89">
        <f>0.0059254*F17</f>
        <v>145.29967143838567</v>
      </c>
    </row>
    <row r="29" spans="1:14">
      <c r="C29" s="452">
        <f>C4</f>
        <v>44725</v>
      </c>
      <c r="D29" s="455"/>
      <c r="E29" s="455"/>
      <c r="F29" s="455"/>
      <c r="G29" s="455"/>
      <c r="H29" s="455"/>
      <c r="I29" s="455"/>
      <c r="J29" s="456"/>
    </row>
    <row r="30" spans="1:14">
      <c r="C30" s="464"/>
      <c r="D30" s="464"/>
      <c r="E30" s="464"/>
      <c r="F30" s="464"/>
      <c r="G30" s="464"/>
      <c r="H30" s="464"/>
      <c r="I30" s="464"/>
      <c r="J30" s="464"/>
    </row>
    <row r="31" spans="1:14">
      <c r="C31" s="447"/>
      <c r="D31" s="447"/>
      <c r="E31" s="447"/>
      <c r="F31" s="447"/>
      <c r="G31" s="447"/>
      <c r="H31" s="447"/>
      <c r="I31" s="447"/>
      <c r="J31" s="447"/>
    </row>
    <row r="32" spans="1:14">
      <c r="C32" s="88"/>
      <c r="D32" s="88"/>
      <c r="E32" s="88"/>
      <c r="F32" s="88"/>
      <c r="G32" s="88"/>
      <c r="H32" s="88"/>
      <c r="I32" s="88"/>
      <c r="J32" s="88"/>
    </row>
    <row r="33" spans="3:10" ht="24">
      <c r="C33" s="104" t="s">
        <v>466</v>
      </c>
      <c r="D33" s="105" t="s">
        <v>486</v>
      </c>
      <c r="E33" s="102" t="s">
        <v>499</v>
      </c>
      <c r="F33" s="102" t="s">
        <v>468</v>
      </c>
      <c r="G33" s="102" t="s">
        <v>469</v>
      </c>
      <c r="H33" s="102" t="s">
        <v>494</v>
      </c>
      <c r="I33" s="102" t="s">
        <v>470</v>
      </c>
      <c r="J33" s="102" t="s">
        <v>471</v>
      </c>
    </row>
    <row r="34" spans="3:10">
      <c r="C34" s="448" t="s">
        <v>488</v>
      </c>
      <c r="D34" s="103" t="s">
        <v>487</v>
      </c>
      <c r="E34" s="232">
        <v>50</v>
      </c>
      <c r="F34" s="232">
        <v>0</v>
      </c>
      <c r="G34" s="232">
        <f>+E34+F34</f>
        <v>50</v>
      </c>
      <c r="H34" s="232">
        <f>'FUP Y PESC. INVESTIGACION'!G8</f>
        <v>0</v>
      </c>
      <c r="I34" s="232">
        <f>E34-H34</f>
        <v>50</v>
      </c>
      <c r="J34" s="106">
        <f>H34/E34</f>
        <v>0</v>
      </c>
    </row>
    <row r="35" spans="3:10">
      <c r="C35" s="448"/>
      <c r="D35" s="103" t="s">
        <v>485</v>
      </c>
      <c r="E35" s="232">
        <v>50</v>
      </c>
      <c r="F35" s="232">
        <v>0</v>
      </c>
      <c r="G35" s="232">
        <f>+E35+F35</f>
        <v>50</v>
      </c>
      <c r="H35" s="232">
        <f>'FUP Y PESC. INVESTIGACION'!G9</f>
        <v>0</v>
      </c>
      <c r="I35" s="232">
        <f>E35-H35</f>
        <v>50</v>
      </c>
      <c r="J35" s="106">
        <f>H35/E35</f>
        <v>0</v>
      </c>
    </row>
  </sheetData>
  <mergeCells count="16">
    <mergeCell ref="N9:P9"/>
    <mergeCell ref="C31:J31"/>
    <mergeCell ref="C34:C35"/>
    <mergeCell ref="C3:K3"/>
    <mergeCell ref="C4:K4"/>
    <mergeCell ref="C28:J28"/>
    <mergeCell ref="C29:J29"/>
    <mergeCell ref="D20:E20"/>
    <mergeCell ref="D18:E18"/>
    <mergeCell ref="C5:K5"/>
    <mergeCell ref="C9:C22"/>
    <mergeCell ref="D19:E19"/>
    <mergeCell ref="C30:J30"/>
    <mergeCell ref="D6:K6"/>
    <mergeCell ref="D9:D16"/>
    <mergeCell ref="D22:E22"/>
  </mergeCells>
  <pageMargins left="0.7" right="0.7" top="0.75" bottom="0.75" header="0.3" footer="0.3"/>
  <pageSetup paperSize="172" orientation="portrait" r:id="rId1"/>
  <ignoredErrors>
    <ignoredError sqref="H2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107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104</v>
      </c>
      <c r="C4" s="22" t="s">
        <v>105</v>
      </c>
      <c r="D4" s="23"/>
      <c r="E4" s="588" t="s">
        <v>111</v>
      </c>
      <c r="F4" s="588"/>
      <c r="G4" s="20" t="s">
        <v>106</v>
      </c>
      <c r="H4" s="8" t="s">
        <v>108</v>
      </c>
      <c r="J4" s="6"/>
      <c r="N4" s="7"/>
    </row>
    <row r="5" spans="1:14">
      <c r="B5" s="28" t="s">
        <v>73</v>
      </c>
      <c r="C5" s="31">
        <v>91584000</v>
      </c>
      <c r="D5" s="30">
        <v>0</v>
      </c>
      <c r="E5" s="9" t="s">
        <v>109</v>
      </c>
      <c r="F5" s="9" t="s">
        <v>114</v>
      </c>
      <c r="G5" s="9">
        <v>8.4811999999999995E-3</v>
      </c>
      <c r="H5" s="9">
        <f>G5*$A$2</f>
        <v>125.18251199999999</v>
      </c>
      <c r="I5" t="s">
        <v>120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590" t="s">
        <v>72</v>
      </c>
      <c r="C11" s="590"/>
      <c r="D11" s="590"/>
      <c r="E11" s="590"/>
      <c r="F11" s="590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104</v>
      </c>
      <c r="C16" s="22" t="s">
        <v>105</v>
      </c>
      <c r="D16" s="23"/>
      <c r="E16" s="588" t="s">
        <v>111</v>
      </c>
      <c r="F16" s="588"/>
      <c r="G16" s="20" t="s">
        <v>106</v>
      </c>
      <c r="H16" s="8" t="s">
        <v>108</v>
      </c>
    </row>
    <row r="17" spans="2:9">
      <c r="B17" s="28" t="s">
        <v>74</v>
      </c>
      <c r="C17" s="29">
        <v>76014281</v>
      </c>
      <c r="D17" s="30">
        <v>6</v>
      </c>
      <c r="E17" s="9" t="s">
        <v>109</v>
      </c>
      <c r="F17" s="9" t="s">
        <v>112</v>
      </c>
      <c r="G17" s="9">
        <v>7.47E-5</v>
      </c>
      <c r="H17" s="9">
        <f>G17*$A$2</f>
        <v>1.1025719999999999</v>
      </c>
      <c r="I17" t="s">
        <v>120</v>
      </c>
    </row>
    <row r="18" spans="2:9">
      <c r="B18" s="16"/>
      <c r="C18" s="11"/>
      <c r="D18" s="12"/>
      <c r="E18" s="9" t="s">
        <v>110</v>
      </c>
      <c r="F18" s="9" t="s">
        <v>113</v>
      </c>
      <c r="G18" s="9">
        <v>2.3E-3</v>
      </c>
      <c r="H18" s="9">
        <f>G18*A2</f>
        <v>33.948</v>
      </c>
      <c r="I18" s="6" t="s">
        <v>120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590" t="s">
        <v>72</v>
      </c>
      <c r="C24" s="590"/>
      <c r="D24" s="590"/>
      <c r="E24" s="590"/>
      <c r="F24" s="590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104</v>
      </c>
      <c r="C28" s="22" t="s">
        <v>105</v>
      </c>
      <c r="D28" s="23"/>
      <c r="E28" s="588" t="s">
        <v>111</v>
      </c>
      <c r="F28" s="588"/>
      <c r="G28" s="20" t="s">
        <v>106</v>
      </c>
      <c r="H28" s="8" t="s">
        <v>108</v>
      </c>
    </row>
    <row r="29" spans="2:9">
      <c r="B29" s="28" t="s">
        <v>75</v>
      </c>
      <c r="C29" s="36">
        <v>76189335</v>
      </c>
      <c r="D29" s="36">
        <v>1</v>
      </c>
      <c r="E29" s="9" t="s">
        <v>109</v>
      </c>
      <c r="F29" s="32" t="s">
        <v>115</v>
      </c>
      <c r="G29" s="33">
        <v>6.6588000000000003E-3</v>
      </c>
      <c r="H29" s="32">
        <f>G29*$A$2</f>
        <v>98.283888000000005</v>
      </c>
      <c r="I29" t="s">
        <v>120</v>
      </c>
    </row>
    <row r="30" spans="2:9">
      <c r="B30" s="16"/>
      <c r="C30" s="6"/>
      <c r="D30" s="6"/>
      <c r="E30" s="9" t="s">
        <v>119</v>
      </c>
      <c r="F30" s="32" t="s">
        <v>118</v>
      </c>
      <c r="G30" s="32">
        <v>-3.0000000000000001E-5</v>
      </c>
      <c r="H30" s="32">
        <f>G30*$A$2</f>
        <v>-0.44280000000000003</v>
      </c>
      <c r="I30" t="s">
        <v>120</v>
      </c>
    </row>
    <row r="31" spans="2:9">
      <c r="B31" s="16"/>
      <c r="C31" s="6"/>
      <c r="D31" s="6"/>
      <c r="E31" s="9" t="s">
        <v>109</v>
      </c>
      <c r="F31" s="32" t="s">
        <v>116</v>
      </c>
      <c r="G31" s="32">
        <v>6.6287999999999998E-3</v>
      </c>
      <c r="H31" s="32">
        <f>G31*$A$2</f>
        <v>97.841087999999999</v>
      </c>
      <c r="I31" t="s">
        <v>120</v>
      </c>
    </row>
    <row r="32" spans="2:9">
      <c r="B32" s="34"/>
      <c r="E32" s="9" t="s">
        <v>110</v>
      </c>
      <c r="F32" s="32" t="s">
        <v>117</v>
      </c>
      <c r="G32" s="32">
        <v>1.7503E-3</v>
      </c>
      <c r="H32" s="32">
        <f>G32*$A$2</f>
        <v>25.834427999999999</v>
      </c>
      <c r="I32" t="s">
        <v>120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590" t="s">
        <v>72</v>
      </c>
      <c r="C37" s="590"/>
      <c r="D37" s="590"/>
      <c r="E37" s="590"/>
      <c r="F37" s="590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104</v>
      </c>
      <c r="C40" s="22" t="s">
        <v>105</v>
      </c>
      <c r="D40" s="23"/>
      <c r="E40" s="588" t="s">
        <v>111</v>
      </c>
      <c r="F40" s="588"/>
      <c r="G40" s="20" t="s">
        <v>106</v>
      </c>
      <c r="H40" s="8" t="s">
        <v>108</v>
      </c>
    </row>
    <row r="41" spans="2:9">
      <c r="B41" s="28" t="s">
        <v>76</v>
      </c>
      <c r="C41" s="36">
        <v>5226590</v>
      </c>
      <c r="D41" s="36">
        <v>8</v>
      </c>
      <c r="E41" s="9" t="s">
        <v>109</v>
      </c>
      <c r="F41" s="9" t="s">
        <v>121</v>
      </c>
      <c r="G41" s="32">
        <v>8.4489000000000005E-3</v>
      </c>
      <c r="H41" s="32">
        <f>G41*$A$2</f>
        <v>124.705764</v>
      </c>
      <c r="I41" t="s">
        <v>120</v>
      </c>
    </row>
    <row r="42" spans="2:9">
      <c r="B42" s="34"/>
      <c r="E42" s="9" t="s">
        <v>110</v>
      </c>
      <c r="F42" s="9" t="s">
        <v>124</v>
      </c>
      <c r="G42" s="32">
        <v>1.033E-4</v>
      </c>
      <c r="H42" s="32">
        <f>G42*$A$2</f>
        <v>1.524708</v>
      </c>
      <c r="I42" t="s">
        <v>120</v>
      </c>
    </row>
    <row r="43" spans="2:9">
      <c r="B43" s="34"/>
      <c r="E43" s="9" t="s">
        <v>122</v>
      </c>
      <c r="F43" s="9" t="s">
        <v>123</v>
      </c>
      <c r="G43" s="32">
        <v>-2.0029999999999999E-4</v>
      </c>
      <c r="H43" s="32">
        <f>G43*$A$2</f>
        <v>-2.9564279999999998</v>
      </c>
      <c r="I43" t="s">
        <v>120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590" t="s">
        <v>72</v>
      </c>
      <c r="C47" s="590"/>
      <c r="D47" s="590"/>
      <c r="E47" s="590"/>
      <c r="F47" s="590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104</v>
      </c>
      <c r="C50" s="22" t="s">
        <v>105</v>
      </c>
      <c r="D50" s="23"/>
      <c r="E50" s="588" t="s">
        <v>111</v>
      </c>
      <c r="F50" s="588"/>
      <c r="G50" s="20" t="s">
        <v>106</v>
      </c>
      <c r="H50" s="8" t="s">
        <v>108</v>
      </c>
      <c r="I50">
        <v>1.0000000000000001E-5</v>
      </c>
    </row>
    <row r="51" spans="2:12">
      <c r="B51" s="28" t="s">
        <v>77</v>
      </c>
      <c r="C51" s="36">
        <v>76346240</v>
      </c>
      <c r="D51" s="36">
        <v>4</v>
      </c>
      <c r="E51" s="9" t="s">
        <v>109</v>
      </c>
      <c r="F51" s="9" t="s">
        <v>125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122</v>
      </c>
      <c r="F52" s="9" t="s">
        <v>132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131</v>
      </c>
    </row>
    <row r="53" spans="2:12">
      <c r="B53" s="34"/>
      <c r="E53" s="9" t="s">
        <v>122</v>
      </c>
      <c r="F53" s="9" t="s">
        <v>130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129</v>
      </c>
    </row>
    <row r="54" spans="2:12">
      <c r="B54" s="34"/>
      <c r="E54" s="9" t="s">
        <v>110</v>
      </c>
      <c r="F54" s="9" t="s">
        <v>126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110</v>
      </c>
      <c r="F55" s="9" t="s">
        <v>161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128</v>
      </c>
      <c r="F56" s="9" t="s">
        <v>127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590" t="s">
        <v>72</v>
      </c>
      <c r="C59" s="590"/>
      <c r="D59" s="590"/>
      <c r="E59" s="590"/>
      <c r="F59" s="590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104</v>
      </c>
      <c r="C64" s="22" t="s">
        <v>105</v>
      </c>
      <c r="D64" s="23"/>
      <c r="E64" s="588" t="s">
        <v>111</v>
      </c>
      <c r="F64" s="588"/>
      <c r="G64" s="24" t="s">
        <v>106</v>
      </c>
      <c r="H64" s="8" t="s">
        <v>108</v>
      </c>
    </row>
    <row r="65" spans="2:8">
      <c r="B65" s="28" t="s">
        <v>78</v>
      </c>
      <c r="C65" s="31">
        <v>77318350</v>
      </c>
      <c r="D65" s="30">
        <v>3</v>
      </c>
      <c r="E65" s="9" t="s">
        <v>109</v>
      </c>
      <c r="F65" s="9" t="s">
        <v>162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590" t="s">
        <v>72</v>
      </c>
      <c r="C71" s="590"/>
      <c r="D71" s="590"/>
      <c r="E71" s="590"/>
      <c r="F71" s="590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104</v>
      </c>
      <c r="C76" s="22" t="s">
        <v>105</v>
      </c>
      <c r="D76" s="23"/>
      <c r="E76" s="588" t="s">
        <v>111</v>
      </c>
      <c r="F76" s="588"/>
      <c r="G76" s="24" t="s">
        <v>106</v>
      </c>
      <c r="H76" s="8" t="s">
        <v>108</v>
      </c>
    </row>
    <row r="77" spans="2:8">
      <c r="B77" s="28" t="s">
        <v>63</v>
      </c>
      <c r="C77" s="36">
        <v>6322197</v>
      </c>
      <c r="D77" s="36" t="s">
        <v>79</v>
      </c>
      <c r="E77" s="9" t="s">
        <v>109</v>
      </c>
      <c r="F77" s="32" t="s">
        <v>163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590" t="s">
        <v>72</v>
      </c>
      <c r="C84" s="590"/>
      <c r="D84" s="590"/>
      <c r="E84" s="590"/>
      <c r="F84" s="590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178</v>
      </c>
      <c r="J86" s="2" t="s">
        <v>179</v>
      </c>
      <c r="K86" s="61" t="s">
        <v>176</v>
      </c>
      <c r="L86" s="61" t="s">
        <v>177</v>
      </c>
    </row>
    <row r="87" spans="2:13" ht="24">
      <c r="B87" s="24" t="s">
        <v>104</v>
      </c>
      <c r="C87" s="22" t="s">
        <v>105</v>
      </c>
      <c r="D87" s="23"/>
      <c r="E87" s="588" t="s">
        <v>111</v>
      </c>
      <c r="F87" s="588"/>
      <c r="G87" s="24" t="s">
        <v>106</v>
      </c>
      <c r="H87" s="62" t="s">
        <v>108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80</v>
      </c>
      <c r="C88" s="6">
        <v>96962720</v>
      </c>
      <c r="D88" s="6">
        <v>5</v>
      </c>
      <c r="E88" s="9" t="s">
        <v>109</v>
      </c>
      <c r="F88" s="32" t="s">
        <v>164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122</v>
      </c>
      <c r="F89" s="65" t="s">
        <v>172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6"/>
      <c r="C90" s="6"/>
      <c r="D90" s="6"/>
      <c r="E90" s="9" t="s">
        <v>110</v>
      </c>
      <c r="F90" s="9" t="s">
        <v>175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6"/>
      <c r="C91" s="6"/>
      <c r="D91" s="6"/>
      <c r="E91" s="9" t="s">
        <v>110</v>
      </c>
      <c r="F91" s="9" t="s">
        <v>165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6"/>
      <c r="C92" s="6"/>
      <c r="D92" s="6"/>
      <c r="E92" s="9" t="s">
        <v>167</v>
      </c>
      <c r="F92" s="9" t="s">
        <v>166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6"/>
      <c r="C93" s="6"/>
      <c r="D93" s="6"/>
      <c r="E93" s="9" t="s">
        <v>169</v>
      </c>
      <c r="F93" s="9" t="s">
        <v>168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6"/>
      <c r="C94" s="6"/>
      <c r="D94" s="6"/>
      <c r="E94" s="9" t="s">
        <v>171</v>
      </c>
      <c r="F94" s="9" t="s">
        <v>170</v>
      </c>
      <c r="G94" s="59" t="s">
        <v>12</v>
      </c>
      <c r="H94" s="60" t="s">
        <v>12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6"/>
      <c r="C95" s="6"/>
      <c r="D95" s="6"/>
      <c r="E95" s="9" t="s">
        <v>122</v>
      </c>
      <c r="F95" s="9" t="s">
        <v>173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6"/>
      <c r="C96" s="6"/>
      <c r="D96" s="6"/>
      <c r="E96" s="9" t="s">
        <v>122</v>
      </c>
      <c r="F96" s="9" t="s">
        <v>174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6"/>
      <c r="C97" s="6"/>
      <c r="D97" s="6"/>
      <c r="E97" s="9" t="s">
        <v>181</v>
      </c>
      <c r="F97" s="9" t="s">
        <v>180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182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178</v>
      </c>
      <c r="K105" s="69" t="s">
        <v>179</v>
      </c>
      <c r="L105" s="70" t="s">
        <v>176</v>
      </c>
      <c r="M105" s="72" t="s">
        <v>177</v>
      </c>
      <c r="N105" s="591" t="s">
        <v>184</v>
      </c>
      <c r="O105" s="592"/>
      <c r="P105" s="593"/>
    </row>
    <row r="106" spans="2:16" ht="24">
      <c r="B106" s="64" t="s">
        <v>104</v>
      </c>
      <c r="C106" s="22" t="s">
        <v>105</v>
      </c>
      <c r="D106" s="23"/>
      <c r="E106" s="588" t="s">
        <v>111</v>
      </c>
      <c r="F106" s="588"/>
      <c r="G106" s="64" t="s">
        <v>106</v>
      </c>
      <c r="H106" s="8" t="s">
        <v>108</v>
      </c>
      <c r="I106" s="74"/>
      <c r="J106" s="61">
        <v>1.0000000000000001E-5</v>
      </c>
      <c r="K106" s="61"/>
      <c r="L106" s="34"/>
      <c r="M106" s="71"/>
      <c r="N106" s="594" t="s">
        <v>178</v>
      </c>
      <c r="O106" s="594"/>
      <c r="P106" s="3" t="s">
        <v>179</v>
      </c>
    </row>
    <row r="107" spans="2:16">
      <c r="B107" s="19" t="s">
        <v>81</v>
      </c>
      <c r="C107" s="67">
        <v>5583535</v>
      </c>
      <c r="D107" s="68">
        <v>7</v>
      </c>
      <c r="E107" s="9" t="s">
        <v>109</v>
      </c>
      <c r="F107" s="2" t="s">
        <v>183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590" t="s">
        <v>72</v>
      </c>
      <c r="C108" s="590"/>
      <c r="D108" s="590"/>
      <c r="E108" s="590"/>
      <c r="F108" s="590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178</v>
      </c>
      <c r="K111" s="69" t="s">
        <v>179</v>
      </c>
      <c r="L111" s="70" t="s">
        <v>176</v>
      </c>
      <c r="M111" s="70" t="s">
        <v>177</v>
      </c>
      <c r="N111" s="591" t="s">
        <v>184</v>
      </c>
      <c r="O111" s="592"/>
      <c r="P111" s="593"/>
    </row>
    <row r="112" spans="2:16" ht="24">
      <c r="B112" s="64" t="s">
        <v>104</v>
      </c>
      <c r="C112" s="22" t="s">
        <v>105</v>
      </c>
      <c r="D112" s="23"/>
      <c r="E112" s="589" t="s">
        <v>111</v>
      </c>
      <c r="F112" s="589"/>
      <c r="G112" s="73" t="s">
        <v>106</v>
      </c>
      <c r="H112" s="74" t="s">
        <v>108</v>
      </c>
      <c r="I112" s="74"/>
      <c r="J112" s="61">
        <v>1.0000000000000001E-5</v>
      </c>
      <c r="K112" s="61">
        <v>1.9000000000000001E-5</v>
      </c>
      <c r="L112" s="34"/>
      <c r="M112" s="34"/>
      <c r="N112" s="594" t="s">
        <v>178</v>
      </c>
      <c r="O112" s="594"/>
      <c r="P112" s="3" t="s">
        <v>179</v>
      </c>
    </row>
    <row r="113" spans="2:16">
      <c r="B113" s="9" t="s">
        <v>82</v>
      </c>
      <c r="C113" s="75">
        <v>96603620</v>
      </c>
      <c r="D113" s="76">
        <v>6</v>
      </c>
      <c r="E113" s="9" t="s">
        <v>109</v>
      </c>
      <c r="F113" s="9" t="s">
        <v>185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187</v>
      </c>
      <c r="F114" s="9" t="s">
        <v>186</v>
      </c>
      <c r="G114" s="9">
        <v>1.7899999999999999E-4</v>
      </c>
      <c r="H114" s="2">
        <f>G114*$A$2</f>
        <v>2.6420399999999997</v>
      </c>
      <c r="I114" s="2" t="s">
        <v>188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189</v>
      </c>
      <c r="F115" s="2" t="s">
        <v>123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191</v>
      </c>
      <c r="F116" s="9" t="s">
        <v>190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83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84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85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86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87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88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89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90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91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92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93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94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95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96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97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98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99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100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101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102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103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133</v>
      </c>
      <c r="C154" s="45" t="s">
        <v>134</v>
      </c>
      <c r="D154" s="45" t="s">
        <v>135</v>
      </c>
      <c r="E154" s="48" t="s">
        <v>136</v>
      </c>
      <c r="F154" s="46" t="s">
        <v>137</v>
      </c>
    </row>
    <row r="155" spans="2:7">
      <c r="B155" s="39" t="s">
        <v>138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139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140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141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142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143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144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145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146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147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147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147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148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149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150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151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152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153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154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155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156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157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158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159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160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 t="shared" ref="D180:E180" si="6">SUM(D155:D179)</f>
        <v>11070.001000000002</v>
      </c>
      <c r="E180" s="38">
        <f t="shared" si="6"/>
        <v>3690.0020000000004</v>
      </c>
      <c r="F180" s="38">
        <f>SUM(F155:F179)</f>
        <v>14760</v>
      </c>
    </row>
  </sheetData>
  <mergeCells count="22">
    <mergeCell ref="B24:F24"/>
    <mergeCell ref="E16:F16"/>
    <mergeCell ref="E4:F4"/>
    <mergeCell ref="B11:F11"/>
    <mergeCell ref="E28:F28"/>
    <mergeCell ref="B37:F37"/>
    <mergeCell ref="E40:F40"/>
    <mergeCell ref="B47:F47"/>
    <mergeCell ref="E50:F50"/>
    <mergeCell ref="B59:F59"/>
    <mergeCell ref="E64:F64"/>
    <mergeCell ref="B71:F71"/>
    <mergeCell ref="E76:F76"/>
    <mergeCell ref="B84:F84"/>
    <mergeCell ref="E87:F87"/>
    <mergeCell ref="E106:F106"/>
    <mergeCell ref="E112:F112"/>
    <mergeCell ref="B108:F108"/>
    <mergeCell ref="N105:P105"/>
    <mergeCell ref="N106:O106"/>
    <mergeCell ref="N111:P111"/>
    <mergeCell ref="N112:O112"/>
  </mergeCells>
  <pageMargins left="0.7" right="0.7" top="0.75" bottom="0.75" header="0.3" footer="0.3"/>
  <pageSetup paperSize="1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601" t="s">
        <v>36</v>
      </c>
      <c r="B6" s="595" t="s">
        <v>26</v>
      </c>
      <c r="C6" s="82"/>
      <c r="D6" s="82"/>
      <c r="E6" s="79" t="s">
        <v>8</v>
      </c>
      <c r="F6" s="78" t="e">
        <f>'CUOTA ARTESANAL'!#REF!+'CUOTA ARTESANAL'!G502+'CUOTA ARTESANAL'!G504+'CUOTA ARTESANAL'!G506+'CUOTA ARTESANAL'!G508+'CUOTA ARTESANAL'!G510+'CUOTA ARTESANAL'!G512+'CUOTA ARTESANAL'!G514+'CUOTA ARTESANAL'!G516+'CUOTA ARTESANAL'!G518+'CUOTA ARTESANAL'!G520+'CUOTA ARTESANAL'!#REF!+'CUOTA ARTESANAL'!G524+'CUOTA ARTESANAL'!G526+'CUOTA ARTESANAL'!G528+'CUOTA ARTESANAL'!G530+'CUOTA ARTESANAL'!G532+'CUOTA ARTESANAL'!G534+'CUOTA ARTESANAL'!G536+'CUOTA ARTESANAL'!G538+'CUOTA ARTESANAL'!G540+'CUOTA ARTESANAL'!G542+'CUOTA ARTESANAL'!G544+'CUOTA ARTESANAL'!G546+'CUOTA ARTESANAL'!G548+'CUOTA ARTESANAL'!G550+'CUOTA ARTESANAL'!G552+'CUOTA ARTESANAL'!G554</f>
        <v>#REF!</v>
      </c>
      <c r="G6" s="78" t="e">
        <f>'CUOTA ARTESANAL'!#REF!+'CUOTA ARTESANAL'!H502+'CUOTA ARTESANAL'!H504+'CUOTA ARTESANAL'!H506+'CUOTA ARTESANAL'!H508+'CUOTA ARTESANAL'!H510+'CUOTA ARTESANAL'!H512+'CUOTA ARTESANAL'!H514+'CUOTA ARTESANAL'!H516+'CUOTA ARTESANAL'!H518+'CUOTA ARTESANAL'!H520+'CUOTA ARTESANAL'!#REF!+'CUOTA ARTESANAL'!H524+'CUOTA ARTESANAL'!H526+'CUOTA ARTESANAL'!H528+'CUOTA ARTESANAL'!H530+'CUOTA ARTESANAL'!H532+'CUOTA ARTESANAL'!H534+'CUOTA ARTESANAL'!H536+'CUOTA ARTESANAL'!H538+'CUOTA ARTESANAL'!H540+'CUOTA ARTESANAL'!H542+'CUOTA ARTESANAL'!H544+'CUOTA ARTESANAL'!H546+'CUOTA ARTESANAL'!H548+'CUOTA ARTESANAL'!H550+'CUOTA ARTESANAL'!H552+'CUOTA ARTESANAL'!H554</f>
        <v>#REF!</v>
      </c>
      <c r="H6" s="78" t="e">
        <f>F6+G6</f>
        <v>#REF!</v>
      </c>
    </row>
    <row r="7" spans="1:8" ht="23.25">
      <c r="A7" s="602"/>
      <c r="B7" s="596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602"/>
      <c r="B8" s="597"/>
      <c r="C8" s="84"/>
      <c r="D8" s="84"/>
      <c r="E8" s="79" t="s">
        <v>10</v>
      </c>
      <c r="F8" s="78" t="e">
        <f>'CUOTA ARTESANAL'!G501+'CUOTA ARTESANAL'!G503+'CUOTA ARTESANAL'!G505+'CUOTA ARTESANAL'!G507+'CUOTA ARTESANAL'!G509+'CUOTA ARTESANAL'!G511+'CUOTA ARTESANAL'!G513+'CUOTA ARTESANAL'!G515+'CUOTA ARTESANAL'!G517+'CUOTA ARTESANAL'!G519+'CUOTA ARTESANAL'!G521+'CUOTA ARTESANAL'!#REF!+'CUOTA ARTESANAL'!G525+'CUOTA ARTESANAL'!G527+'CUOTA ARTESANAL'!G529+'CUOTA ARTESANAL'!G531+'CUOTA ARTESANAL'!G533+'CUOTA ARTESANAL'!G535+'CUOTA ARTESANAL'!G537+'CUOTA ARTESANAL'!G539+'CUOTA ARTESANAL'!G541+'CUOTA ARTESANAL'!G543+'CUOTA ARTESANAL'!G545+'CUOTA ARTESANAL'!G547+'CUOTA ARTESANAL'!G549+'CUOTA ARTESANAL'!G551+'CUOTA ARTESANAL'!G553+'CUOTA ARTESANAL'!G555</f>
        <v>#REF!</v>
      </c>
      <c r="G8" s="78" t="e">
        <f>'CUOTA ARTESANAL'!H501+'CUOTA ARTESANAL'!H503+'CUOTA ARTESANAL'!H505+'CUOTA ARTESANAL'!H507+'CUOTA ARTESANAL'!H509+'CUOTA ARTESANAL'!H511+'CUOTA ARTESANAL'!H513+'CUOTA ARTESANAL'!H515+'CUOTA ARTESANAL'!H517+'CUOTA ARTESANAL'!H519+'CUOTA ARTESANAL'!H521+'CUOTA ARTESANAL'!#REF!+'CUOTA ARTESANAL'!H525+'CUOTA ARTESANAL'!H527+'CUOTA ARTESANAL'!H529+'CUOTA ARTESANAL'!H531+'CUOTA ARTESANAL'!H533+'CUOTA ARTESANAL'!H535+'CUOTA ARTESANAL'!H537+'CUOTA ARTESANAL'!H539+'CUOTA ARTESANAL'!H541+'CUOTA ARTESANAL'!H543+'CUOTA ARTESANAL'!H545+'CUOTA ARTESANAL'!H547+'CUOTA ARTESANAL'!H549+'CUOTA ARTESANAL'!H551+'CUOTA ARTESANAL'!H553+'CUOTA ARTESANAL'!H555</f>
        <v>#REF!</v>
      </c>
      <c r="H8" s="78" t="e">
        <f t="shared" si="0"/>
        <v>#REF!</v>
      </c>
    </row>
    <row r="9" spans="1:8" ht="23.25">
      <c r="A9" s="602"/>
      <c r="B9" s="595" t="s">
        <v>11</v>
      </c>
      <c r="C9" s="82"/>
      <c r="D9" s="82"/>
      <c r="E9" s="79" t="s">
        <v>8</v>
      </c>
      <c r="F9" s="78">
        <f>'CUOTA ARTESANAL'!G570+'CUOTA ARTESANAL'!G572+'CUOTA ARTESANAL'!G574+'CUOTA ARTESANAL'!G576+'CUOTA ARTESANAL'!G578+'CUOTA ARTESANAL'!G580+'CUOTA ARTESANAL'!G582+'CUOTA ARTESANAL'!G584+'CUOTA ARTESANAL'!G586+'CUOTA ARTESANAL'!G588+'CUOTA ARTESANAL'!G590+'CUOTA ARTESANAL'!G592+'CUOTA ARTESANAL'!G594+'CUOTA ARTESANAL'!G596+'CUOTA ARTESANAL'!G598+'CUOTA ARTESANAL'!G600+'CUOTA ARTESANAL'!G602+'CUOTA ARTESANAL'!G622</f>
        <v>721.28600000000017</v>
      </c>
      <c r="G9" s="78">
        <f>'CUOTA ARTESANAL'!H570+'CUOTA ARTESANAL'!H572+'CUOTA ARTESANAL'!H574+'CUOTA ARTESANAL'!H576+'CUOTA ARTESANAL'!H578+'CUOTA ARTESANAL'!H580+'CUOTA ARTESANAL'!H582+'CUOTA ARTESANAL'!H584+'CUOTA ARTESANAL'!H586+'CUOTA ARTESANAL'!H588+'CUOTA ARTESANAL'!H590+'CUOTA ARTESANAL'!H592+'CUOTA ARTESANAL'!H594+'CUOTA ARTESANAL'!H596+'CUOTA ARTESANAL'!H598+'CUOTA ARTESANAL'!H600+'CUOTA ARTESANAL'!H602+'CUOTA ARTESANAL'!H620</f>
        <v>-127.44</v>
      </c>
      <c r="H9" s="78">
        <f t="shared" si="0"/>
        <v>593.84600000000023</v>
      </c>
    </row>
    <row r="10" spans="1:8" ht="23.25">
      <c r="A10" s="602"/>
      <c r="B10" s="596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602"/>
      <c r="B11" s="596"/>
      <c r="C11" s="83"/>
      <c r="D11" s="83"/>
      <c r="E11" s="79" t="s">
        <v>10</v>
      </c>
      <c r="F11" s="78">
        <f>'CUOTA ARTESANAL'!G571+'CUOTA ARTESANAL'!G573+'CUOTA ARTESANAL'!G575+'CUOTA ARTESANAL'!G577+'CUOTA ARTESANAL'!G579+'CUOTA ARTESANAL'!G581+'CUOTA ARTESANAL'!G583+'CUOTA ARTESANAL'!G585+'CUOTA ARTESANAL'!G587+'CUOTA ARTESANAL'!G589+'CUOTA ARTESANAL'!G591+'CUOTA ARTESANAL'!G593+'CUOTA ARTESANAL'!G595+'CUOTA ARTESANAL'!G597+'CUOTA ARTESANAL'!G599+'CUOTA ARTESANAL'!G601+'CUOTA ARTESANAL'!G603+'CUOTA ARTESANAL'!G623</f>
        <v>721.28600000000017</v>
      </c>
      <c r="G11" s="78">
        <f>'CUOTA ARTESANAL'!H571+'CUOTA ARTESANAL'!H573+'CUOTA ARTESANAL'!H575+'CUOTA ARTESANAL'!H577+'CUOTA ARTESANAL'!H579+'CUOTA ARTESANAL'!H581+'CUOTA ARTESANAL'!H583+'CUOTA ARTESANAL'!H585+'CUOTA ARTESANAL'!H587+'CUOTA ARTESANAL'!H589+'CUOTA ARTESANAL'!H591+'CUOTA ARTESANAL'!H593+'CUOTA ARTESANAL'!H595+'CUOTA ARTESANAL'!H597+'CUOTA ARTESANAL'!H599+'CUOTA ARTESANAL'!H601+'CUOTA ARTESANAL'!H603+'CUOTA ARTESANAL'!H621</f>
        <v>-39.048000000000002</v>
      </c>
      <c r="H11" s="78">
        <f t="shared" si="0"/>
        <v>682.23800000000017</v>
      </c>
    </row>
    <row r="12" spans="1:8" ht="23.25">
      <c r="A12" s="602"/>
      <c r="B12" s="595" t="s">
        <v>27</v>
      </c>
      <c r="C12" s="82"/>
      <c r="D12" s="82"/>
      <c r="E12" s="79" t="s">
        <v>8</v>
      </c>
      <c r="F12" s="78" t="e">
        <f>'CUOTA ARTESANAL'!G624+'CUOTA ARTESANAL'!G626+'CUOTA ARTESANAL'!#REF!+'CUOTA ARTESANAL'!G628</f>
        <v>#REF!</v>
      </c>
      <c r="G12" s="78">
        <f>'CUOTA ARTESANAL'!H622+'CUOTA ARTESANAL'!H624+'CUOTA ARTESANAL'!H626+'CUOTA ARTESANAL'!H628</f>
        <v>80</v>
      </c>
      <c r="H12" s="78" t="e">
        <f t="shared" si="0"/>
        <v>#REF!</v>
      </c>
    </row>
    <row r="13" spans="1:8" ht="23.25">
      <c r="A13" s="602"/>
      <c r="B13" s="596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603"/>
      <c r="B14" s="597"/>
      <c r="C14" s="84"/>
      <c r="D14" s="84"/>
      <c r="E14" s="79" t="s">
        <v>10</v>
      </c>
      <c r="F14" s="78" t="e">
        <f>'CUOTA ARTESANAL'!G625+'CUOTA ARTESANAL'!G627+'CUOTA ARTESANAL'!#REF!+'CUOTA ARTESANAL'!G629</f>
        <v>#REF!</v>
      </c>
      <c r="G14" s="78">
        <f>'CUOTA ARTESANAL'!H623+'CUOTA ARTESANAL'!H625+'CUOTA ARTESANAL'!H627+'CUOTA ARTESANAL'!H629</f>
        <v>-110</v>
      </c>
      <c r="H14" s="78" t="e">
        <f t="shared" si="0"/>
        <v>#REF!</v>
      </c>
    </row>
    <row r="17" spans="1:8" ht="15" customHeight="1">
      <c r="A17" s="598" t="s">
        <v>227</v>
      </c>
      <c r="B17" s="595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>F17+G17</f>
        <v>#REF!</v>
      </c>
    </row>
    <row r="18" spans="1:8" ht="15" customHeight="1">
      <c r="A18" s="599"/>
      <c r="B18" s="596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ref="H18:H19" si="1">F18+G18</f>
        <v>#REF!</v>
      </c>
    </row>
    <row r="19" spans="1:8" ht="15" customHeight="1">
      <c r="A19" s="599"/>
      <c r="B19" s="597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599"/>
      <c r="B20" s="595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>F20+G20</f>
        <v>#REF!</v>
      </c>
    </row>
    <row r="21" spans="1:8" ht="15" customHeight="1">
      <c r="A21" s="599"/>
      <c r="B21" s="596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ref="H21:H22" si="2">F21+G21</f>
        <v>#REF!</v>
      </c>
    </row>
    <row r="22" spans="1:8" ht="15" customHeight="1">
      <c r="A22" s="600"/>
      <c r="B22" s="597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2"/>
        <v>#REF!</v>
      </c>
    </row>
    <row r="28" spans="1:8" ht="75">
      <c r="A28" s="1" t="s">
        <v>2</v>
      </c>
      <c r="B28" s="1" t="s">
        <v>231</v>
      </c>
      <c r="C28" s="80" t="s">
        <v>3</v>
      </c>
      <c r="D28" s="80" t="s">
        <v>232</v>
      </c>
      <c r="E28" s="80" t="s">
        <v>229</v>
      </c>
      <c r="F28" s="80" t="s">
        <v>230</v>
      </c>
      <c r="G28" s="80" t="s">
        <v>3</v>
      </c>
      <c r="H28" s="80" t="s">
        <v>232</v>
      </c>
    </row>
    <row r="29" spans="1:8">
      <c r="A29" s="607" t="s">
        <v>23</v>
      </c>
      <c r="B29" s="616">
        <f>D29+D34+D39</f>
        <v>241.76600000000002</v>
      </c>
      <c r="C29" s="613" t="s">
        <v>8</v>
      </c>
      <c r="D29" s="625">
        <f>H29+H32+H35+H38+H41</f>
        <v>21.275000000000002</v>
      </c>
      <c r="E29" s="604" t="s">
        <v>205</v>
      </c>
      <c r="F29" s="616">
        <f>H29+H30+H31</f>
        <v>110.83199999999999</v>
      </c>
      <c r="G29" s="79" t="s">
        <v>8</v>
      </c>
      <c r="H29" s="86">
        <v>9.7530000000000001</v>
      </c>
    </row>
    <row r="30" spans="1:8">
      <c r="A30" s="608"/>
      <c r="B30" s="617"/>
      <c r="C30" s="614"/>
      <c r="D30" s="626"/>
      <c r="E30" s="605"/>
      <c r="F30" s="617"/>
      <c r="G30" s="79" t="s">
        <v>9</v>
      </c>
      <c r="H30" s="86">
        <v>45.663000000000004</v>
      </c>
    </row>
    <row r="31" spans="1:8">
      <c r="A31" s="608"/>
      <c r="B31" s="617"/>
      <c r="C31" s="614"/>
      <c r="D31" s="626"/>
      <c r="E31" s="606"/>
      <c r="F31" s="618"/>
      <c r="G31" s="79" t="s">
        <v>10</v>
      </c>
      <c r="H31" s="86">
        <v>55.415999999999997</v>
      </c>
    </row>
    <row r="32" spans="1:8">
      <c r="A32" s="608"/>
      <c r="B32" s="617"/>
      <c r="C32" s="614"/>
      <c r="D32" s="626"/>
      <c r="E32" s="604" t="s">
        <v>204</v>
      </c>
      <c r="F32" s="616">
        <f>H32+H33+H34</f>
        <v>60.448999999999998</v>
      </c>
      <c r="G32" s="79" t="s">
        <v>8</v>
      </c>
      <c r="H32" s="86">
        <v>5.3190000000000008</v>
      </c>
    </row>
    <row r="33" spans="1:8">
      <c r="A33" s="608"/>
      <c r="B33" s="617"/>
      <c r="C33" s="615"/>
      <c r="D33" s="627"/>
      <c r="E33" s="605"/>
      <c r="F33" s="617"/>
      <c r="G33" s="79" t="s">
        <v>9</v>
      </c>
      <c r="H33" s="86">
        <v>24.905000000000001</v>
      </c>
    </row>
    <row r="34" spans="1:8">
      <c r="A34" s="608"/>
      <c r="B34" s="617"/>
      <c r="C34" s="613" t="s">
        <v>9</v>
      </c>
      <c r="D34" s="625">
        <f>H30+H33+H36+H39+H42</f>
        <v>99.608000000000018</v>
      </c>
      <c r="E34" s="606"/>
      <c r="F34" s="618"/>
      <c r="G34" s="79" t="s">
        <v>10</v>
      </c>
      <c r="H34" s="86">
        <v>30.224999999999994</v>
      </c>
    </row>
    <row r="35" spans="1:8">
      <c r="A35" s="608"/>
      <c r="B35" s="617"/>
      <c r="C35" s="614"/>
      <c r="D35" s="626"/>
      <c r="E35" s="604" t="s">
        <v>206</v>
      </c>
      <c r="F35" s="616">
        <f>H35+H36+H37</f>
        <v>20.134</v>
      </c>
      <c r="G35" s="79" t="s">
        <v>8</v>
      </c>
      <c r="H35" s="86">
        <v>1.772</v>
      </c>
    </row>
    <row r="36" spans="1:8">
      <c r="A36" s="608"/>
      <c r="B36" s="617"/>
      <c r="C36" s="614"/>
      <c r="D36" s="626"/>
      <c r="E36" s="605"/>
      <c r="F36" s="617"/>
      <c r="G36" s="79" t="s">
        <v>9</v>
      </c>
      <c r="H36" s="86">
        <v>8.2949999999999999</v>
      </c>
    </row>
    <row r="37" spans="1:8">
      <c r="A37" s="608"/>
      <c r="B37" s="617"/>
      <c r="C37" s="614"/>
      <c r="D37" s="626"/>
      <c r="E37" s="606"/>
      <c r="F37" s="618"/>
      <c r="G37" s="79" t="s">
        <v>10</v>
      </c>
      <c r="H37" s="86">
        <v>10.067</v>
      </c>
    </row>
    <row r="38" spans="1:8">
      <c r="A38" s="608"/>
      <c r="B38" s="617"/>
      <c r="C38" s="615"/>
      <c r="D38" s="627"/>
      <c r="E38" s="604" t="s">
        <v>207</v>
      </c>
      <c r="F38" s="616">
        <f>H38+H39+H40</f>
        <v>20.147999999999996</v>
      </c>
      <c r="G38" s="79" t="s">
        <v>8</v>
      </c>
      <c r="H38" s="86">
        <v>1.7730000000000001</v>
      </c>
    </row>
    <row r="39" spans="1:8">
      <c r="A39" s="608"/>
      <c r="B39" s="617"/>
      <c r="C39" s="613" t="s">
        <v>10</v>
      </c>
      <c r="D39" s="625">
        <f>H31+H34+H37+H40+H43</f>
        <v>120.883</v>
      </c>
      <c r="E39" s="605"/>
      <c r="F39" s="617"/>
      <c r="G39" s="79" t="s">
        <v>9</v>
      </c>
      <c r="H39" s="86">
        <v>8.3009999999999984</v>
      </c>
    </row>
    <row r="40" spans="1:8">
      <c r="A40" s="608"/>
      <c r="B40" s="617"/>
      <c r="C40" s="614"/>
      <c r="D40" s="626"/>
      <c r="E40" s="606"/>
      <c r="F40" s="618"/>
      <c r="G40" s="79" t="s">
        <v>10</v>
      </c>
      <c r="H40" s="86">
        <v>10.074</v>
      </c>
    </row>
    <row r="41" spans="1:8">
      <c r="A41" s="608"/>
      <c r="B41" s="617"/>
      <c r="C41" s="614"/>
      <c r="D41" s="626"/>
      <c r="E41" s="604" t="s">
        <v>208</v>
      </c>
      <c r="F41" s="616">
        <f>H41+H42+H43</f>
        <v>30.203000000000003</v>
      </c>
      <c r="G41" s="79" t="s">
        <v>8</v>
      </c>
      <c r="H41" s="86">
        <v>2.6579999999999999</v>
      </c>
    </row>
    <row r="42" spans="1:8">
      <c r="A42" s="608"/>
      <c r="B42" s="617"/>
      <c r="C42" s="614"/>
      <c r="D42" s="626"/>
      <c r="E42" s="605"/>
      <c r="F42" s="617"/>
      <c r="G42" s="79" t="s">
        <v>9</v>
      </c>
      <c r="H42" s="86">
        <v>12.444000000000001</v>
      </c>
    </row>
    <row r="43" spans="1:8">
      <c r="A43" s="609"/>
      <c r="B43" s="618"/>
      <c r="C43" s="615"/>
      <c r="D43" s="627"/>
      <c r="E43" s="606"/>
      <c r="F43" s="618"/>
      <c r="G43" s="79" t="s">
        <v>10</v>
      </c>
      <c r="H43" s="86">
        <v>15.101000000000001</v>
      </c>
    </row>
    <row r="44" spans="1:8">
      <c r="A44" s="607" t="s">
        <v>24</v>
      </c>
      <c r="B44" s="616">
        <f>D44+D51+D58</f>
        <v>1240.7380000000001</v>
      </c>
      <c r="C44" s="613" t="s">
        <v>8</v>
      </c>
      <c r="D44" s="616">
        <f>H44+H47+H50+H53+H56+H59+H62</f>
        <v>109.185</v>
      </c>
      <c r="E44" s="604" t="s">
        <v>209</v>
      </c>
      <c r="F44" s="616">
        <f>H44+H45+H46</f>
        <v>338.38799999999998</v>
      </c>
      <c r="G44" s="79" t="s">
        <v>8</v>
      </c>
      <c r="H44" s="86">
        <v>29.777999999999999</v>
      </c>
    </row>
    <row r="45" spans="1:8">
      <c r="A45" s="608"/>
      <c r="B45" s="617"/>
      <c r="C45" s="614"/>
      <c r="D45" s="617"/>
      <c r="E45" s="605"/>
      <c r="F45" s="617"/>
      <c r="G45" s="79" t="s">
        <v>9</v>
      </c>
      <c r="H45" s="86">
        <v>139.416</v>
      </c>
    </row>
    <row r="46" spans="1:8">
      <c r="A46" s="608"/>
      <c r="B46" s="617"/>
      <c r="C46" s="614"/>
      <c r="D46" s="617"/>
      <c r="E46" s="606"/>
      <c r="F46" s="618"/>
      <c r="G46" s="79" t="s">
        <v>10</v>
      </c>
      <c r="H46" s="86">
        <v>169.19399999999999</v>
      </c>
    </row>
    <row r="47" spans="1:8">
      <c r="A47" s="608"/>
      <c r="B47" s="617"/>
      <c r="C47" s="614"/>
      <c r="D47" s="617"/>
      <c r="E47" s="604" t="s">
        <v>210</v>
      </c>
      <c r="F47" s="616">
        <f>H47+H48+H49</f>
        <v>620.37199999999996</v>
      </c>
      <c r="G47" s="79" t="s">
        <v>8</v>
      </c>
      <c r="H47" s="86">
        <v>54.593000000000004</v>
      </c>
    </row>
    <row r="48" spans="1:8">
      <c r="A48" s="608"/>
      <c r="B48" s="617"/>
      <c r="C48" s="614"/>
      <c r="D48" s="617"/>
      <c r="E48" s="605"/>
      <c r="F48" s="617"/>
      <c r="G48" s="79" t="s">
        <v>9</v>
      </c>
      <c r="H48" s="86">
        <v>255.59299999999999</v>
      </c>
    </row>
    <row r="49" spans="1:8">
      <c r="A49" s="608"/>
      <c r="B49" s="617"/>
      <c r="C49" s="614"/>
      <c r="D49" s="617"/>
      <c r="E49" s="606"/>
      <c r="F49" s="618"/>
      <c r="G49" s="79" t="s">
        <v>10</v>
      </c>
      <c r="H49" s="86">
        <v>310.18599999999998</v>
      </c>
    </row>
    <row r="50" spans="1:8">
      <c r="A50" s="608"/>
      <c r="B50" s="617"/>
      <c r="C50" s="615"/>
      <c r="D50" s="618"/>
      <c r="E50" s="604" t="s">
        <v>211</v>
      </c>
      <c r="F50" s="616">
        <f>H50+H51+H52</f>
        <v>183.28700000000001</v>
      </c>
      <c r="G50" s="79" t="s">
        <v>8</v>
      </c>
      <c r="H50" s="86">
        <v>16.129000000000001</v>
      </c>
    </row>
    <row r="51" spans="1:8">
      <c r="A51" s="608"/>
      <c r="B51" s="617"/>
      <c r="C51" s="613" t="s">
        <v>9</v>
      </c>
      <c r="D51" s="616">
        <f>H45+H48+H51+H54+H57+H60+H63</f>
        <v>511.18400000000003</v>
      </c>
      <c r="E51" s="605"/>
      <c r="F51" s="617"/>
      <c r="G51" s="79" t="s">
        <v>9</v>
      </c>
      <c r="H51" s="86">
        <v>75.513999999999996</v>
      </c>
    </row>
    <row r="52" spans="1:8">
      <c r="A52" s="608"/>
      <c r="B52" s="617"/>
      <c r="C52" s="614"/>
      <c r="D52" s="617"/>
      <c r="E52" s="606"/>
      <c r="F52" s="618"/>
      <c r="G52" s="79" t="s">
        <v>10</v>
      </c>
      <c r="H52" s="86">
        <v>91.644000000000005</v>
      </c>
    </row>
    <row r="53" spans="1:8">
      <c r="A53" s="608"/>
      <c r="B53" s="617"/>
      <c r="C53" s="614"/>
      <c r="D53" s="617"/>
      <c r="E53" s="604" t="s">
        <v>215</v>
      </c>
      <c r="F53" s="616">
        <f>H53+H54+H55</f>
        <v>28.198</v>
      </c>
      <c r="G53" s="79" t="s">
        <v>8</v>
      </c>
      <c r="H53" s="86">
        <v>2.4809999999999999</v>
      </c>
    </row>
    <row r="54" spans="1:8">
      <c r="A54" s="608"/>
      <c r="B54" s="617"/>
      <c r="C54" s="614"/>
      <c r="D54" s="617"/>
      <c r="E54" s="605"/>
      <c r="F54" s="617"/>
      <c r="G54" s="79" t="s">
        <v>9</v>
      </c>
      <c r="H54" s="86">
        <v>11.618</v>
      </c>
    </row>
    <row r="55" spans="1:8">
      <c r="A55" s="608"/>
      <c r="B55" s="617"/>
      <c r="C55" s="614"/>
      <c r="D55" s="617"/>
      <c r="E55" s="606"/>
      <c r="F55" s="618"/>
      <c r="G55" s="79" t="s">
        <v>10</v>
      </c>
      <c r="H55" s="86">
        <v>14.099</v>
      </c>
    </row>
    <row r="56" spans="1:8">
      <c r="A56" s="608"/>
      <c r="B56" s="617"/>
      <c r="C56" s="614"/>
      <c r="D56" s="617"/>
      <c r="E56" s="604" t="s">
        <v>212</v>
      </c>
      <c r="F56" s="616">
        <f>H56+H57+H58</f>
        <v>14.097999999999999</v>
      </c>
      <c r="G56" s="79" t="s">
        <v>8</v>
      </c>
      <c r="H56" s="86">
        <v>1.2410000000000001</v>
      </c>
    </row>
    <row r="57" spans="1:8">
      <c r="A57" s="608"/>
      <c r="B57" s="617"/>
      <c r="C57" s="615"/>
      <c r="D57" s="618"/>
      <c r="E57" s="605"/>
      <c r="F57" s="617"/>
      <c r="G57" s="79" t="s">
        <v>9</v>
      </c>
      <c r="H57" s="86">
        <v>5.8079999999999998</v>
      </c>
    </row>
    <row r="58" spans="1:8">
      <c r="A58" s="608"/>
      <c r="B58" s="617"/>
      <c r="C58" s="613" t="s">
        <v>10</v>
      </c>
      <c r="D58" s="616">
        <f>H46+H49+H52+H55+H58+H61+H64</f>
        <v>620.36900000000003</v>
      </c>
      <c r="E58" s="606"/>
      <c r="F58" s="618"/>
      <c r="G58" s="79" t="s">
        <v>10</v>
      </c>
      <c r="H58" s="86">
        <v>7.0490000000000004</v>
      </c>
    </row>
    <row r="59" spans="1:8">
      <c r="A59" s="608"/>
      <c r="B59" s="617"/>
      <c r="C59" s="614"/>
      <c r="D59" s="617"/>
      <c r="E59" s="604" t="s">
        <v>213</v>
      </c>
      <c r="F59" s="616">
        <f>H59+H60+H61</f>
        <v>14.100000000000001</v>
      </c>
      <c r="G59" s="79" t="s">
        <v>8</v>
      </c>
      <c r="H59" s="86">
        <v>1.2410000000000001</v>
      </c>
    </row>
    <row r="60" spans="1:8">
      <c r="A60" s="608"/>
      <c r="B60" s="617"/>
      <c r="C60" s="614"/>
      <c r="D60" s="617"/>
      <c r="E60" s="605"/>
      <c r="F60" s="617"/>
      <c r="G60" s="79" t="s">
        <v>9</v>
      </c>
      <c r="H60" s="86">
        <v>5.8090000000000002</v>
      </c>
    </row>
    <row r="61" spans="1:8">
      <c r="A61" s="608"/>
      <c r="B61" s="617"/>
      <c r="C61" s="614"/>
      <c r="D61" s="617"/>
      <c r="E61" s="606"/>
      <c r="F61" s="618"/>
      <c r="G61" s="79" t="s">
        <v>10</v>
      </c>
      <c r="H61" s="86">
        <v>7.05</v>
      </c>
    </row>
    <row r="62" spans="1:8">
      <c r="A62" s="608"/>
      <c r="B62" s="617"/>
      <c r="C62" s="614"/>
      <c r="D62" s="617"/>
      <c r="E62" s="604" t="s">
        <v>214</v>
      </c>
      <c r="F62" s="616">
        <f>H62+H63+H64</f>
        <v>42.295000000000002</v>
      </c>
      <c r="G62" s="79" t="s">
        <v>8</v>
      </c>
      <c r="H62" s="86">
        <v>3.722</v>
      </c>
    </row>
    <row r="63" spans="1:8">
      <c r="A63" s="608"/>
      <c r="B63" s="617"/>
      <c r="C63" s="614"/>
      <c r="D63" s="617"/>
      <c r="E63" s="605"/>
      <c r="F63" s="617"/>
      <c r="G63" s="79" t="s">
        <v>9</v>
      </c>
      <c r="H63" s="86">
        <v>17.425999999999998</v>
      </c>
    </row>
    <row r="64" spans="1:8">
      <c r="A64" s="609"/>
      <c r="B64" s="618"/>
      <c r="C64" s="615"/>
      <c r="D64" s="618"/>
      <c r="E64" s="606"/>
      <c r="F64" s="618"/>
      <c r="G64" s="79" t="s">
        <v>10</v>
      </c>
      <c r="H64" s="86">
        <v>21.146999999999998</v>
      </c>
    </row>
    <row r="65" spans="1:8">
      <c r="A65" s="610" t="s">
        <v>25</v>
      </c>
      <c r="B65" s="619">
        <f>F65</f>
        <v>58.245000000000005</v>
      </c>
      <c r="C65" s="79" t="s">
        <v>8</v>
      </c>
      <c r="D65" s="86">
        <v>5.1260000000000003</v>
      </c>
      <c r="E65" s="613" t="s">
        <v>228</v>
      </c>
      <c r="F65" s="616">
        <f>H65+H66+H67</f>
        <v>58.245000000000005</v>
      </c>
      <c r="G65" s="79" t="s">
        <v>8</v>
      </c>
      <c r="H65" s="86">
        <v>5.1260000000000003</v>
      </c>
    </row>
    <row r="66" spans="1:8">
      <c r="A66" s="611"/>
      <c r="B66" s="620"/>
      <c r="C66" s="79" t="s">
        <v>9</v>
      </c>
      <c r="D66" s="86">
        <v>23.997</v>
      </c>
      <c r="E66" s="614"/>
      <c r="F66" s="617"/>
      <c r="G66" s="79" t="s">
        <v>9</v>
      </c>
      <c r="H66" s="86">
        <v>23.997</v>
      </c>
    </row>
    <row r="67" spans="1:8">
      <c r="A67" s="612"/>
      <c r="B67" s="621"/>
      <c r="C67" s="79" t="s">
        <v>10</v>
      </c>
      <c r="D67" s="86">
        <v>29.122</v>
      </c>
      <c r="E67" s="615"/>
      <c r="F67" s="618"/>
      <c r="G67" s="79" t="s">
        <v>10</v>
      </c>
      <c r="H67" s="86">
        <v>29.122</v>
      </c>
    </row>
    <row r="68" spans="1:8">
      <c r="A68" s="607" t="s">
        <v>27</v>
      </c>
      <c r="B68" s="616">
        <f>D68+D78+D88</f>
        <v>1198.7179999999998</v>
      </c>
      <c r="C68" s="613" t="s">
        <v>8</v>
      </c>
      <c r="D68" s="616">
        <f>H68+H71+H74+H77+H80+H83+H86+H89+H92+H95</f>
        <v>105.48700000000001</v>
      </c>
      <c r="E68" s="604" t="s">
        <v>216</v>
      </c>
      <c r="F68" s="616">
        <f>H68+H69+H70</f>
        <v>101.19200000000001</v>
      </c>
      <c r="G68" s="79" t="s">
        <v>8</v>
      </c>
      <c r="H68" s="86">
        <v>8.9049999999999994</v>
      </c>
    </row>
    <row r="69" spans="1:8">
      <c r="A69" s="608"/>
      <c r="B69" s="617"/>
      <c r="C69" s="614"/>
      <c r="D69" s="617"/>
      <c r="E69" s="605"/>
      <c r="F69" s="617"/>
      <c r="G69" s="79" t="s">
        <v>9</v>
      </c>
      <c r="H69" s="86">
        <v>41.691000000000003</v>
      </c>
    </row>
    <row r="70" spans="1:8">
      <c r="A70" s="608"/>
      <c r="B70" s="617"/>
      <c r="C70" s="614"/>
      <c r="D70" s="617"/>
      <c r="E70" s="606"/>
      <c r="F70" s="618"/>
      <c r="G70" s="79" t="s">
        <v>10</v>
      </c>
      <c r="H70" s="86">
        <v>50.595999999999997</v>
      </c>
    </row>
    <row r="71" spans="1:8">
      <c r="A71" s="608"/>
      <c r="B71" s="617"/>
      <c r="C71" s="614"/>
      <c r="D71" s="617"/>
      <c r="E71" s="604" t="s">
        <v>224</v>
      </c>
      <c r="F71" s="616">
        <f>H71+H72+H73</f>
        <v>50.532000000000004</v>
      </c>
      <c r="G71" s="79" t="s">
        <v>8</v>
      </c>
      <c r="H71" s="86">
        <v>4.4469999999999992</v>
      </c>
    </row>
    <row r="72" spans="1:8">
      <c r="A72" s="608"/>
      <c r="B72" s="617"/>
      <c r="C72" s="614"/>
      <c r="D72" s="617"/>
      <c r="E72" s="605"/>
      <c r="F72" s="617"/>
      <c r="G72" s="79" t="s">
        <v>9</v>
      </c>
      <c r="H72" s="86">
        <v>20.818999999999999</v>
      </c>
    </row>
    <row r="73" spans="1:8">
      <c r="A73" s="608"/>
      <c r="B73" s="617"/>
      <c r="C73" s="614"/>
      <c r="D73" s="617"/>
      <c r="E73" s="606"/>
      <c r="F73" s="618"/>
      <c r="G73" s="79" t="s">
        <v>10</v>
      </c>
      <c r="H73" s="86">
        <v>25.266000000000005</v>
      </c>
    </row>
    <row r="74" spans="1:8">
      <c r="A74" s="608"/>
      <c r="B74" s="617"/>
      <c r="C74" s="614"/>
      <c r="D74" s="617"/>
      <c r="E74" s="604" t="s">
        <v>217</v>
      </c>
      <c r="F74" s="616">
        <f>H74+H75+H76</f>
        <v>137.18699999999998</v>
      </c>
      <c r="G74" s="79" t="s">
        <v>8</v>
      </c>
      <c r="H74" s="86">
        <v>12.071999999999997</v>
      </c>
    </row>
    <row r="75" spans="1:8">
      <c r="A75" s="608"/>
      <c r="B75" s="617"/>
      <c r="C75" s="614"/>
      <c r="D75" s="617"/>
      <c r="E75" s="605"/>
      <c r="F75" s="617"/>
      <c r="G75" s="79" t="s">
        <v>9</v>
      </c>
      <c r="H75" s="86">
        <v>56.521000000000001</v>
      </c>
    </row>
    <row r="76" spans="1:8">
      <c r="A76" s="608"/>
      <c r="B76" s="617"/>
      <c r="C76" s="614"/>
      <c r="D76" s="617"/>
      <c r="E76" s="606"/>
      <c r="F76" s="618"/>
      <c r="G76" s="79" t="s">
        <v>10</v>
      </c>
      <c r="H76" s="86">
        <v>68.59399999999998</v>
      </c>
    </row>
    <row r="77" spans="1:8">
      <c r="A77" s="608"/>
      <c r="B77" s="617"/>
      <c r="C77" s="615"/>
      <c r="D77" s="618"/>
      <c r="E77" s="604" t="s">
        <v>225</v>
      </c>
      <c r="F77" s="616">
        <f>H77+H78+H79</f>
        <v>252.79699999999997</v>
      </c>
      <c r="G77" s="79" t="s">
        <v>8</v>
      </c>
      <c r="H77" s="86">
        <v>22.245999999999999</v>
      </c>
    </row>
    <row r="78" spans="1:8">
      <c r="A78" s="608"/>
      <c r="B78" s="617"/>
      <c r="C78" s="613" t="s">
        <v>9</v>
      </c>
      <c r="D78" s="616">
        <f>H69+H72+H75+H78+H81+H84+H87+H90+H93+H96</f>
        <v>493.87200000000007</v>
      </c>
      <c r="E78" s="605"/>
      <c r="F78" s="617"/>
      <c r="G78" s="79" t="s">
        <v>9</v>
      </c>
      <c r="H78" s="86">
        <v>104.15200000000002</v>
      </c>
    </row>
    <row r="79" spans="1:8">
      <c r="A79" s="608"/>
      <c r="B79" s="617"/>
      <c r="C79" s="614"/>
      <c r="D79" s="617"/>
      <c r="E79" s="606"/>
      <c r="F79" s="618"/>
      <c r="G79" s="79" t="s">
        <v>10</v>
      </c>
      <c r="H79" s="86">
        <v>126.39899999999997</v>
      </c>
    </row>
    <row r="80" spans="1:8">
      <c r="A80" s="608"/>
      <c r="B80" s="617"/>
      <c r="C80" s="614"/>
      <c r="D80" s="617"/>
      <c r="E80" s="604" t="s">
        <v>218</v>
      </c>
      <c r="F80" s="616">
        <f>H80+H81+H82</f>
        <v>101.056</v>
      </c>
      <c r="G80" s="79" t="s">
        <v>8</v>
      </c>
      <c r="H80" s="86">
        <v>8.8929999999999989</v>
      </c>
    </row>
    <row r="81" spans="1:8">
      <c r="A81" s="608"/>
      <c r="B81" s="617"/>
      <c r="C81" s="614"/>
      <c r="D81" s="617"/>
      <c r="E81" s="605"/>
      <c r="F81" s="617"/>
      <c r="G81" s="79" t="s">
        <v>9</v>
      </c>
      <c r="H81" s="86">
        <v>41.634999999999998</v>
      </c>
    </row>
    <row r="82" spans="1:8">
      <c r="A82" s="608"/>
      <c r="B82" s="617"/>
      <c r="C82" s="614"/>
      <c r="D82" s="617"/>
      <c r="E82" s="606"/>
      <c r="F82" s="618"/>
      <c r="G82" s="79" t="s">
        <v>10</v>
      </c>
      <c r="H82" s="86">
        <v>50.527999999999999</v>
      </c>
    </row>
    <row r="83" spans="1:8">
      <c r="A83" s="608"/>
      <c r="B83" s="617"/>
      <c r="C83" s="614"/>
      <c r="D83" s="617"/>
      <c r="E83" s="604" t="s">
        <v>219</v>
      </c>
      <c r="F83" s="616">
        <f>H83+H84+H85</f>
        <v>101.07</v>
      </c>
      <c r="G83" s="79" t="s">
        <v>8</v>
      </c>
      <c r="H83" s="86">
        <v>8.8939999999999984</v>
      </c>
    </row>
    <row r="84" spans="1:8">
      <c r="A84" s="608"/>
      <c r="B84" s="617"/>
      <c r="C84" s="614"/>
      <c r="D84" s="617"/>
      <c r="E84" s="605"/>
      <c r="F84" s="617"/>
      <c r="G84" s="79" t="s">
        <v>9</v>
      </c>
      <c r="H84" s="86">
        <v>41.640999999999991</v>
      </c>
    </row>
    <row r="85" spans="1:8">
      <c r="A85" s="608"/>
      <c r="B85" s="617"/>
      <c r="C85" s="614"/>
      <c r="D85" s="617"/>
      <c r="E85" s="606"/>
      <c r="F85" s="618"/>
      <c r="G85" s="79" t="s">
        <v>10</v>
      </c>
      <c r="H85" s="86">
        <v>50.535000000000004</v>
      </c>
    </row>
    <row r="86" spans="1:8">
      <c r="A86" s="608"/>
      <c r="B86" s="617"/>
      <c r="C86" s="614"/>
      <c r="D86" s="617"/>
      <c r="E86" s="604" t="s">
        <v>220</v>
      </c>
      <c r="F86" s="616">
        <f>H86+H87+H88</f>
        <v>288.83799999999997</v>
      </c>
      <c r="G86" s="79" t="s">
        <v>8</v>
      </c>
      <c r="H86" s="86">
        <v>25.418000000000003</v>
      </c>
    </row>
    <row r="87" spans="1:8">
      <c r="A87" s="608"/>
      <c r="B87" s="617"/>
      <c r="C87" s="615"/>
      <c r="D87" s="618"/>
      <c r="E87" s="605"/>
      <c r="F87" s="617"/>
      <c r="G87" s="79" t="s">
        <v>9</v>
      </c>
      <c r="H87" s="86">
        <v>119.00099999999998</v>
      </c>
    </row>
    <row r="88" spans="1:8">
      <c r="A88" s="608"/>
      <c r="B88" s="617"/>
      <c r="C88" s="613" t="s">
        <v>10</v>
      </c>
      <c r="D88" s="616">
        <f>H70+H73+H76+H79+H82+H85+H88+H91+H94+H97</f>
        <v>599.35899999999992</v>
      </c>
      <c r="E88" s="606"/>
      <c r="F88" s="618"/>
      <c r="G88" s="79" t="s">
        <v>10</v>
      </c>
      <c r="H88" s="86">
        <v>144.41899999999998</v>
      </c>
    </row>
    <row r="89" spans="1:8">
      <c r="A89" s="608"/>
      <c r="B89" s="617"/>
      <c r="C89" s="614"/>
      <c r="D89" s="617"/>
      <c r="E89" s="604" t="s">
        <v>221</v>
      </c>
      <c r="F89" s="616">
        <f>H89+H90+H91</f>
        <v>101.08699999999999</v>
      </c>
      <c r="G89" s="79" t="s">
        <v>8</v>
      </c>
      <c r="H89" s="86">
        <v>8.895999999999999</v>
      </c>
    </row>
    <row r="90" spans="1:8">
      <c r="A90" s="608"/>
      <c r="B90" s="617"/>
      <c r="C90" s="614"/>
      <c r="D90" s="617"/>
      <c r="E90" s="605"/>
      <c r="F90" s="617"/>
      <c r="G90" s="79" t="s">
        <v>9</v>
      </c>
      <c r="H90" s="86">
        <v>41.647999999999996</v>
      </c>
    </row>
    <row r="91" spans="1:8">
      <c r="A91" s="608"/>
      <c r="B91" s="617"/>
      <c r="C91" s="614"/>
      <c r="D91" s="617"/>
      <c r="E91" s="606"/>
      <c r="F91" s="618"/>
      <c r="G91" s="79" t="s">
        <v>10</v>
      </c>
      <c r="H91" s="86">
        <v>50.542999999999999</v>
      </c>
    </row>
    <row r="92" spans="1:8">
      <c r="A92" s="608"/>
      <c r="B92" s="617"/>
      <c r="C92" s="614"/>
      <c r="D92" s="617"/>
      <c r="E92" s="604" t="s">
        <v>222</v>
      </c>
      <c r="F92" s="616">
        <f>H92+H93+H94</f>
        <v>7.2140000000000004</v>
      </c>
      <c r="G92" s="79" t="s">
        <v>8</v>
      </c>
      <c r="H92" s="86">
        <v>0.63500000000000001</v>
      </c>
    </row>
    <row r="93" spans="1:8">
      <c r="A93" s="608"/>
      <c r="B93" s="617"/>
      <c r="C93" s="614"/>
      <c r="D93" s="617"/>
      <c r="E93" s="605"/>
      <c r="F93" s="617"/>
      <c r="G93" s="79" t="s">
        <v>9</v>
      </c>
      <c r="H93" s="86">
        <v>2.972</v>
      </c>
    </row>
    <row r="94" spans="1:8">
      <c r="A94" s="608"/>
      <c r="B94" s="617"/>
      <c r="C94" s="614"/>
      <c r="D94" s="617"/>
      <c r="E94" s="606"/>
      <c r="F94" s="618"/>
      <c r="G94" s="79" t="s">
        <v>10</v>
      </c>
      <c r="H94" s="86">
        <v>3.6070000000000002</v>
      </c>
    </row>
    <row r="95" spans="1:8">
      <c r="A95" s="608"/>
      <c r="B95" s="617"/>
      <c r="C95" s="614"/>
      <c r="D95" s="617"/>
      <c r="E95" s="604" t="s">
        <v>223</v>
      </c>
      <c r="F95" s="616">
        <f>H95+H96+H97</f>
        <v>57.745000000000005</v>
      </c>
      <c r="G95" s="79" t="s">
        <v>8</v>
      </c>
      <c r="H95" s="86">
        <v>5.0810000000000004</v>
      </c>
    </row>
    <row r="96" spans="1:8">
      <c r="A96" s="608"/>
      <c r="B96" s="617"/>
      <c r="C96" s="614"/>
      <c r="D96" s="617"/>
      <c r="E96" s="605"/>
      <c r="F96" s="617"/>
      <c r="G96" s="79" t="s">
        <v>9</v>
      </c>
      <c r="H96" s="86">
        <v>23.792000000000002</v>
      </c>
    </row>
    <row r="97" spans="1:8">
      <c r="A97" s="609"/>
      <c r="B97" s="618"/>
      <c r="C97" s="615"/>
      <c r="D97" s="618"/>
      <c r="E97" s="606"/>
      <c r="F97" s="618"/>
      <c r="G97" s="79" t="s">
        <v>10</v>
      </c>
      <c r="H97" s="86">
        <v>28.872</v>
      </c>
    </row>
    <row r="99" spans="1:8" ht="24.75" customHeight="1">
      <c r="A99" s="622" t="s">
        <v>226</v>
      </c>
      <c r="B99" s="619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623"/>
      <c r="B100" s="620"/>
      <c r="C100" s="79" t="s">
        <v>9</v>
      </c>
      <c r="D100" s="86">
        <f>D34+D51+D66+D78</f>
        <v>1128.6610000000001</v>
      </c>
    </row>
    <row r="101" spans="1:8">
      <c r="A101" s="624"/>
      <c r="B101" s="621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F59:F61"/>
    <mergeCell ref="F62:F64"/>
    <mergeCell ref="F65:F67"/>
    <mergeCell ref="F68:F70"/>
    <mergeCell ref="F71:F73"/>
    <mergeCell ref="F44:F46"/>
    <mergeCell ref="F47:F49"/>
    <mergeCell ref="F50:F52"/>
    <mergeCell ref="F53:F55"/>
    <mergeCell ref="F56:F58"/>
    <mergeCell ref="F29:F31"/>
    <mergeCell ref="F32:F34"/>
    <mergeCell ref="F35:F37"/>
    <mergeCell ref="F38:F40"/>
    <mergeCell ref="F41:F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B17:B19"/>
    <mergeCell ref="B20:B22"/>
    <mergeCell ref="A17:A22"/>
    <mergeCell ref="A6:A14"/>
    <mergeCell ref="B6:B8"/>
    <mergeCell ref="B9:B11"/>
    <mergeCell ref="B12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Z645"/>
  <sheetViews>
    <sheetView showGridLines="0" topLeftCell="A5" zoomScaleNormal="100" workbookViewId="0">
      <pane ySplit="2" topLeftCell="A7" activePane="bottomLeft" state="frozen"/>
      <selection activeCell="A6" sqref="A6"/>
      <selection pane="bottomLeft" activeCell="J40" sqref="J40"/>
    </sheetView>
  </sheetViews>
  <sheetFormatPr baseColWidth="10" defaultColWidth="11.42578125" defaultRowHeight="12"/>
  <cols>
    <col min="1" max="1" width="0.42578125" style="109" customWidth="1"/>
    <col min="2" max="2" width="10.7109375" style="109" customWidth="1"/>
    <col min="3" max="3" width="8" style="110" customWidth="1"/>
    <col min="4" max="4" width="23.42578125" style="110" customWidth="1"/>
    <col min="5" max="5" width="61.5703125" style="110" customWidth="1"/>
    <col min="6" max="6" width="10.28515625" style="109" bestFit="1" customWidth="1"/>
    <col min="7" max="7" width="10.7109375" style="111" bestFit="1" customWidth="1"/>
    <col min="8" max="8" width="15" style="111" bestFit="1" customWidth="1"/>
    <col min="9" max="9" width="13.140625" style="111" bestFit="1" customWidth="1"/>
    <col min="10" max="10" width="11.42578125" style="112" customWidth="1"/>
    <col min="11" max="11" width="10.5703125" style="111" bestFit="1" customWidth="1"/>
    <col min="12" max="12" width="12" style="111" bestFit="1" customWidth="1"/>
    <col min="13" max="13" width="13.5703125" style="113" bestFit="1" customWidth="1"/>
    <col min="14" max="14" width="26.28515625" style="111" bestFit="1" customWidth="1"/>
    <col min="15" max="15" width="16.5703125" style="111" customWidth="1"/>
    <col min="16" max="16" width="25.5703125" style="111" bestFit="1" customWidth="1"/>
    <col min="17" max="17" width="11.42578125" style="111" bestFit="1" customWidth="1"/>
    <col min="18" max="18" width="10.5703125" style="111" bestFit="1" customWidth="1"/>
    <col min="19" max="19" width="15.85546875" style="114" bestFit="1" customWidth="1"/>
    <col min="20" max="20" width="16.5703125" style="115" customWidth="1"/>
    <col min="21" max="21" width="13.5703125" style="116" customWidth="1"/>
    <col min="22" max="22" width="15.7109375" style="116" customWidth="1"/>
    <col min="23" max="23" width="11.28515625" style="116" customWidth="1"/>
    <col min="24" max="24" width="6.85546875" style="116" bestFit="1" customWidth="1"/>
    <col min="25" max="25" width="13.42578125" style="116" customWidth="1"/>
    <col min="26" max="26" width="19.85546875" style="116" customWidth="1"/>
    <col min="27" max="27" width="11.5703125" style="117" customWidth="1"/>
    <col min="28" max="28" width="8.85546875" style="117" customWidth="1"/>
    <col min="29" max="29" width="14.5703125" style="117" customWidth="1"/>
    <col min="30" max="30" width="7.5703125" style="117" customWidth="1"/>
    <col min="31" max="31" width="8.85546875" style="117" customWidth="1"/>
    <col min="32" max="50" width="11.5703125" style="117" customWidth="1"/>
    <col min="51" max="16384" width="11.42578125" style="117"/>
  </cols>
  <sheetData>
    <row r="3" spans="1:19">
      <c r="B3" s="494" t="s">
        <v>294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</row>
    <row r="4" spans="1:19">
      <c r="B4" s="495">
        <f>RESUMEN!D5</f>
        <v>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</row>
    <row r="5" spans="1:19">
      <c r="B5" s="512" t="s">
        <v>338</v>
      </c>
      <c r="C5" s="513"/>
      <c r="D5" s="513"/>
      <c r="E5" s="513"/>
      <c r="F5" s="513"/>
      <c r="G5" s="513"/>
      <c r="H5" s="513"/>
      <c r="I5" s="513"/>
      <c r="J5" s="513"/>
      <c r="K5" s="513"/>
      <c r="L5" s="513"/>
      <c r="M5" s="514"/>
      <c r="N5" s="516" t="s">
        <v>0</v>
      </c>
      <c r="O5" s="517"/>
      <c r="P5" s="517"/>
      <c r="Q5" s="517"/>
      <c r="R5" s="517"/>
      <c r="S5" s="518"/>
    </row>
    <row r="6" spans="1:19" ht="56.25" customHeight="1">
      <c r="B6" s="262" t="s">
        <v>55</v>
      </c>
      <c r="C6" s="263" t="s">
        <v>40</v>
      </c>
      <c r="D6" s="263"/>
      <c r="E6" s="263" t="s">
        <v>490</v>
      </c>
      <c r="F6" s="262" t="s">
        <v>492</v>
      </c>
      <c r="G6" s="262" t="s">
        <v>493</v>
      </c>
      <c r="H6" s="262" t="s">
        <v>468</v>
      </c>
      <c r="I6" s="262" t="s">
        <v>469</v>
      </c>
      <c r="J6" s="263" t="s">
        <v>494</v>
      </c>
      <c r="K6" s="262" t="s">
        <v>470</v>
      </c>
      <c r="L6" s="262" t="s">
        <v>471</v>
      </c>
      <c r="M6" s="264" t="s">
        <v>495</v>
      </c>
      <c r="N6" s="262" t="s">
        <v>493</v>
      </c>
      <c r="O6" s="262" t="s">
        <v>468</v>
      </c>
      <c r="P6" s="262" t="s">
        <v>469</v>
      </c>
      <c r="Q6" s="263" t="s">
        <v>494</v>
      </c>
      <c r="R6" s="262" t="s">
        <v>470</v>
      </c>
      <c r="S6" s="262" t="s">
        <v>471</v>
      </c>
    </row>
    <row r="7" spans="1:19">
      <c r="B7" s="508" t="s">
        <v>496</v>
      </c>
      <c r="C7" s="474" t="s">
        <v>238</v>
      </c>
      <c r="D7" s="474" t="s">
        <v>238</v>
      </c>
      <c r="E7" s="469" t="s">
        <v>238</v>
      </c>
      <c r="F7" s="127" t="s">
        <v>457</v>
      </c>
      <c r="G7" s="167">
        <v>13.252000000000001</v>
      </c>
      <c r="H7" s="167"/>
      <c r="I7" s="167">
        <f>G7+H7</f>
        <v>13.252000000000001</v>
      </c>
      <c r="J7" s="93">
        <v>0</v>
      </c>
      <c r="K7" s="167">
        <f>I7-J7</f>
        <v>13.252000000000001</v>
      </c>
      <c r="L7" s="170">
        <f>J7/I7</f>
        <v>0</v>
      </c>
      <c r="M7" s="171" t="s">
        <v>12</v>
      </c>
      <c r="N7" s="466">
        <f>G7+G8</f>
        <v>26.504000000000001</v>
      </c>
      <c r="O7" s="466">
        <f>H7+H8</f>
        <v>0</v>
      </c>
      <c r="P7" s="466">
        <f>N7+O7</f>
        <v>26.504000000000001</v>
      </c>
      <c r="Q7" s="466">
        <f>J7+J8</f>
        <v>0</v>
      </c>
      <c r="R7" s="466">
        <f>P7-Q7</f>
        <v>26.504000000000001</v>
      </c>
      <c r="S7" s="467">
        <f>Q7/P7</f>
        <v>0</v>
      </c>
    </row>
    <row r="8" spans="1:19">
      <c r="B8" s="508"/>
      <c r="C8" s="474"/>
      <c r="D8" s="474"/>
      <c r="E8" s="469"/>
      <c r="F8" s="127" t="s">
        <v>10</v>
      </c>
      <c r="G8" s="167">
        <v>13.252000000000001</v>
      </c>
      <c r="H8" s="167"/>
      <c r="I8" s="167">
        <f>G8+H8+K7</f>
        <v>26.504000000000001</v>
      </c>
      <c r="J8" s="93"/>
      <c r="K8" s="167">
        <f>I8-J8</f>
        <v>26.504000000000001</v>
      </c>
      <c r="L8" s="170">
        <f t="shared" ref="L8:L16" si="0">J8/I8</f>
        <v>0</v>
      </c>
      <c r="M8" s="171" t="s">
        <v>12</v>
      </c>
      <c r="N8" s="466"/>
      <c r="O8" s="466"/>
      <c r="P8" s="466"/>
      <c r="Q8" s="466"/>
      <c r="R8" s="466"/>
      <c r="S8" s="467"/>
    </row>
    <row r="9" spans="1:19">
      <c r="B9" s="508"/>
      <c r="C9" s="474" t="s">
        <v>236</v>
      </c>
      <c r="D9" s="474" t="s">
        <v>236</v>
      </c>
      <c r="E9" s="468" t="s">
        <v>255</v>
      </c>
      <c r="F9" s="127" t="s">
        <v>457</v>
      </c>
      <c r="G9" s="167">
        <v>125.178</v>
      </c>
      <c r="H9" s="167"/>
      <c r="I9" s="167">
        <f>G9+H9</f>
        <v>125.178</v>
      </c>
      <c r="J9" s="93">
        <v>53.472000000000001</v>
      </c>
      <c r="K9" s="167">
        <f t="shared" ref="K9:K10" si="1">I9-J9</f>
        <v>71.705999999999989</v>
      </c>
      <c r="L9" s="170">
        <f t="shared" si="0"/>
        <v>0.42716771317643676</v>
      </c>
      <c r="M9" s="171" t="s">
        <v>12</v>
      </c>
      <c r="N9" s="466">
        <f>G9+G10</f>
        <v>250.35599999999999</v>
      </c>
      <c r="O9" s="466">
        <f>H9+H10</f>
        <v>0</v>
      </c>
      <c r="P9" s="466">
        <f>N9+O9</f>
        <v>250.35599999999999</v>
      </c>
      <c r="Q9" s="466">
        <f>J9+J10</f>
        <v>53.472000000000001</v>
      </c>
      <c r="R9" s="466">
        <f>P9-Q9</f>
        <v>196.88399999999999</v>
      </c>
      <c r="S9" s="467">
        <f>Q9/P9</f>
        <v>0.21358385658821838</v>
      </c>
    </row>
    <row r="10" spans="1:19">
      <c r="B10" s="508"/>
      <c r="C10" s="474"/>
      <c r="D10" s="474"/>
      <c r="E10" s="468"/>
      <c r="F10" s="127" t="s">
        <v>10</v>
      </c>
      <c r="G10" s="167">
        <v>125.178</v>
      </c>
      <c r="H10" s="167"/>
      <c r="I10" s="167">
        <f>G10+H10+K9</f>
        <v>196.88399999999999</v>
      </c>
      <c r="J10" s="93"/>
      <c r="K10" s="167">
        <f t="shared" si="1"/>
        <v>196.88399999999999</v>
      </c>
      <c r="L10" s="170">
        <f t="shared" si="0"/>
        <v>0</v>
      </c>
      <c r="M10" s="171" t="s">
        <v>12</v>
      </c>
      <c r="N10" s="466"/>
      <c r="O10" s="466"/>
      <c r="P10" s="466"/>
      <c r="Q10" s="466"/>
      <c r="R10" s="466"/>
      <c r="S10" s="467"/>
    </row>
    <row r="11" spans="1:19">
      <c r="B11" s="508"/>
      <c r="C11" s="474"/>
      <c r="D11" s="474"/>
      <c r="E11" s="468" t="s">
        <v>234</v>
      </c>
      <c r="F11" s="127" t="s">
        <v>457</v>
      </c>
      <c r="G11" s="167">
        <v>159.53700000000001</v>
      </c>
      <c r="H11" s="167"/>
      <c r="I11" s="167">
        <f>G11+H11</f>
        <v>159.53700000000001</v>
      </c>
      <c r="J11" s="93">
        <v>2.61</v>
      </c>
      <c r="K11" s="167">
        <f t="shared" ref="K11:K14" si="2">I11-J11</f>
        <v>156.92699999999999</v>
      </c>
      <c r="L11" s="170">
        <f t="shared" si="0"/>
        <v>1.6359841290735064E-2</v>
      </c>
      <c r="M11" s="171" t="s">
        <v>12</v>
      </c>
      <c r="N11" s="466">
        <f>G11+G12</f>
        <v>319.07299999999998</v>
      </c>
      <c r="O11" s="466">
        <f>H11+H12</f>
        <v>0</v>
      </c>
      <c r="P11" s="466">
        <f>N11+O11</f>
        <v>319.07299999999998</v>
      </c>
      <c r="Q11" s="466">
        <f>J11+J12</f>
        <v>2.61</v>
      </c>
      <c r="R11" s="466">
        <f>P11-Q11</f>
        <v>316.46299999999997</v>
      </c>
      <c r="S11" s="467">
        <f>Q11/P11</f>
        <v>8.1799462818853367E-3</v>
      </c>
    </row>
    <row r="12" spans="1:19">
      <c r="B12" s="508"/>
      <c r="C12" s="474"/>
      <c r="D12" s="474"/>
      <c r="E12" s="468"/>
      <c r="F12" s="127" t="s">
        <v>10</v>
      </c>
      <c r="G12" s="167">
        <v>159.536</v>
      </c>
      <c r="H12" s="167"/>
      <c r="I12" s="167">
        <f>G12+H12+K11</f>
        <v>316.46299999999997</v>
      </c>
      <c r="J12" s="93"/>
      <c r="K12" s="167">
        <f t="shared" si="2"/>
        <v>316.46299999999997</v>
      </c>
      <c r="L12" s="170">
        <f t="shared" si="0"/>
        <v>0</v>
      </c>
      <c r="M12" s="171" t="s">
        <v>12</v>
      </c>
      <c r="N12" s="466"/>
      <c r="O12" s="466"/>
      <c r="P12" s="466"/>
      <c r="Q12" s="466"/>
      <c r="R12" s="466"/>
      <c r="S12" s="467"/>
    </row>
    <row r="13" spans="1:19">
      <c r="B13" s="508"/>
      <c r="C13" s="474" t="s">
        <v>237</v>
      </c>
      <c r="D13" s="474" t="s">
        <v>237</v>
      </c>
      <c r="E13" s="469" t="s">
        <v>237</v>
      </c>
      <c r="F13" s="127" t="s">
        <v>457</v>
      </c>
      <c r="G13" s="167">
        <v>44.191000000000003</v>
      </c>
      <c r="H13" s="167"/>
      <c r="I13" s="167">
        <f>G13+H13</f>
        <v>44.191000000000003</v>
      </c>
      <c r="J13" s="93">
        <v>5.1120000000000001</v>
      </c>
      <c r="K13" s="167">
        <f t="shared" si="2"/>
        <v>39.079000000000001</v>
      </c>
      <c r="L13" s="170">
        <f t="shared" si="0"/>
        <v>0.11567966327985336</v>
      </c>
      <c r="M13" s="171" t="s">
        <v>12</v>
      </c>
      <c r="N13" s="466">
        <f>G13+G14</f>
        <v>88.382000000000005</v>
      </c>
      <c r="O13" s="466">
        <f>H13+H14</f>
        <v>0</v>
      </c>
      <c r="P13" s="466">
        <f>N13+O13</f>
        <v>88.382000000000005</v>
      </c>
      <c r="Q13" s="466">
        <f>J13+J14</f>
        <v>5.1120000000000001</v>
      </c>
      <c r="R13" s="466">
        <f>P13-Q13</f>
        <v>83.27000000000001</v>
      </c>
      <c r="S13" s="467">
        <f>Q13/P13</f>
        <v>5.7839831639926682E-2</v>
      </c>
    </row>
    <row r="14" spans="1:19">
      <c r="B14" s="508"/>
      <c r="C14" s="474"/>
      <c r="D14" s="474"/>
      <c r="E14" s="469"/>
      <c r="F14" s="127" t="s">
        <v>10</v>
      </c>
      <c r="G14" s="167">
        <v>44.191000000000003</v>
      </c>
      <c r="H14" s="167"/>
      <c r="I14" s="167">
        <f>G14+H14+K13</f>
        <v>83.27000000000001</v>
      </c>
      <c r="J14" s="93"/>
      <c r="K14" s="167">
        <f t="shared" si="2"/>
        <v>83.27000000000001</v>
      </c>
      <c r="L14" s="170">
        <f t="shared" si="0"/>
        <v>0</v>
      </c>
      <c r="M14" s="171" t="s">
        <v>12</v>
      </c>
      <c r="N14" s="466"/>
      <c r="O14" s="466"/>
      <c r="P14" s="466"/>
      <c r="Q14" s="466"/>
      <c r="R14" s="466"/>
      <c r="S14" s="467"/>
    </row>
    <row r="15" spans="1:19">
      <c r="A15" s="117"/>
      <c r="B15" s="508"/>
      <c r="C15" s="465" t="s">
        <v>72</v>
      </c>
      <c r="D15" s="465"/>
      <c r="E15" s="465"/>
      <c r="F15" s="172" t="s">
        <v>457</v>
      </c>
      <c r="G15" s="173">
        <f>G7+G9+G11+G13</f>
        <v>342.15800000000002</v>
      </c>
      <c r="H15" s="108">
        <f>H7+H9+H11+H13</f>
        <v>0</v>
      </c>
      <c r="I15" s="173">
        <f>G15+H15</f>
        <v>342.15800000000002</v>
      </c>
      <c r="J15" s="108">
        <f>J7+J9+J11+J13</f>
        <v>61.194000000000003</v>
      </c>
      <c r="K15" s="173">
        <f>I15-J15</f>
        <v>280.964</v>
      </c>
      <c r="L15" s="174">
        <f t="shared" si="0"/>
        <v>0.17884719924713144</v>
      </c>
      <c r="M15" s="175" t="s">
        <v>12</v>
      </c>
      <c r="N15" s="497">
        <f>G15+G16</f>
        <v>684.31500000000005</v>
      </c>
      <c r="O15" s="497">
        <f>H15+H16</f>
        <v>0</v>
      </c>
      <c r="P15" s="497">
        <f>N15+O15</f>
        <v>684.31500000000005</v>
      </c>
      <c r="Q15" s="497">
        <f>J15+J16</f>
        <v>61.194000000000003</v>
      </c>
      <c r="R15" s="497">
        <f>P15-Q15</f>
        <v>623.12100000000009</v>
      </c>
      <c r="S15" s="471">
        <f>Q15/P15</f>
        <v>8.9423730299642706E-2</v>
      </c>
    </row>
    <row r="16" spans="1:19">
      <c r="A16" s="117"/>
      <c r="B16" s="508"/>
      <c r="C16" s="465"/>
      <c r="D16" s="465"/>
      <c r="E16" s="465"/>
      <c r="F16" s="172" t="s">
        <v>10</v>
      </c>
      <c r="G16" s="173">
        <f>G8+G10+G12+G14</f>
        <v>342.15700000000004</v>
      </c>
      <c r="H16" s="108">
        <f>H8+H10+H12+H14</f>
        <v>0</v>
      </c>
      <c r="I16" s="173">
        <f>G16+H16+K15</f>
        <v>623.12100000000009</v>
      </c>
      <c r="J16" s="108">
        <f>J8+J10+J12+J14</f>
        <v>0</v>
      </c>
      <c r="K16" s="173">
        <f>I16-J16</f>
        <v>623.12100000000009</v>
      </c>
      <c r="L16" s="174">
        <f t="shared" si="0"/>
        <v>0</v>
      </c>
      <c r="M16" s="175" t="s">
        <v>12</v>
      </c>
      <c r="N16" s="497"/>
      <c r="O16" s="497"/>
      <c r="P16" s="497"/>
      <c r="Q16" s="497"/>
      <c r="R16" s="497"/>
      <c r="S16" s="471"/>
    </row>
    <row r="17" spans="1:21">
      <c r="A17" s="117"/>
      <c r="B17" s="118"/>
      <c r="C17" s="119"/>
      <c r="D17" s="119"/>
      <c r="E17" s="120"/>
      <c r="F17" s="117"/>
      <c r="G17" s="168"/>
      <c r="H17" s="168"/>
      <c r="I17" s="122"/>
      <c r="J17" s="123"/>
      <c r="K17" s="122"/>
      <c r="L17" s="124"/>
      <c r="M17" s="125"/>
      <c r="N17" s="121"/>
      <c r="O17" s="121"/>
      <c r="P17" s="121"/>
      <c r="Q17" s="121"/>
      <c r="R17" s="121"/>
      <c r="S17" s="126"/>
    </row>
    <row r="18" spans="1:21">
      <c r="A18" s="117"/>
      <c r="B18" s="118"/>
      <c r="C18" s="119"/>
      <c r="D18" s="119"/>
      <c r="E18" s="120"/>
      <c r="F18" s="117"/>
      <c r="G18" s="168"/>
      <c r="H18" s="168"/>
      <c r="I18" s="122"/>
      <c r="J18" s="123"/>
      <c r="K18" s="122"/>
      <c r="L18" s="124"/>
      <c r="M18" s="125"/>
      <c r="N18" s="121"/>
      <c r="O18" s="121"/>
      <c r="P18" s="121"/>
      <c r="Q18" s="121"/>
      <c r="R18" s="121"/>
      <c r="S18" s="126"/>
    </row>
    <row r="19" spans="1:21">
      <c r="A19" s="117"/>
      <c r="B19" s="118"/>
      <c r="C19" s="119"/>
      <c r="D19" s="119"/>
      <c r="E19" s="120"/>
      <c r="F19" s="117"/>
      <c r="G19" s="168"/>
      <c r="H19" s="168"/>
      <c r="I19" s="122"/>
      <c r="J19" s="123"/>
      <c r="K19" s="122"/>
      <c r="L19" s="124"/>
      <c r="M19" s="125"/>
      <c r="N19" s="121"/>
      <c r="O19" s="121"/>
      <c r="P19" s="121"/>
      <c r="Q19" s="121"/>
      <c r="R19" s="121"/>
      <c r="S19" s="126"/>
    </row>
    <row r="20" spans="1:21">
      <c r="B20" s="508" t="s">
        <v>497</v>
      </c>
      <c r="C20" s="474" t="s">
        <v>344</v>
      </c>
      <c r="D20" s="474" t="s">
        <v>238</v>
      </c>
      <c r="E20" s="474" t="s">
        <v>315</v>
      </c>
      <c r="F20" s="127" t="s">
        <v>457</v>
      </c>
      <c r="G20" s="167">
        <v>372.49400000000003</v>
      </c>
      <c r="H20" s="167"/>
      <c r="I20" s="167">
        <f>G20+H20</f>
        <v>372.49400000000003</v>
      </c>
      <c r="J20" s="93">
        <v>75.048000000000002</v>
      </c>
      <c r="K20" s="93">
        <f t="shared" ref="K20:K44" si="3">I20-J20</f>
        <v>297.44600000000003</v>
      </c>
      <c r="L20" s="164">
        <f t="shared" ref="L20:L44" si="4">J20/I20</f>
        <v>0.20147438616460936</v>
      </c>
      <c r="M20" s="171" t="s">
        <v>203</v>
      </c>
      <c r="N20" s="466">
        <f>G20+G21</f>
        <v>744.98800000000006</v>
      </c>
      <c r="O20" s="466">
        <f>H20+H21</f>
        <v>0</v>
      </c>
      <c r="P20" s="466">
        <f>N20+O20</f>
        <v>744.98800000000006</v>
      </c>
      <c r="Q20" s="466">
        <f>J20+J21</f>
        <v>75.048000000000002</v>
      </c>
      <c r="R20" s="466">
        <f>P20-Q20</f>
        <v>669.94</v>
      </c>
      <c r="S20" s="467">
        <f>Q20/P20</f>
        <v>0.10073719308230468</v>
      </c>
      <c r="T20" s="138"/>
      <c r="U20" s="139"/>
    </row>
    <row r="21" spans="1:21">
      <c r="B21" s="508"/>
      <c r="C21" s="474"/>
      <c r="D21" s="474"/>
      <c r="E21" s="474"/>
      <c r="F21" s="127" t="s">
        <v>10</v>
      </c>
      <c r="G21" s="167">
        <v>372.49400000000003</v>
      </c>
      <c r="H21" s="167"/>
      <c r="I21" s="167">
        <f>G21+H21+K20</f>
        <v>669.94</v>
      </c>
      <c r="J21" s="93"/>
      <c r="K21" s="167">
        <f t="shared" si="3"/>
        <v>669.94</v>
      </c>
      <c r="L21" s="164">
        <f t="shared" si="4"/>
        <v>0</v>
      </c>
      <c r="M21" s="171" t="s">
        <v>203</v>
      </c>
      <c r="N21" s="466"/>
      <c r="O21" s="466"/>
      <c r="P21" s="466"/>
      <c r="Q21" s="466"/>
      <c r="R21" s="466"/>
      <c r="S21" s="467"/>
      <c r="T21" s="138"/>
      <c r="U21" s="139"/>
    </row>
    <row r="22" spans="1:21">
      <c r="B22" s="508"/>
      <c r="C22" s="474" t="s">
        <v>236</v>
      </c>
      <c r="D22" s="474" t="s">
        <v>236</v>
      </c>
      <c r="E22" s="468" t="s">
        <v>458</v>
      </c>
      <c r="F22" s="127" t="s">
        <v>457</v>
      </c>
      <c r="G22" s="167">
        <v>651.53599999999994</v>
      </c>
      <c r="H22" s="167">
        <f>-400</f>
        <v>-400</v>
      </c>
      <c r="I22" s="167">
        <f>G22+H22</f>
        <v>251.53599999999994</v>
      </c>
      <c r="J22" s="93">
        <v>50.275000000000006</v>
      </c>
      <c r="K22" s="167">
        <f t="shared" si="3"/>
        <v>201.26099999999994</v>
      </c>
      <c r="L22" s="164">
        <f t="shared" si="4"/>
        <v>0.1998719865148528</v>
      </c>
      <c r="M22" s="171" t="s">
        <v>203</v>
      </c>
      <c r="N22" s="466">
        <f>G22+G23</f>
        <v>1303.0719999999999</v>
      </c>
      <c r="O22" s="466">
        <f>H22+H23</f>
        <v>-400</v>
      </c>
      <c r="P22" s="466">
        <f>N22+O22</f>
        <v>903.07199999999989</v>
      </c>
      <c r="Q22" s="466">
        <f>J22+J23</f>
        <v>50.275000000000006</v>
      </c>
      <c r="R22" s="466">
        <f>P22-Q22</f>
        <v>852.79699999999991</v>
      </c>
      <c r="S22" s="467">
        <f>Q22/P22</f>
        <v>5.5671087133694779E-2</v>
      </c>
      <c r="T22" s="138"/>
      <c r="U22" s="139"/>
    </row>
    <row r="23" spans="1:21">
      <c r="B23" s="508"/>
      <c r="C23" s="474"/>
      <c r="D23" s="474"/>
      <c r="E23" s="468"/>
      <c r="F23" s="127" t="s">
        <v>10</v>
      </c>
      <c r="G23" s="167">
        <v>651.53599999999994</v>
      </c>
      <c r="H23" s="167"/>
      <c r="I23" s="167">
        <f>G23+H23+K22</f>
        <v>852.79699999999991</v>
      </c>
      <c r="J23" s="93"/>
      <c r="K23" s="167">
        <f>I23-J23</f>
        <v>852.79699999999991</v>
      </c>
      <c r="L23" s="164">
        <f t="shared" si="4"/>
        <v>0</v>
      </c>
      <c r="M23" s="171" t="s">
        <v>203</v>
      </c>
      <c r="N23" s="466"/>
      <c r="O23" s="466"/>
      <c r="P23" s="466"/>
      <c r="Q23" s="466"/>
      <c r="R23" s="466"/>
      <c r="S23" s="467"/>
      <c r="T23" s="138"/>
      <c r="U23" s="139"/>
    </row>
    <row r="24" spans="1:21">
      <c r="B24" s="508"/>
      <c r="C24" s="474"/>
      <c r="D24" s="474"/>
      <c r="E24" s="468" t="s">
        <v>459</v>
      </c>
      <c r="F24" s="127" t="s">
        <v>457</v>
      </c>
      <c r="G24" s="167">
        <v>85.343999999999994</v>
      </c>
      <c r="H24" s="167"/>
      <c r="I24" s="167">
        <f>G24+H24</f>
        <v>85.343999999999994</v>
      </c>
      <c r="J24" s="93">
        <v>5.41</v>
      </c>
      <c r="K24" s="167">
        <f t="shared" si="3"/>
        <v>79.933999999999997</v>
      </c>
      <c r="L24" s="164">
        <f t="shared" si="4"/>
        <v>6.3390513685789282E-2</v>
      </c>
      <c r="M24" s="171" t="s">
        <v>203</v>
      </c>
      <c r="N24" s="466">
        <f t="shared" ref="N24" si="5">G24+G25</f>
        <v>170.68799999999999</v>
      </c>
      <c r="O24" s="466">
        <f t="shared" ref="O24" si="6">H24+H25</f>
        <v>0</v>
      </c>
      <c r="P24" s="466">
        <f t="shared" ref="P24" si="7">N24+O24</f>
        <v>170.68799999999999</v>
      </c>
      <c r="Q24" s="466">
        <f t="shared" ref="Q24" si="8">J24+J25</f>
        <v>5.41</v>
      </c>
      <c r="R24" s="466">
        <f t="shared" ref="R24" si="9">P24-Q24</f>
        <v>165.27799999999999</v>
      </c>
      <c r="S24" s="467">
        <f t="shared" ref="S24" si="10">Q24/P24</f>
        <v>3.1695256842894641E-2</v>
      </c>
      <c r="T24" s="138"/>
      <c r="U24" s="139"/>
    </row>
    <row r="25" spans="1:21">
      <c r="B25" s="508"/>
      <c r="C25" s="474"/>
      <c r="D25" s="474"/>
      <c r="E25" s="468"/>
      <c r="F25" s="127" t="s">
        <v>10</v>
      </c>
      <c r="G25" s="167">
        <v>85.343999999999994</v>
      </c>
      <c r="H25" s="167"/>
      <c r="I25" s="167">
        <f>G25+H25+K24</f>
        <v>165.27799999999999</v>
      </c>
      <c r="J25" s="93"/>
      <c r="K25" s="167">
        <f t="shared" si="3"/>
        <v>165.27799999999999</v>
      </c>
      <c r="L25" s="164">
        <f t="shared" si="4"/>
        <v>0</v>
      </c>
      <c r="M25" s="171" t="s">
        <v>203</v>
      </c>
      <c r="N25" s="466"/>
      <c r="O25" s="466"/>
      <c r="P25" s="466"/>
      <c r="Q25" s="466"/>
      <c r="R25" s="466"/>
      <c r="S25" s="467"/>
      <c r="T25" s="138"/>
      <c r="U25" s="139"/>
    </row>
    <row r="26" spans="1:21">
      <c r="B26" s="508"/>
      <c r="C26" s="474"/>
      <c r="D26" s="474"/>
      <c r="E26" s="468" t="s">
        <v>460</v>
      </c>
      <c r="F26" s="127" t="s">
        <v>457</v>
      </c>
      <c r="G26" s="167">
        <v>123.595</v>
      </c>
      <c r="H26" s="167"/>
      <c r="I26" s="167">
        <f>G26+H26</f>
        <v>123.595</v>
      </c>
      <c r="J26" s="93">
        <v>5.5899999999999981</v>
      </c>
      <c r="K26" s="167">
        <f t="shared" si="3"/>
        <v>118.005</v>
      </c>
      <c r="L26" s="164">
        <f t="shared" si="4"/>
        <v>4.5228366843318886E-2</v>
      </c>
      <c r="M26" s="171" t="s">
        <v>203</v>
      </c>
      <c r="N26" s="466">
        <f t="shared" ref="N26" si="11">G26+G27</f>
        <v>247.19</v>
      </c>
      <c r="O26" s="466">
        <f t="shared" ref="O26" si="12">H26+H27</f>
        <v>0</v>
      </c>
      <c r="P26" s="466">
        <f t="shared" ref="P26" si="13">N26+O26</f>
        <v>247.19</v>
      </c>
      <c r="Q26" s="466">
        <f t="shared" ref="Q26" si="14">J26+J27</f>
        <v>5.5899999999999981</v>
      </c>
      <c r="R26" s="466">
        <f t="shared" ref="R26" si="15">P26-Q26</f>
        <v>241.6</v>
      </c>
      <c r="S26" s="467">
        <f t="shared" ref="S26" si="16">Q26/P26</f>
        <v>2.2614183421659443E-2</v>
      </c>
      <c r="T26" s="138"/>
      <c r="U26" s="139"/>
    </row>
    <row r="27" spans="1:21">
      <c r="B27" s="508"/>
      <c r="C27" s="474"/>
      <c r="D27" s="474"/>
      <c r="E27" s="468"/>
      <c r="F27" s="127" t="s">
        <v>10</v>
      </c>
      <c r="G27" s="167">
        <v>123.595</v>
      </c>
      <c r="H27" s="167"/>
      <c r="I27" s="167">
        <f>G27+H27+K26</f>
        <v>241.6</v>
      </c>
      <c r="J27" s="93"/>
      <c r="K27" s="167">
        <f t="shared" si="3"/>
        <v>241.6</v>
      </c>
      <c r="L27" s="164">
        <f t="shared" si="4"/>
        <v>0</v>
      </c>
      <c r="M27" s="171" t="s">
        <v>203</v>
      </c>
      <c r="N27" s="466"/>
      <c r="O27" s="466"/>
      <c r="P27" s="466"/>
      <c r="Q27" s="466"/>
      <c r="R27" s="466"/>
      <c r="S27" s="467"/>
      <c r="T27" s="138"/>
      <c r="U27" s="139"/>
    </row>
    <row r="28" spans="1:21">
      <c r="B28" s="508"/>
      <c r="C28" s="474"/>
      <c r="D28" s="474"/>
      <c r="E28" s="468" t="s">
        <v>461</v>
      </c>
      <c r="F28" s="127" t="s">
        <v>457</v>
      </c>
      <c r="G28" s="167">
        <v>166.87899999999999</v>
      </c>
      <c r="H28" s="167">
        <f>-30</f>
        <v>-30</v>
      </c>
      <c r="I28" s="167">
        <f>G28+H28</f>
        <v>136.87899999999999</v>
      </c>
      <c r="J28" s="93">
        <v>72.470999999999989</v>
      </c>
      <c r="K28" s="167">
        <f t="shared" si="3"/>
        <v>64.408000000000001</v>
      </c>
      <c r="L28" s="164">
        <f t="shared" si="4"/>
        <v>0.52945302055099752</v>
      </c>
      <c r="M28" s="171" t="s">
        <v>203</v>
      </c>
      <c r="N28" s="466">
        <f t="shared" ref="N28" si="17">G28+G29</f>
        <v>333.75799999999998</v>
      </c>
      <c r="O28" s="466">
        <f t="shared" ref="O28" si="18">H28+H29</f>
        <v>-30</v>
      </c>
      <c r="P28" s="466">
        <f t="shared" ref="P28" si="19">N28+O28</f>
        <v>303.75799999999998</v>
      </c>
      <c r="Q28" s="466">
        <f t="shared" ref="Q28" si="20">J28+J29</f>
        <v>72.470999999999989</v>
      </c>
      <c r="R28" s="466">
        <f t="shared" ref="R28" si="21">P28-Q28</f>
        <v>231.28699999999998</v>
      </c>
      <c r="S28" s="467">
        <f t="shared" ref="S28" si="22">Q28/P28</f>
        <v>0.23858137069640961</v>
      </c>
      <c r="T28" s="138"/>
      <c r="U28" s="139"/>
    </row>
    <row r="29" spans="1:21">
      <c r="B29" s="508"/>
      <c r="C29" s="474"/>
      <c r="D29" s="474"/>
      <c r="E29" s="468"/>
      <c r="F29" s="127" t="s">
        <v>10</v>
      </c>
      <c r="G29" s="167">
        <v>166.87899999999999</v>
      </c>
      <c r="H29" s="167"/>
      <c r="I29" s="167">
        <f>G29+H29+K28</f>
        <v>231.28699999999998</v>
      </c>
      <c r="J29" s="93"/>
      <c r="K29" s="167">
        <f t="shared" si="3"/>
        <v>231.28699999999998</v>
      </c>
      <c r="L29" s="164">
        <f t="shared" si="4"/>
        <v>0</v>
      </c>
      <c r="M29" s="171" t="s">
        <v>203</v>
      </c>
      <c r="N29" s="466"/>
      <c r="O29" s="466"/>
      <c r="P29" s="466"/>
      <c r="Q29" s="466"/>
      <c r="R29" s="466"/>
      <c r="S29" s="467"/>
      <c r="T29" s="138"/>
      <c r="U29" s="139"/>
    </row>
    <row r="30" spans="1:21">
      <c r="B30" s="508"/>
      <c r="C30" s="474"/>
      <c r="D30" s="474"/>
      <c r="E30" s="468" t="s">
        <v>256</v>
      </c>
      <c r="F30" s="127" t="s">
        <v>457</v>
      </c>
      <c r="G30" s="167">
        <v>208.09</v>
      </c>
      <c r="H30" s="167"/>
      <c r="I30" s="167">
        <f>G30+H30</f>
        <v>208.09</v>
      </c>
      <c r="J30" s="93">
        <v>13.51700000000001</v>
      </c>
      <c r="K30" s="167">
        <f t="shared" si="3"/>
        <v>194.57299999999998</v>
      </c>
      <c r="L30" s="164">
        <f t="shared" si="4"/>
        <v>6.495747032534005E-2</v>
      </c>
      <c r="M30" s="171" t="s">
        <v>203</v>
      </c>
      <c r="N30" s="466">
        <f t="shared" ref="N30" si="23">G30+G31</f>
        <v>416.18</v>
      </c>
      <c r="O30" s="466">
        <f t="shared" ref="O30" si="24">H30+H31</f>
        <v>0</v>
      </c>
      <c r="P30" s="466">
        <f t="shared" ref="P30" si="25">N30+O30</f>
        <v>416.18</v>
      </c>
      <c r="Q30" s="466">
        <f t="shared" ref="Q30" si="26">J30+J31</f>
        <v>13.51700000000001</v>
      </c>
      <c r="R30" s="466">
        <f t="shared" ref="R30" si="27">P30-Q30</f>
        <v>402.66300000000001</v>
      </c>
      <c r="S30" s="467">
        <f t="shared" ref="S30" si="28">Q30/P30</f>
        <v>3.2478735162670025E-2</v>
      </c>
      <c r="T30" s="138"/>
      <c r="U30" s="139"/>
    </row>
    <row r="31" spans="1:21">
      <c r="B31" s="508"/>
      <c r="C31" s="474"/>
      <c r="D31" s="474"/>
      <c r="E31" s="468"/>
      <c r="F31" s="127" t="s">
        <v>10</v>
      </c>
      <c r="G31" s="167">
        <v>208.09</v>
      </c>
      <c r="H31" s="167"/>
      <c r="I31" s="167">
        <f>G31+H31+K30</f>
        <v>402.66300000000001</v>
      </c>
      <c r="J31" s="93"/>
      <c r="K31" s="167">
        <f t="shared" si="3"/>
        <v>402.66300000000001</v>
      </c>
      <c r="L31" s="164">
        <f t="shared" si="4"/>
        <v>0</v>
      </c>
      <c r="M31" s="171" t="s">
        <v>203</v>
      </c>
      <c r="N31" s="466"/>
      <c r="O31" s="466"/>
      <c r="P31" s="466"/>
      <c r="Q31" s="466"/>
      <c r="R31" s="466"/>
      <c r="S31" s="467"/>
      <c r="T31" s="138"/>
      <c r="U31" s="139"/>
    </row>
    <row r="32" spans="1:21">
      <c r="B32" s="508"/>
      <c r="C32" s="474" t="s">
        <v>237</v>
      </c>
      <c r="D32" s="474" t="s">
        <v>237</v>
      </c>
      <c r="E32" s="468" t="s">
        <v>257</v>
      </c>
      <c r="F32" s="127" t="s">
        <v>8</v>
      </c>
      <c r="G32" s="167">
        <v>168.66499999999999</v>
      </c>
      <c r="H32" s="167"/>
      <c r="I32" s="167">
        <f>G32+H32</f>
        <v>168.66499999999999</v>
      </c>
      <c r="J32" s="93">
        <v>149.209</v>
      </c>
      <c r="K32" s="167">
        <f>I32-J32</f>
        <v>19.455999999999989</v>
      </c>
      <c r="L32" s="164">
        <f t="shared" si="4"/>
        <v>0.88464708149290017</v>
      </c>
      <c r="M32" s="171" t="s">
        <v>203</v>
      </c>
      <c r="N32" s="466">
        <f>G32+G41+G42+G33+G34+G35+G36+G37+G38+G39+G40</f>
        <v>2023.9719999999998</v>
      </c>
      <c r="O32" s="466">
        <f>H32+H33+H34+H35+H36+H37+H38+H39+H40+H41+H42</f>
        <v>0</v>
      </c>
      <c r="P32" s="466">
        <f>N32+O32</f>
        <v>2023.9719999999998</v>
      </c>
      <c r="Q32" s="466">
        <f>J32+J33+J34+J35+J36+J37+J38+J39+J40+J41+J42</f>
        <v>374.50200000000001</v>
      </c>
      <c r="R32" s="466">
        <f>P32-Q32</f>
        <v>1649.4699999999998</v>
      </c>
      <c r="S32" s="467">
        <f>Q32/P32</f>
        <v>0.18503319215878483</v>
      </c>
      <c r="T32" s="138"/>
      <c r="U32" s="139"/>
    </row>
    <row r="33" spans="1:22">
      <c r="B33" s="508"/>
      <c r="C33" s="474"/>
      <c r="D33" s="474"/>
      <c r="E33" s="468"/>
      <c r="F33" s="127" t="s">
        <v>13</v>
      </c>
      <c r="G33" s="167">
        <v>168.66499999999999</v>
      </c>
      <c r="H33" s="167"/>
      <c r="I33" s="167">
        <f>G33+H33+K32</f>
        <v>188.12099999999998</v>
      </c>
      <c r="J33" s="93">
        <v>16.908999999999999</v>
      </c>
      <c r="K33" s="167">
        <f t="shared" si="3"/>
        <v>171.21199999999999</v>
      </c>
      <c r="L33" s="164">
        <f t="shared" si="4"/>
        <v>8.9883638721886455E-2</v>
      </c>
      <c r="M33" s="171" t="s">
        <v>203</v>
      </c>
      <c r="N33" s="466"/>
      <c r="O33" s="466"/>
      <c r="P33" s="466"/>
      <c r="Q33" s="466"/>
      <c r="R33" s="466"/>
      <c r="S33" s="467"/>
      <c r="T33" s="138"/>
      <c r="U33" s="139"/>
    </row>
    <row r="34" spans="1:22">
      <c r="B34" s="508"/>
      <c r="C34" s="474"/>
      <c r="D34" s="474"/>
      <c r="E34" s="468"/>
      <c r="F34" s="127" t="s">
        <v>14</v>
      </c>
      <c r="G34" s="167">
        <v>168.66399999999999</v>
      </c>
      <c r="H34" s="167"/>
      <c r="I34" s="167">
        <f>G34+H34+K33</f>
        <v>339.87599999999998</v>
      </c>
      <c r="J34" s="93">
        <v>0</v>
      </c>
      <c r="K34" s="167">
        <f t="shared" si="3"/>
        <v>339.87599999999998</v>
      </c>
      <c r="L34" s="164">
        <f t="shared" si="4"/>
        <v>0</v>
      </c>
      <c r="M34" s="171" t="s">
        <v>203</v>
      </c>
      <c r="N34" s="466"/>
      <c r="O34" s="466"/>
      <c r="P34" s="466"/>
      <c r="Q34" s="466"/>
      <c r="R34" s="466"/>
      <c r="S34" s="467"/>
      <c r="T34" s="138"/>
      <c r="U34" s="139"/>
    </row>
    <row r="35" spans="1:22">
      <c r="B35" s="508"/>
      <c r="C35" s="474"/>
      <c r="D35" s="474"/>
      <c r="E35" s="468"/>
      <c r="F35" s="127" t="s">
        <v>15</v>
      </c>
      <c r="G35" s="259">
        <v>168.66399999999999</v>
      </c>
      <c r="H35" s="167"/>
      <c r="I35" s="167">
        <f t="shared" ref="I35:I42" si="29">G35+H35+K34</f>
        <v>508.53999999999996</v>
      </c>
      <c r="J35" s="93">
        <v>120.57299999999999</v>
      </c>
      <c r="K35" s="167">
        <f t="shared" si="3"/>
        <v>387.96699999999998</v>
      </c>
      <c r="L35" s="164">
        <f t="shared" si="4"/>
        <v>0.23709639359735715</v>
      </c>
      <c r="M35" s="171" t="s">
        <v>203</v>
      </c>
      <c r="N35" s="466"/>
      <c r="O35" s="466"/>
      <c r="P35" s="466"/>
      <c r="Q35" s="466"/>
      <c r="R35" s="466"/>
      <c r="S35" s="467"/>
      <c r="T35" s="138"/>
      <c r="U35" s="139"/>
    </row>
    <row r="36" spans="1:22">
      <c r="B36" s="508"/>
      <c r="C36" s="474"/>
      <c r="D36" s="474"/>
      <c r="E36" s="468"/>
      <c r="F36" s="127" t="s">
        <v>16</v>
      </c>
      <c r="G36" s="259">
        <v>168.66399999999999</v>
      </c>
      <c r="H36" s="167"/>
      <c r="I36" s="167">
        <f t="shared" si="29"/>
        <v>556.63099999999997</v>
      </c>
      <c r="J36" s="93">
        <v>66.049000000000007</v>
      </c>
      <c r="K36" s="167">
        <f t="shared" si="3"/>
        <v>490.58199999999999</v>
      </c>
      <c r="L36" s="164">
        <f t="shared" si="4"/>
        <v>0.11865850087400812</v>
      </c>
      <c r="M36" s="171" t="s">
        <v>203</v>
      </c>
      <c r="N36" s="466"/>
      <c r="O36" s="466"/>
      <c r="P36" s="466"/>
      <c r="Q36" s="466"/>
      <c r="R36" s="466"/>
      <c r="S36" s="467"/>
      <c r="T36" s="138"/>
      <c r="U36" s="139"/>
    </row>
    <row r="37" spans="1:22">
      <c r="B37" s="508"/>
      <c r="C37" s="474"/>
      <c r="D37" s="474"/>
      <c r="E37" s="468"/>
      <c r="F37" s="127" t="s">
        <v>17</v>
      </c>
      <c r="G37" s="259">
        <v>168.66399999999999</v>
      </c>
      <c r="H37" s="167"/>
      <c r="I37" s="167">
        <f t="shared" si="29"/>
        <v>659.24599999999998</v>
      </c>
      <c r="J37" s="93">
        <v>21.762</v>
      </c>
      <c r="K37" s="167">
        <f t="shared" si="3"/>
        <v>637.48399999999992</v>
      </c>
      <c r="L37" s="164">
        <f t="shared" si="4"/>
        <v>3.3010439198720966E-2</v>
      </c>
      <c r="M37" s="171" t="s">
        <v>203</v>
      </c>
      <c r="N37" s="466"/>
      <c r="O37" s="466"/>
      <c r="P37" s="466"/>
      <c r="Q37" s="466"/>
      <c r="R37" s="466"/>
      <c r="S37" s="467"/>
      <c r="T37" s="138"/>
      <c r="U37" s="139"/>
    </row>
    <row r="38" spans="1:22">
      <c r="B38" s="508"/>
      <c r="C38" s="474"/>
      <c r="D38" s="474"/>
      <c r="E38" s="468"/>
      <c r="F38" s="127" t="s">
        <v>18</v>
      </c>
      <c r="G38" s="167">
        <v>202.398</v>
      </c>
      <c r="H38" s="167"/>
      <c r="I38" s="167">
        <f t="shared" si="29"/>
        <v>839.88199999999995</v>
      </c>
      <c r="J38" s="93"/>
      <c r="K38" s="167">
        <f t="shared" si="3"/>
        <v>839.88199999999995</v>
      </c>
      <c r="L38" s="164">
        <f t="shared" si="4"/>
        <v>0</v>
      </c>
      <c r="M38" s="171" t="s">
        <v>203</v>
      </c>
      <c r="N38" s="466"/>
      <c r="O38" s="466"/>
      <c r="P38" s="466"/>
      <c r="Q38" s="466"/>
      <c r="R38" s="466"/>
      <c r="S38" s="467"/>
      <c r="T38" s="138"/>
      <c r="U38" s="139"/>
    </row>
    <row r="39" spans="1:22">
      <c r="B39" s="508"/>
      <c r="C39" s="474"/>
      <c r="D39" s="474"/>
      <c r="E39" s="468"/>
      <c r="F39" s="127" t="s">
        <v>19</v>
      </c>
      <c r="G39" s="167">
        <v>202.39699999999999</v>
      </c>
      <c r="H39" s="167"/>
      <c r="I39" s="167">
        <f t="shared" si="29"/>
        <v>1042.279</v>
      </c>
      <c r="J39" s="93"/>
      <c r="K39" s="167">
        <f t="shared" si="3"/>
        <v>1042.279</v>
      </c>
      <c r="L39" s="164">
        <f t="shared" si="4"/>
        <v>0</v>
      </c>
      <c r="M39" s="171" t="s">
        <v>203</v>
      </c>
      <c r="N39" s="466"/>
      <c r="O39" s="466"/>
      <c r="P39" s="466"/>
      <c r="Q39" s="466"/>
      <c r="R39" s="466"/>
      <c r="S39" s="467"/>
      <c r="T39" s="138"/>
      <c r="U39" s="139"/>
    </row>
    <row r="40" spans="1:22">
      <c r="B40" s="508"/>
      <c r="C40" s="474"/>
      <c r="D40" s="474"/>
      <c r="E40" s="468"/>
      <c r="F40" s="127" t="s">
        <v>20</v>
      </c>
      <c r="G40" s="167">
        <v>202.39699999999999</v>
      </c>
      <c r="H40" s="167"/>
      <c r="I40" s="167">
        <f t="shared" si="29"/>
        <v>1244.6759999999999</v>
      </c>
      <c r="J40" s="93"/>
      <c r="K40" s="167">
        <f t="shared" si="3"/>
        <v>1244.6759999999999</v>
      </c>
      <c r="L40" s="164">
        <f t="shared" si="4"/>
        <v>0</v>
      </c>
      <c r="M40" s="171" t="s">
        <v>203</v>
      </c>
      <c r="N40" s="466"/>
      <c r="O40" s="466"/>
      <c r="P40" s="466"/>
      <c r="Q40" s="466"/>
      <c r="R40" s="466"/>
      <c r="S40" s="467"/>
      <c r="T40" s="138"/>
      <c r="U40" s="139"/>
    </row>
    <row r="41" spans="1:22">
      <c r="B41" s="508"/>
      <c r="C41" s="474"/>
      <c r="D41" s="474"/>
      <c r="E41" s="468"/>
      <c r="F41" s="127" t="s">
        <v>21</v>
      </c>
      <c r="G41" s="167">
        <v>202.39699999999999</v>
      </c>
      <c r="H41" s="167"/>
      <c r="I41" s="167">
        <f t="shared" si="29"/>
        <v>1447.0729999999999</v>
      </c>
      <c r="J41" s="93"/>
      <c r="K41" s="167">
        <f t="shared" si="3"/>
        <v>1447.0729999999999</v>
      </c>
      <c r="L41" s="164">
        <f t="shared" si="4"/>
        <v>0</v>
      </c>
      <c r="M41" s="171" t="s">
        <v>203</v>
      </c>
      <c r="N41" s="466"/>
      <c r="O41" s="466"/>
      <c r="P41" s="466"/>
      <c r="Q41" s="466"/>
      <c r="R41" s="466"/>
      <c r="S41" s="467"/>
      <c r="T41" s="138"/>
      <c r="U41" s="139"/>
    </row>
    <row r="42" spans="1:22">
      <c r="B42" s="508"/>
      <c r="C42" s="474"/>
      <c r="D42" s="474"/>
      <c r="E42" s="468"/>
      <c r="F42" s="127" t="s">
        <v>22</v>
      </c>
      <c r="G42" s="167">
        <v>202.39699999999999</v>
      </c>
      <c r="H42" s="167"/>
      <c r="I42" s="167">
        <f t="shared" si="29"/>
        <v>1649.4699999999998</v>
      </c>
      <c r="J42" s="93"/>
      <c r="K42" s="167">
        <f t="shared" si="3"/>
        <v>1649.4699999999998</v>
      </c>
      <c r="L42" s="164">
        <f t="shared" si="4"/>
        <v>0</v>
      </c>
      <c r="M42" s="171" t="s">
        <v>203</v>
      </c>
      <c r="N42" s="466"/>
      <c r="O42" s="466"/>
      <c r="P42" s="466"/>
      <c r="Q42" s="466"/>
      <c r="R42" s="466"/>
      <c r="S42" s="467"/>
      <c r="T42" s="138"/>
      <c r="U42" s="139"/>
    </row>
    <row r="43" spans="1:22">
      <c r="A43" s="117"/>
      <c r="B43" s="508"/>
      <c r="C43" s="509" t="s">
        <v>72</v>
      </c>
      <c r="D43" s="509"/>
      <c r="E43" s="509"/>
      <c r="F43" s="172" t="s">
        <v>457</v>
      </c>
      <c r="G43" s="176">
        <f>G20+G22+G24+G26+G28+G30+G32+G33+G34+G35+G36+G37</f>
        <v>2619.9239999999991</v>
      </c>
      <c r="H43" s="176">
        <f>H20+H22+H24+H26+H28+H30+H32+H33+H34+H35+H36+H37</f>
        <v>-430</v>
      </c>
      <c r="I43" s="173">
        <f>G43+H43</f>
        <v>2189.9239999999991</v>
      </c>
      <c r="J43" s="176">
        <f>J20+J22+J24+J26+J28+J30+J32+J33+J34+J35+J36+J37</f>
        <v>596.81299999999987</v>
      </c>
      <c r="K43" s="173">
        <f t="shared" si="3"/>
        <v>1593.1109999999992</v>
      </c>
      <c r="L43" s="177">
        <f>J43/I43</f>
        <v>0.2725268091495413</v>
      </c>
      <c r="M43" s="171" t="s">
        <v>203</v>
      </c>
      <c r="N43" s="497">
        <f>G43+G44</f>
        <v>5239.8479999999981</v>
      </c>
      <c r="O43" s="497">
        <f t="shared" ref="O43" si="30">H43+H44</f>
        <v>-430</v>
      </c>
      <c r="P43" s="497">
        <f>N43+O43</f>
        <v>4809.8479999999981</v>
      </c>
      <c r="Q43" s="497">
        <f t="shared" ref="Q43" si="31">J43+J44</f>
        <v>596.81299999999987</v>
      </c>
      <c r="R43" s="497">
        <f t="shared" ref="R43" si="32">P43-Q43</f>
        <v>4213.034999999998</v>
      </c>
      <c r="S43" s="471">
        <f t="shared" ref="S43" si="33">Q43/P43</f>
        <v>0.12408146785511727</v>
      </c>
      <c r="U43" s="128"/>
      <c r="V43" s="128"/>
    </row>
    <row r="44" spans="1:22">
      <c r="A44" s="117"/>
      <c r="B44" s="508"/>
      <c r="C44" s="509"/>
      <c r="D44" s="509"/>
      <c r="E44" s="509"/>
      <c r="F44" s="172" t="s">
        <v>10</v>
      </c>
      <c r="G44" s="176">
        <f>G21+G23+G25+G27+G29+G31+G38+G39+G40+G41+G42</f>
        <v>2619.9239999999995</v>
      </c>
      <c r="H44" s="176">
        <f>H21+H23+H25+H27+H29+H31+H38+H39+H40+H41+H42</f>
        <v>0</v>
      </c>
      <c r="I44" s="173">
        <f>G44+H44+K43</f>
        <v>4213.0349999999989</v>
      </c>
      <c r="J44" s="176">
        <f>J21+J23+J25+J27+J29+J31+J38+J39+J40+J41+J42</f>
        <v>0</v>
      </c>
      <c r="K44" s="173">
        <f t="shared" si="3"/>
        <v>4213.0349999999989</v>
      </c>
      <c r="L44" s="177">
        <f t="shared" si="4"/>
        <v>0</v>
      </c>
      <c r="M44" s="171" t="s">
        <v>203</v>
      </c>
      <c r="N44" s="497"/>
      <c r="O44" s="497"/>
      <c r="P44" s="497"/>
      <c r="Q44" s="497"/>
      <c r="R44" s="497"/>
      <c r="S44" s="471"/>
      <c r="U44" s="128"/>
      <c r="V44" s="128"/>
    </row>
    <row r="45" spans="1:22">
      <c r="A45" s="117"/>
      <c r="B45" s="117"/>
      <c r="C45" s="129"/>
      <c r="D45" s="129"/>
      <c r="E45" s="116"/>
      <c r="F45" s="130"/>
      <c r="G45" s="131"/>
      <c r="H45" s="132"/>
      <c r="I45" s="132"/>
      <c r="J45" s="120"/>
      <c r="K45" s="132"/>
      <c r="L45" s="168"/>
      <c r="M45" s="125"/>
      <c r="N45" s="133"/>
      <c r="O45" s="133"/>
      <c r="P45" s="133"/>
      <c r="Q45" s="133"/>
      <c r="R45" s="133"/>
      <c r="S45" s="134"/>
      <c r="U45" s="128"/>
      <c r="V45" s="128"/>
    </row>
    <row r="46" spans="1:22">
      <c r="A46" s="117"/>
      <c r="B46" s="117"/>
      <c r="C46" s="129"/>
      <c r="D46" s="129"/>
      <c r="E46" s="116"/>
      <c r="F46" s="130"/>
      <c r="G46" s="131"/>
      <c r="H46" s="132"/>
      <c r="I46" s="132"/>
      <c r="J46" s="120"/>
      <c r="K46" s="132"/>
      <c r="L46" s="121"/>
      <c r="M46" s="125"/>
      <c r="N46" s="133"/>
      <c r="O46" s="133"/>
      <c r="P46" s="133"/>
      <c r="Q46" s="133"/>
      <c r="R46" s="133"/>
      <c r="S46" s="134"/>
      <c r="U46" s="128"/>
      <c r="V46" s="128"/>
    </row>
    <row r="47" spans="1:22">
      <c r="A47" s="117"/>
      <c r="B47" s="117"/>
      <c r="C47" s="129"/>
      <c r="D47" s="129"/>
      <c r="E47" s="158"/>
      <c r="F47" s="275"/>
      <c r="G47" s="131"/>
      <c r="H47" s="132"/>
      <c r="I47" s="132"/>
      <c r="J47" s="120"/>
      <c r="K47" s="132"/>
      <c r="L47" s="121"/>
      <c r="M47" s="135"/>
      <c r="N47" s="133">
        <f>SUM(N50:N59)</f>
        <v>78.346999999999994</v>
      </c>
      <c r="O47" s="133">
        <f>SUM(P66:P85)</f>
        <v>156.654</v>
      </c>
      <c r="P47" s="133">
        <f>SUM(P86:P109)</f>
        <v>188.05399999999997</v>
      </c>
      <c r="Q47" s="133"/>
      <c r="R47" s="133"/>
      <c r="S47" s="134"/>
      <c r="U47" s="128"/>
      <c r="V47" s="128"/>
    </row>
    <row r="48" spans="1:22">
      <c r="B48" s="508" t="s">
        <v>341</v>
      </c>
      <c r="C48" s="482" t="s">
        <v>238</v>
      </c>
      <c r="D48" s="482" t="s">
        <v>238</v>
      </c>
      <c r="E48" s="468" t="s">
        <v>340</v>
      </c>
      <c r="F48" s="127" t="s">
        <v>457</v>
      </c>
      <c r="G48" s="167">
        <v>15.994999999999999</v>
      </c>
      <c r="H48" s="167"/>
      <c r="I48" s="167">
        <f>G48+H48</f>
        <v>15.994999999999999</v>
      </c>
      <c r="J48" s="435">
        <v>0</v>
      </c>
      <c r="K48" s="167">
        <f>I48-J48</f>
        <v>15.994999999999999</v>
      </c>
      <c r="L48" s="152">
        <f>J48/I48</f>
        <v>0</v>
      </c>
      <c r="M48" s="98" t="s">
        <v>203</v>
      </c>
      <c r="N48" s="466">
        <f>G48+G49</f>
        <v>31.99</v>
      </c>
      <c r="O48" s="466">
        <f>+H48+H49</f>
        <v>0</v>
      </c>
      <c r="P48" s="466">
        <f>N48+O48</f>
        <v>31.99</v>
      </c>
      <c r="Q48" s="466">
        <f>J48+J49</f>
        <v>0</v>
      </c>
      <c r="R48" s="466">
        <f>+P48-Q48</f>
        <v>31.99</v>
      </c>
      <c r="S48" s="467">
        <f>Q48/P48</f>
        <v>0</v>
      </c>
      <c r="U48" s="128"/>
      <c r="V48" s="128"/>
    </row>
    <row r="49" spans="2:22">
      <c r="B49" s="508"/>
      <c r="C49" s="482"/>
      <c r="D49" s="482"/>
      <c r="E49" s="468"/>
      <c r="F49" s="127" t="s">
        <v>10</v>
      </c>
      <c r="G49" s="167">
        <v>15.994999999999999</v>
      </c>
      <c r="H49" s="167"/>
      <c r="I49" s="167">
        <f>K48+G49+H49</f>
        <v>31.99</v>
      </c>
      <c r="J49" s="435">
        <v>0</v>
      </c>
      <c r="K49" s="167">
        <f t="shared" ref="K49" si="34">I49-J49</f>
        <v>31.99</v>
      </c>
      <c r="L49" s="152">
        <f t="shared" ref="L49" si="35">J49/I49</f>
        <v>0</v>
      </c>
      <c r="M49" s="254" t="s">
        <v>203</v>
      </c>
      <c r="N49" s="466"/>
      <c r="O49" s="466"/>
      <c r="P49" s="466"/>
      <c r="Q49" s="466"/>
      <c r="R49" s="466"/>
      <c r="S49" s="467"/>
      <c r="U49" s="128"/>
      <c r="V49" s="128"/>
    </row>
    <row r="50" spans="2:22">
      <c r="B50" s="508"/>
      <c r="C50" s="448" t="s">
        <v>339</v>
      </c>
      <c r="D50" s="474" t="s">
        <v>258</v>
      </c>
      <c r="E50" s="468" t="s">
        <v>615</v>
      </c>
      <c r="F50" s="127" t="s">
        <v>457</v>
      </c>
      <c r="G50" s="167">
        <v>7.8310000000000004</v>
      </c>
      <c r="H50" s="167"/>
      <c r="I50" s="167">
        <f t="shared" ref="I50" si="36">G50+H50</f>
        <v>7.8310000000000004</v>
      </c>
      <c r="J50" s="93">
        <v>0.252</v>
      </c>
      <c r="K50" s="167">
        <f>+I50-J50</f>
        <v>7.5790000000000006</v>
      </c>
      <c r="L50" s="152">
        <f t="shared" ref="L50:L92" si="37">J50/I50</f>
        <v>3.217979823777295E-2</v>
      </c>
      <c r="M50" s="254" t="s">
        <v>203</v>
      </c>
      <c r="N50" s="466">
        <f t="shared" ref="N50" si="38">G50+G51</f>
        <v>15.662000000000001</v>
      </c>
      <c r="O50" s="466">
        <f t="shared" ref="O50" si="39">+H50+H51</f>
        <v>0</v>
      </c>
      <c r="P50" s="466">
        <f t="shared" ref="P50" si="40">N50+O50</f>
        <v>15.662000000000001</v>
      </c>
      <c r="Q50" s="466">
        <f t="shared" ref="Q50" si="41">J50+J51</f>
        <v>0.252</v>
      </c>
      <c r="R50" s="466">
        <f t="shared" ref="R50" si="42">+P50-Q50</f>
        <v>15.41</v>
      </c>
      <c r="S50" s="467">
        <f t="shared" ref="S50" si="43">Q50/P50</f>
        <v>1.6089899118886475E-2</v>
      </c>
    </row>
    <row r="51" spans="2:22">
      <c r="B51" s="508"/>
      <c r="C51" s="448"/>
      <c r="D51" s="474"/>
      <c r="E51" s="468"/>
      <c r="F51" s="127" t="s">
        <v>10</v>
      </c>
      <c r="G51" s="167">
        <v>7.8310000000000004</v>
      </c>
      <c r="H51" s="167"/>
      <c r="I51" s="167">
        <f t="shared" ref="I51" si="44">K50+G51+H51</f>
        <v>15.41</v>
      </c>
      <c r="J51" s="93">
        <v>0</v>
      </c>
      <c r="K51" s="167">
        <f t="shared" ref="K51:K92" si="45">+I51-J51</f>
        <v>15.41</v>
      </c>
      <c r="L51" s="152">
        <f t="shared" ref="L51:L89" si="46">J51/I51</f>
        <v>0</v>
      </c>
      <c r="M51" s="254" t="s">
        <v>203</v>
      </c>
      <c r="N51" s="466"/>
      <c r="O51" s="466"/>
      <c r="P51" s="466"/>
      <c r="Q51" s="466"/>
      <c r="R51" s="466"/>
      <c r="S51" s="467"/>
    </row>
    <row r="52" spans="2:22">
      <c r="B52" s="508"/>
      <c r="C52" s="448"/>
      <c r="D52" s="474"/>
      <c r="E52" s="468" t="s">
        <v>616</v>
      </c>
      <c r="F52" s="127" t="s">
        <v>457</v>
      </c>
      <c r="G52" s="167">
        <v>7.8339999999999996</v>
      </c>
      <c r="H52" s="167"/>
      <c r="I52" s="167">
        <f t="shared" ref="I52" si="47">G52+H52</f>
        <v>7.8339999999999996</v>
      </c>
      <c r="J52" s="93">
        <v>2.2959999999999998</v>
      </c>
      <c r="K52" s="167">
        <f t="shared" si="45"/>
        <v>5.5380000000000003</v>
      </c>
      <c r="L52" s="152">
        <f t="shared" si="37"/>
        <v>0.29308143987745722</v>
      </c>
      <c r="M52" s="254" t="s">
        <v>203</v>
      </c>
      <c r="N52" s="466">
        <f t="shared" ref="N52" si="48">G52+G53</f>
        <v>15.667999999999999</v>
      </c>
      <c r="O52" s="466">
        <f t="shared" ref="O52" si="49">+H52+H53</f>
        <v>0</v>
      </c>
      <c r="P52" s="466">
        <f t="shared" ref="P52" si="50">N52+O52</f>
        <v>15.667999999999999</v>
      </c>
      <c r="Q52" s="466">
        <f t="shared" ref="Q52" si="51">J52+J53</f>
        <v>2.2959999999999998</v>
      </c>
      <c r="R52" s="466">
        <f t="shared" ref="R52" si="52">+P52-Q52</f>
        <v>13.372</v>
      </c>
      <c r="S52" s="467">
        <f t="shared" ref="S52" si="53">Q52/P52</f>
        <v>0.14654071993872861</v>
      </c>
    </row>
    <row r="53" spans="2:22">
      <c r="B53" s="508"/>
      <c r="C53" s="448"/>
      <c r="D53" s="474"/>
      <c r="E53" s="468"/>
      <c r="F53" s="127" t="s">
        <v>10</v>
      </c>
      <c r="G53" s="167">
        <v>7.8339999999999996</v>
      </c>
      <c r="H53" s="167"/>
      <c r="I53" s="167">
        <f t="shared" ref="I53" si="54">K52+G53+H53</f>
        <v>13.372</v>
      </c>
      <c r="J53" s="93">
        <v>0</v>
      </c>
      <c r="K53" s="167">
        <f t="shared" si="45"/>
        <v>13.372</v>
      </c>
      <c r="L53" s="152">
        <f t="shared" si="46"/>
        <v>0</v>
      </c>
      <c r="M53" s="254" t="s">
        <v>203</v>
      </c>
      <c r="N53" s="466"/>
      <c r="O53" s="466"/>
      <c r="P53" s="466"/>
      <c r="Q53" s="466"/>
      <c r="R53" s="466"/>
      <c r="S53" s="467"/>
    </row>
    <row r="54" spans="2:22">
      <c r="B54" s="508"/>
      <c r="C54" s="448"/>
      <c r="D54" s="474"/>
      <c r="E54" s="468" t="s">
        <v>333</v>
      </c>
      <c r="F54" s="127" t="s">
        <v>457</v>
      </c>
      <c r="G54" s="167">
        <v>7.8360000000000003</v>
      </c>
      <c r="H54" s="167"/>
      <c r="I54" s="167">
        <f t="shared" ref="I54" si="55">G54+H54</f>
        <v>7.8360000000000003</v>
      </c>
      <c r="J54" s="93">
        <v>1.26</v>
      </c>
      <c r="K54" s="167">
        <f t="shared" si="45"/>
        <v>6.5760000000000005</v>
      </c>
      <c r="L54" s="152">
        <f t="shared" si="37"/>
        <v>0.16079632465543645</v>
      </c>
      <c r="M54" s="254" t="s">
        <v>203</v>
      </c>
      <c r="N54" s="466">
        <f t="shared" ref="N54" si="56">G54+G55</f>
        <v>15.672000000000001</v>
      </c>
      <c r="O54" s="466">
        <f t="shared" ref="O54" si="57">+H54+H55</f>
        <v>0</v>
      </c>
      <c r="P54" s="466">
        <f t="shared" ref="P54" si="58">N54+O54</f>
        <v>15.672000000000001</v>
      </c>
      <c r="Q54" s="466">
        <f t="shared" ref="Q54" si="59">J54+J55</f>
        <v>1.26</v>
      </c>
      <c r="R54" s="466">
        <f t="shared" ref="R54" si="60">+P54-Q54</f>
        <v>14.412000000000001</v>
      </c>
      <c r="S54" s="467">
        <f t="shared" ref="S54" si="61">Q54/P54</f>
        <v>8.0398162327718223E-2</v>
      </c>
    </row>
    <row r="55" spans="2:22">
      <c r="B55" s="508"/>
      <c r="C55" s="448"/>
      <c r="D55" s="474"/>
      <c r="E55" s="468"/>
      <c r="F55" s="127" t="s">
        <v>10</v>
      </c>
      <c r="G55" s="167">
        <v>7.8360000000000003</v>
      </c>
      <c r="H55" s="167"/>
      <c r="I55" s="167">
        <f t="shared" ref="I55" si="62">K54+G55+H55</f>
        <v>14.412000000000001</v>
      </c>
      <c r="J55" s="93">
        <v>0</v>
      </c>
      <c r="K55" s="167">
        <f t="shared" si="45"/>
        <v>14.412000000000001</v>
      </c>
      <c r="L55" s="152">
        <f t="shared" si="46"/>
        <v>0</v>
      </c>
      <c r="M55" s="254" t="s">
        <v>203</v>
      </c>
      <c r="N55" s="466"/>
      <c r="O55" s="466"/>
      <c r="P55" s="466"/>
      <c r="Q55" s="466"/>
      <c r="R55" s="466"/>
      <c r="S55" s="467"/>
    </row>
    <row r="56" spans="2:22">
      <c r="B56" s="508"/>
      <c r="C56" s="448"/>
      <c r="D56" s="474"/>
      <c r="E56" s="468" t="s">
        <v>617</v>
      </c>
      <c r="F56" s="127" t="s">
        <v>457</v>
      </c>
      <c r="G56" s="167">
        <v>7.8339999999999996</v>
      </c>
      <c r="H56" s="167"/>
      <c r="I56" s="167">
        <f t="shared" ref="I56" si="63">G56+H56</f>
        <v>7.8339999999999996</v>
      </c>
      <c r="J56" s="93">
        <v>0.89600000000000002</v>
      </c>
      <c r="K56" s="167">
        <f t="shared" si="45"/>
        <v>6.9379999999999997</v>
      </c>
      <c r="L56" s="152">
        <f t="shared" si="37"/>
        <v>0.11437324483022722</v>
      </c>
      <c r="M56" s="254" t="s">
        <v>203</v>
      </c>
      <c r="N56" s="466">
        <f t="shared" ref="N56" si="64">G56+G57</f>
        <v>15.667999999999999</v>
      </c>
      <c r="O56" s="466">
        <f t="shared" ref="O56" si="65">+H56+H57</f>
        <v>0</v>
      </c>
      <c r="P56" s="466">
        <f t="shared" ref="P56" si="66">N56+O56</f>
        <v>15.667999999999999</v>
      </c>
      <c r="Q56" s="466">
        <f t="shared" ref="Q56" si="67">J56+J57</f>
        <v>0.89600000000000002</v>
      </c>
      <c r="R56" s="466">
        <f t="shared" ref="R56" si="68">+P56-Q56</f>
        <v>14.771999999999998</v>
      </c>
      <c r="S56" s="467">
        <f t="shared" ref="S56" si="69">Q56/P56</f>
        <v>5.718662241511361E-2</v>
      </c>
    </row>
    <row r="57" spans="2:22">
      <c r="B57" s="508"/>
      <c r="C57" s="448"/>
      <c r="D57" s="474"/>
      <c r="E57" s="468"/>
      <c r="F57" s="127" t="s">
        <v>10</v>
      </c>
      <c r="G57" s="167">
        <v>7.8339999999999996</v>
      </c>
      <c r="H57" s="167"/>
      <c r="I57" s="167">
        <f t="shared" ref="I57" si="70">K56+G57+H57</f>
        <v>14.771999999999998</v>
      </c>
      <c r="J57" s="93">
        <v>0</v>
      </c>
      <c r="K57" s="167">
        <f t="shared" si="45"/>
        <v>14.771999999999998</v>
      </c>
      <c r="L57" s="152">
        <f t="shared" si="46"/>
        <v>0</v>
      </c>
      <c r="M57" s="254" t="s">
        <v>203</v>
      </c>
      <c r="N57" s="466"/>
      <c r="O57" s="466"/>
      <c r="P57" s="466"/>
      <c r="Q57" s="466"/>
      <c r="R57" s="466"/>
      <c r="S57" s="467"/>
    </row>
    <row r="58" spans="2:22">
      <c r="B58" s="508"/>
      <c r="C58" s="448"/>
      <c r="D58" s="474"/>
      <c r="E58" s="468" t="s">
        <v>334</v>
      </c>
      <c r="F58" s="127" t="s">
        <v>457</v>
      </c>
      <c r="G58" s="167">
        <v>7.8390000000000004</v>
      </c>
      <c r="H58" s="167"/>
      <c r="I58" s="167">
        <f t="shared" ref="I58" si="71">G58+H58</f>
        <v>7.8390000000000004</v>
      </c>
      <c r="J58" s="93">
        <v>1.0920000000000001</v>
      </c>
      <c r="K58" s="167">
        <f t="shared" si="45"/>
        <v>6.7469999999999999</v>
      </c>
      <c r="L58" s="152">
        <f t="shared" si="37"/>
        <v>0.13930348258706468</v>
      </c>
      <c r="M58" s="254" t="s">
        <v>203</v>
      </c>
      <c r="N58" s="466">
        <f t="shared" ref="N58" si="72">G58+G59</f>
        <v>15.677</v>
      </c>
      <c r="O58" s="466">
        <f t="shared" ref="O58" si="73">+H58+H59</f>
        <v>0</v>
      </c>
      <c r="P58" s="466">
        <f t="shared" ref="P58" si="74">N58+O58</f>
        <v>15.677</v>
      </c>
      <c r="Q58" s="466">
        <f t="shared" ref="Q58" si="75">J58+J59</f>
        <v>1.0920000000000001</v>
      </c>
      <c r="R58" s="466">
        <f t="shared" ref="R58" si="76">+P58-Q58</f>
        <v>14.584999999999999</v>
      </c>
      <c r="S58" s="467">
        <f t="shared" ref="S58" si="77">Q58/P58</f>
        <v>6.9656184218919448E-2</v>
      </c>
    </row>
    <row r="59" spans="2:22">
      <c r="B59" s="508"/>
      <c r="C59" s="448"/>
      <c r="D59" s="474"/>
      <c r="E59" s="468"/>
      <c r="F59" s="127" t="s">
        <v>10</v>
      </c>
      <c r="G59" s="167">
        <v>7.8380000000000001</v>
      </c>
      <c r="H59" s="167"/>
      <c r="I59" s="167">
        <f t="shared" ref="I59" si="78">K58+G59+H59</f>
        <v>14.585000000000001</v>
      </c>
      <c r="J59" s="93">
        <v>0</v>
      </c>
      <c r="K59" s="167">
        <f t="shared" si="45"/>
        <v>14.585000000000001</v>
      </c>
      <c r="L59" s="152">
        <f t="shared" si="46"/>
        <v>0</v>
      </c>
      <c r="M59" s="254" t="s">
        <v>203</v>
      </c>
      <c r="N59" s="466"/>
      <c r="O59" s="466"/>
      <c r="P59" s="466"/>
      <c r="Q59" s="466"/>
      <c r="R59" s="466"/>
      <c r="S59" s="467"/>
    </row>
    <row r="60" spans="2:22">
      <c r="B60" s="508"/>
      <c r="C60" s="448"/>
      <c r="D60" s="474" t="s">
        <v>259</v>
      </c>
      <c r="E60" s="468" t="s">
        <v>330</v>
      </c>
      <c r="F60" s="127" t="s">
        <v>457</v>
      </c>
      <c r="G60" s="167">
        <v>7.8280000000000003</v>
      </c>
      <c r="H60" s="167"/>
      <c r="I60" s="167">
        <f t="shared" ref="I60" si="79">G60+H60</f>
        <v>7.8280000000000003</v>
      </c>
      <c r="J60" s="93">
        <v>0.61599999999999999</v>
      </c>
      <c r="K60" s="167">
        <f t="shared" si="45"/>
        <v>7.2120000000000006</v>
      </c>
      <c r="L60" s="152">
        <f t="shared" si="37"/>
        <v>7.8691875319366375E-2</v>
      </c>
      <c r="M60" s="254" t="s">
        <v>203</v>
      </c>
      <c r="N60" s="466">
        <f t="shared" ref="N60" si="80">G60+G61</f>
        <v>15.656000000000001</v>
      </c>
      <c r="O60" s="466">
        <f t="shared" ref="O60" si="81">+H60+H61</f>
        <v>0</v>
      </c>
      <c r="P60" s="466">
        <f t="shared" ref="P60" si="82">N60+O60</f>
        <v>15.656000000000001</v>
      </c>
      <c r="Q60" s="466">
        <f t="shared" ref="Q60" si="83">J60+J61</f>
        <v>0.61599999999999999</v>
      </c>
      <c r="R60" s="466">
        <f t="shared" ref="R60" si="84">+P60-Q60</f>
        <v>15.040000000000001</v>
      </c>
      <c r="S60" s="467">
        <f t="shared" ref="S60" si="85">Q60/P60</f>
        <v>3.9345937659683188E-2</v>
      </c>
    </row>
    <row r="61" spans="2:22">
      <c r="B61" s="508"/>
      <c r="C61" s="448"/>
      <c r="D61" s="474"/>
      <c r="E61" s="468"/>
      <c r="F61" s="127" t="s">
        <v>10</v>
      </c>
      <c r="G61" s="167">
        <v>7.8280000000000003</v>
      </c>
      <c r="H61" s="167"/>
      <c r="I61" s="167">
        <f t="shared" ref="I61" si="86">K60+G61+H61</f>
        <v>15.040000000000001</v>
      </c>
      <c r="J61" s="93">
        <v>0</v>
      </c>
      <c r="K61" s="167">
        <f t="shared" si="45"/>
        <v>15.040000000000001</v>
      </c>
      <c r="L61" s="152">
        <f t="shared" si="46"/>
        <v>0</v>
      </c>
      <c r="M61" s="254" t="s">
        <v>203</v>
      </c>
      <c r="N61" s="466"/>
      <c r="O61" s="466"/>
      <c r="P61" s="466"/>
      <c r="Q61" s="466"/>
      <c r="R61" s="466"/>
      <c r="S61" s="467"/>
    </row>
    <row r="62" spans="2:22">
      <c r="B62" s="508"/>
      <c r="C62" s="448"/>
      <c r="D62" s="474"/>
      <c r="E62" s="468" t="s">
        <v>331</v>
      </c>
      <c r="F62" s="127" t="s">
        <v>457</v>
      </c>
      <c r="G62" s="167">
        <v>7.8280000000000003</v>
      </c>
      <c r="H62" s="167"/>
      <c r="I62" s="167">
        <f t="shared" ref="I62" si="87">G62+H62</f>
        <v>7.8280000000000003</v>
      </c>
      <c r="J62" s="93">
        <v>0</v>
      </c>
      <c r="K62" s="167">
        <f t="shared" si="45"/>
        <v>7.8280000000000003</v>
      </c>
      <c r="L62" s="152">
        <f t="shared" si="37"/>
        <v>0</v>
      </c>
      <c r="M62" s="254" t="s">
        <v>203</v>
      </c>
      <c r="N62" s="466">
        <f t="shared" ref="N62" si="88">G62+G63</f>
        <v>15.656000000000001</v>
      </c>
      <c r="O62" s="466">
        <f t="shared" ref="O62" si="89">+H62+H63</f>
        <v>0</v>
      </c>
      <c r="P62" s="466">
        <f t="shared" ref="P62" si="90">N62+O62</f>
        <v>15.656000000000001</v>
      </c>
      <c r="Q62" s="466">
        <f t="shared" ref="Q62" si="91">J62+J63</f>
        <v>0</v>
      </c>
      <c r="R62" s="466">
        <f t="shared" ref="R62" si="92">+P62-Q62</f>
        <v>15.656000000000001</v>
      </c>
      <c r="S62" s="467">
        <f t="shared" ref="S62" si="93">Q62/P62</f>
        <v>0</v>
      </c>
    </row>
    <row r="63" spans="2:22">
      <c r="B63" s="508"/>
      <c r="C63" s="448"/>
      <c r="D63" s="474"/>
      <c r="E63" s="468"/>
      <c r="F63" s="127" t="s">
        <v>10</v>
      </c>
      <c r="G63" s="167">
        <v>7.8280000000000003</v>
      </c>
      <c r="H63" s="167"/>
      <c r="I63" s="167">
        <f t="shared" ref="I63" si="94">K62+G63+H63</f>
        <v>15.656000000000001</v>
      </c>
      <c r="J63" s="93">
        <v>0</v>
      </c>
      <c r="K63" s="167">
        <f t="shared" si="45"/>
        <v>15.656000000000001</v>
      </c>
      <c r="L63" s="152">
        <f t="shared" si="46"/>
        <v>0</v>
      </c>
      <c r="M63" s="254" t="s">
        <v>203</v>
      </c>
      <c r="N63" s="466"/>
      <c r="O63" s="466"/>
      <c r="P63" s="466"/>
      <c r="Q63" s="466"/>
      <c r="R63" s="466"/>
      <c r="S63" s="467"/>
    </row>
    <row r="64" spans="2:22">
      <c r="B64" s="508"/>
      <c r="C64" s="448"/>
      <c r="D64" s="474"/>
      <c r="E64" s="468" t="s">
        <v>332</v>
      </c>
      <c r="F64" s="127" t="s">
        <v>457</v>
      </c>
      <c r="G64" s="167">
        <v>7.8259999999999996</v>
      </c>
      <c r="H64" s="167"/>
      <c r="I64" s="167">
        <f t="shared" ref="I64" si="95">G64+H64</f>
        <v>7.8259999999999996</v>
      </c>
      <c r="J64" s="93">
        <v>0</v>
      </c>
      <c r="K64" s="167">
        <f t="shared" si="45"/>
        <v>7.8259999999999996</v>
      </c>
      <c r="L64" s="152">
        <f t="shared" si="37"/>
        <v>0</v>
      </c>
      <c r="M64" s="254" t="s">
        <v>203</v>
      </c>
      <c r="N64" s="466">
        <f t="shared" ref="N64" si="96">G64+G65</f>
        <v>15.651999999999999</v>
      </c>
      <c r="O64" s="466">
        <f t="shared" ref="O64" si="97">+H64+H65</f>
        <v>0</v>
      </c>
      <c r="P64" s="466">
        <f t="shared" ref="P64" si="98">N64+O64</f>
        <v>15.651999999999999</v>
      </c>
      <c r="Q64" s="466">
        <f t="shared" ref="Q64" si="99">J64+J65</f>
        <v>0</v>
      </c>
      <c r="R64" s="466">
        <f t="shared" ref="R64" si="100">+P64-Q64</f>
        <v>15.651999999999999</v>
      </c>
      <c r="S64" s="467">
        <f t="shared" ref="S64" si="101">Q64/P64</f>
        <v>0</v>
      </c>
    </row>
    <row r="65" spans="2:19">
      <c r="B65" s="508"/>
      <c r="C65" s="448"/>
      <c r="D65" s="474"/>
      <c r="E65" s="468"/>
      <c r="F65" s="127" t="s">
        <v>10</v>
      </c>
      <c r="G65" s="167">
        <v>7.8259999999999996</v>
      </c>
      <c r="H65" s="167"/>
      <c r="I65" s="167">
        <f t="shared" ref="I65" si="102">K64+G65+H65</f>
        <v>15.651999999999999</v>
      </c>
      <c r="J65" s="93">
        <v>0</v>
      </c>
      <c r="K65" s="167">
        <f t="shared" si="45"/>
        <v>15.651999999999999</v>
      </c>
      <c r="L65" s="152">
        <f t="shared" si="46"/>
        <v>0</v>
      </c>
      <c r="M65" s="254" t="s">
        <v>203</v>
      </c>
      <c r="N65" s="466"/>
      <c r="O65" s="466"/>
      <c r="P65" s="466"/>
      <c r="Q65" s="466"/>
      <c r="R65" s="466"/>
      <c r="S65" s="467"/>
    </row>
    <row r="66" spans="2:19">
      <c r="B66" s="508"/>
      <c r="C66" s="448"/>
      <c r="D66" s="474" t="s">
        <v>260</v>
      </c>
      <c r="E66" s="468" t="s">
        <v>324</v>
      </c>
      <c r="F66" s="127" t="s">
        <v>457</v>
      </c>
      <c r="G66" s="167">
        <v>7.8360000000000003</v>
      </c>
      <c r="H66" s="167"/>
      <c r="I66" s="167">
        <f t="shared" ref="I66" si="103">G66+H66</f>
        <v>7.8360000000000003</v>
      </c>
      <c r="J66" s="93">
        <v>0</v>
      </c>
      <c r="K66" s="167">
        <f t="shared" si="45"/>
        <v>7.8360000000000003</v>
      </c>
      <c r="L66" s="152">
        <f t="shared" si="37"/>
        <v>0</v>
      </c>
      <c r="M66" s="254" t="s">
        <v>203</v>
      </c>
      <c r="N66" s="466">
        <f t="shared" ref="N66" si="104">G66+G67</f>
        <v>15.672000000000001</v>
      </c>
      <c r="O66" s="466">
        <f t="shared" ref="O66" si="105">+H66+H67</f>
        <v>0</v>
      </c>
      <c r="P66" s="466">
        <f t="shared" ref="P66" si="106">N66+O66</f>
        <v>15.672000000000001</v>
      </c>
      <c r="Q66" s="466">
        <f t="shared" ref="Q66" si="107">J66+J67</f>
        <v>0</v>
      </c>
      <c r="R66" s="466">
        <f t="shared" ref="R66" si="108">+P66-Q66</f>
        <v>15.672000000000001</v>
      </c>
      <c r="S66" s="467">
        <f t="shared" ref="S66" si="109">Q66/P66</f>
        <v>0</v>
      </c>
    </row>
    <row r="67" spans="2:19">
      <c r="B67" s="508"/>
      <c r="C67" s="448"/>
      <c r="D67" s="474"/>
      <c r="E67" s="468"/>
      <c r="F67" s="127" t="s">
        <v>10</v>
      </c>
      <c r="G67" s="167">
        <v>7.8360000000000003</v>
      </c>
      <c r="H67" s="167"/>
      <c r="I67" s="167">
        <f t="shared" ref="I67" si="110">K66+G67+H67</f>
        <v>15.672000000000001</v>
      </c>
      <c r="J67" s="93">
        <v>0</v>
      </c>
      <c r="K67" s="167">
        <f t="shared" si="45"/>
        <v>15.672000000000001</v>
      </c>
      <c r="L67" s="152">
        <f t="shared" si="46"/>
        <v>0</v>
      </c>
      <c r="M67" s="254" t="s">
        <v>203</v>
      </c>
      <c r="N67" s="466"/>
      <c r="O67" s="466"/>
      <c r="P67" s="466"/>
      <c r="Q67" s="466"/>
      <c r="R67" s="466"/>
      <c r="S67" s="467"/>
    </row>
    <row r="68" spans="2:19">
      <c r="B68" s="508"/>
      <c r="C68" s="448"/>
      <c r="D68" s="474"/>
      <c r="E68" s="468" t="s">
        <v>618</v>
      </c>
      <c r="F68" s="127" t="s">
        <v>457</v>
      </c>
      <c r="G68" s="167">
        <v>7.835</v>
      </c>
      <c r="H68" s="167"/>
      <c r="I68" s="167">
        <f t="shared" ref="I68" si="111">G68+H68</f>
        <v>7.835</v>
      </c>
      <c r="J68" s="93">
        <v>4.2069999999999999</v>
      </c>
      <c r="K68" s="167">
        <f t="shared" si="45"/>
        <v>3.6280000000000001</v>
      </c>
      <c r="L68" s="152">
        <f t="shared" si="37"/>
        <v>0.53694958519463942</v>
      </c>
      <c r="M68" s="254" t="s">
        <v>203</v>
      </c>
      <c r="N68" s="466">
        <f t="shared" ref="N68" si="112">G68+G69</f>
        <v>15.67</v>
      </c>
      <c r="O68" s="466">
        <f t="shared" ref="O68" si="113">+H68+H69</f>
        <v>0</v>
      </c>
      <c r="P68" s="466">
        <f t="shared" ref="P68" si="114">N68+O68</f>
        <v>15.67</v>
      </c>
      <c r="Q68" s="466">
        <f t="shared" ref="Q68" si="115">J68+J69</f>
        <v>4.2069999999999999</v>
      </c>
      <c r="R68" s="466">
        <f t="shared" ref="R68" si="116">+P68-Q68</f>
        <v>11.463000000000001</v>
      </c>
      <c r="S68" s="467">
        <f t="shared" ref="S68" si="117">Q68/P68</f>
        <v>0.26847479259731971</v>
      </c>
    </row>
    <row r="69" spans="2:19">
      <c r="B69" s="508"/>
      <c r="C69" s="448"/>
      <c r="D69" s="474"/>
      <c r="E69" s="468"/>
      <c r="F69" s="127" t="s">
        <v>10</v>
      </c>
      <c r="G69" s="167">
        <v>7.835</v>
      </c>
      <c r="H69" s="167"/>
      <c r="I69" s="167">
        <f t="shared" ref="I69" si="118">K68+G69+H69</f>
        <v>11.463000000000001</v>
      </c>
      <c r="J69" s="93">
        <v>0</v>
      </c>
      <c r="K69" s="167">
        <f t="shared" si="45"/>
        <v>11.463000000000001</v>
      </c>
      <c r="L69" s="152">
        <f t="shared" si="46"/>
        <v>0</v>
      </c>
      <c r="M69" s="254" t="s">
        <v>203</v>
      </c>
      <c r="N69" s="466"/>
      <c r="O69" s="466"/>
      <c r="P69" s="466"/>
      <c r="Q69" s="466"/>
      <c r="R69" s="466"/>
      <c r="S69" s="467"/>
    </row>
    <row r="70" spans="2:19">
      <c r="B70" s="508"/>
      <c r="C70" s="448"/>
      <c r="D70" s="474"/>
      <c r="E70" s="468" t="s">
        <v>683</v>
      </c>
      <c r="F70" s="127" t="s">
        <v>457</v>
      </c>
      <c r="G70" s="167">
        <v>7.8380000000000001</v>
      </c>
      <c r="H70" s="167"/>
      <c r="I70" s="167">
        <f t="shared" ref="I70" si="119">G70+H70</f>
        <v>7.8380000000000001</v>
      </c>
      <c r="J70" s="93">
        <v>1.4379999999999999</v>
      </c>
      <c r="K70" s="167">
        <f t="shared" si="45"/>
        <v>6.4</v>
      </c>
      <c r="L70" s="152">
        <f t="shared" si="37"/>
        <v>0.1834651696861444</v>
      </c>
      <c r="M70" s="254" t="s">
        <v>203</v>
      </c>
      <c r="N70" s="466">
        <f t="shared" ref="N70" si="120">G70+G71</f>
        <v>15.676</v>
      </c>
      <c r="O70" s="466">
        <f t="shared" ref="O70" si="121">+H70+H71</f>
        <v>0</v>
      </c>
      <c r="P70" s="466">
        <f t="shared" ref="P70" si="122">N70+O70</f>
        <v>15.676</v>
      </c>
      <c r="Q70" s="466">
        <f t="shared" ref="Q70" si="123">J70+J71</f>
        <v>1.4379999999999999</v>
      </c>
      <c r="R70" s="466">
        <f t="shared" ref="R70" si="124">+P70-Q70</f>
        <v>14.238</v>
      </c>
      <c r="S70" s="467">
        <f t="shared" ref="S70" si="125">Q70/P70</f>
        <v>9.1732584843072201E-2</v>
      </c>
    </row>
    <row r="71" spans="2:19">
      <c r="B71" s="508"/>
      <c r="C71" s="448"/>
      <c r="D71" s="474"/>
      <c r="E71" s="468"/>
      <c r="F71" s="127" t="s">
        <v>10</v>
      </c>
      <c r="G71" s="167">
        <v>7.8380000000000001</v>
      </c>
      <c r="H71" s="167"/>
      <c r="I71" s="167">
        <f t="shared" ref="I71" si="126">K70+G71+H71</f>
        <v>14.238</v>
      </c>
      <c r="J71" s="93">
        <v>0</v>
      </c>
      <c r="K71" s="167">
        <f t="shared" si="45"/>
        <v>14.238</v>
      </c>
      <c r="L71" s="152">
        <f t="shared" si="46"/>
        <v>0</v>
      </c>
      <c r="M71" s="254" t="s">
        <v>203</v>
      </c>
      <c r="N71" s="466"/>
      <c r="O71" s="466"/>
      <c r="P71" s="466"/>
      <c r="Q71" s="466"/>
      <c r="R71" s="466"/>
      <c r="S71" s="467"/>
    </row>
    <row r="72" spans="2:19">
      <c r="B72" s="508"/>
      <c r="C72" s="448"/>
      <c r="D72" s="474"/>
      <c r="E72" s="468" t="s">
        <v>619</v>
      </c>
      <c r="F72" s="127" t="s">
        <v>457</v>
      </c>
      <c r="G72" s="167">
        <v>7.8280000000000003</v>
      </c>
      <c r="H72" s="167"/>
      <c r="I72" s="167">
        <f t="shared" ref="I72" si="127">G72+H72</f>
        <v>7.8280000000000003</v>
      </c>
      <c r="J72" s="93">
        <v>0</v>
      </c>
      <c r="K72" s="167">
        <f t="shared" si="45"/>
        <v>7.8280000000000003</v>
      </c>
      <c r="L72" s="152">
        <f t="shared" si="37"/>
        <v>0</v>
      </c>
      <c r="M72" s="254" t="s">
        <v>203</v>
      </c>
      <c r="N72" s="466">
        <f t="shared" ref="N72" si="128">G72+G73</f>
        <v>15.655000000000001</v>
      </c>
      <c r="O72" s="466">
        <f t="shared" ref="O72" si="129">+H72+H73</f>
        <v>0</v>
      </c>
      <c r="P72" s="466">
        <f t="shared" ref="P72" si="130">N72+O72</f>
        <v>15.655000000000001</v>
      </c>
      <c r="Q72" s="466">
        <f t="shared" ref="Q72" si="131">J72+J73</f>
        <v>0</v>
      </c>
      <c r="R72" s="466">
        <f t="shared" ref="R72" si="132">+P72-Q72</f>
        <v>15.655000000000001</v>
      </c>
      <c r="S72" s="467">
        <f t="shared" ref="S72" si="133">Q72/P72</f>
        <v>0</v>
      </c>
    </row>
    <row r="73" spans="2:19">
      <c r="B73" s="508"/>
      <c r="C73" s="448"/>
      <c r="D73" s="474"/>
      <c r="E73" s="468"/>
      <c r="F73" s="127" t="s">
        <v>10</v>
      </c>
      <c r="G73" s="167">
        <v>7.827</v>
      </c>
      <c r="H73" s="167"/>
      <c r="I73" s="167">
        <f t="shared" ref="I73" si="134">K72+G73+H73</f>
        <v>15.655000000000001</v>
      </c>
      <c r="J73" s="93">
        <v>0</v>
      </c>
      <c r="K73" s="167">
        <f t="shared" si="45"/>
        <v>15.655000000000001</v>
      </c>
      <c r="L73" s="152">
        <f t="shared" si="46"/>
        <v>0</v>
      </c>
      <c r="M73" s="254" t="s">
        <v>203</v>
      </c>
      <c r="N73" s="466"/>
      <c r="O73" s="466"/>
      <c r="P73" s="466"/>
      <c r="Q73" s="466"/>
      <c r="R73" s="466"/>
      <c r="S73" s="467"/>
    </row>
    <row r="74" spans="2:19">
      <c r="B74" s="508"/>
      <c r="C74" s="448"/>
      <c r="D74" s="474"/>
      <c r="E74" s="468" t="s">
        <v>620</v>
      </c>
      <c r="F74" s="127" t="s">
        <v>457</v>
      </c>
      <c r="G74" s="167">
        <v>7.8390000000000004</v>
      </c>
      <c r="H74" s="167"/>
      <c r="I74" s="167">
        <f t="shared" ref="I74" si="135">G74+H74</f>
        <v>7.8390000000000004</v>
      </c>
      <c r="J74" s="93">
        <v>3.62</v>
      </c>
      <c r="K74" s="167">
        <f t="shared" si="45"/>
        <v>4.2190000000000003</v>
      </c>
      <c r="L74" s="152">
        <f t="shared" si="37"/>
        <v>0.46179359612195431</v>
      </c>
      <c r="M74" s="254" t="s">
        <v>203</v>
      </c>
      <c r="N74" s="466">
        <f t="shared" ref="N74" si="136">G74+G75</f>
        <v>15.678000000000001</v>
      </c>
      <c r="O74" s="466">
        <f t="shared" ref="O74" si="137">+H74+H75</f>
        <v>0</v>
      </c>
      <c r="P74" s="466">
        <f t="shared" ref="P74" si="138">N74+O74</f>
        <v>15.678000000000001</v>
      </c>
      <c r="Q74" s="466">
        <f t="shared" ref="Q74" si="139">J74+J75</f>
        <v>3.62</v>
      </c>
      <c r="R74" s="466">
        <f t="shared" ref="R74" si="140">+P74-Q74</f>
        <v>12.058</v>
      </c>
      <c r="S74" s="467">
        <f t="shared" ref="S74" si="141">Q74/P74</f>
        <v>0.23089679806097715</v>
      </c>
    </row>
    <row r="75" spans="2:19">
      <c r="B75" s="508"/>
      <c r="C75" s="448"/>
      <c r="D75" s="474"/>
      <c r="E75" s="468"/>
      <c r="F75" s="127" t="s">
        <v>10</v>
      </c>
      <c r="G75" s="167">
        <v>7.8390000000000004</v>
      </c>
      <c r="H75" s="167"/>
      <c r="I75" s="167">
        <f t="shared" ref="I75" si="142">K74+G75+H75</f>
        <v>12.058</v>
      </c>
      <c r="J75" s="93">
        <v>0</v>
      </c>
      <c r="K75" s="167">
        <f t="shared" si="45"/>
        <v>12.058</v>
      </c>
      <c r="L75" s="152">
        <f t="shared" si="46"/>
        <v>0</v>
      </c>
      <c r="M75" s="254" t="s">
        <v>203</v>
      </c>
      <c r="N75" s="466"/>
      <c r="O75" s="466"/>
      <c r="P75" s="466"/>
      <c r="Q75" s="466"/>
      <c r="R75" s="466"/>
      <c r="S75" s="467"/>
    </row>
    <row r="76" spans="2:19">
      <c r="B76" s="508"/>
      <c r="C76" s="448"/>
      <c r="D76" s="474"/>
      <c r="E76" s="468" t="s">
        <v>325</v>
      </c>
      <c r="F76" s="127" t="s">
        <v>457</v>
      </c>
      <c r="G76" s="167">
        <v>7.8319999999999999</v>
      </c>
      <c r="H76" s="167"/>
      <c r="I76" s="167">
        <f t="shared" ref="I76" si="143">G76+H76</f>
        <v>7.8319999999999999</v>
      </c>
      <c r="J76" s="93">
        <v>0</v>
      </c>
      <c r="K76" s="167">
        <f t="shared" si="45"/>
        <v>7.8319999999999999</v>
      </c>
      <c r="L76" s="152">
        <f t="shared" si="37"/>
        <v>0</v>
      </c>
      <c r="M76" s="254" t="s">
        <v>203</v>
      </c>
      <c r="N76" s="466">
        <f t="shared" ref="N76" si="144">G76+G77</f>
        <v>15.664</v>
      </c>
      <c r="O76" s="466">
        <f t="shared" ref="O76" si="145">+H76+H77</f>
        <v>0</v>
      </c>
      <c r="P76" s="466">
        <f t="shared" ref="P76" si="146">N76+O76</f>
        <v>15.664</v>
      </c>
      <c r="Q76" s="466">
        <f t="shared" ref="Q76" si="147">J76+J77</f>
        <v>0</v>
      </c>
      <c r="R76" s="466">
        <f t="shared" ref="R76" si="148">+P76-Q76</f>
        <v>15.664</v>
      </c>
      <c r="S76" s="467">
        <f t="shared" ref="S76" si="149">Q76/P76</f>
        <v>0</v>
      </c>
    </row>
    <row r="77" spans="2:19">
      <c r="B77" s="508"/>
      <c r="C77" s="448"/>
      <c r="D77" s="474"/>
      <c r="E77" s="468"/>
      <c r="F77" s="127" t="s">
        <v>10</v>
      </c>
      <c r="G77" s="167">
        <v>7.8319999999999999</v>
      </c>
      <c r="H77" s="167"/>
      <c r="I77" s="167">
        <f t="shared" ref="I77" si="150">K76+G77+H77</f>
        <v>15.664</v>
      </c>
      <c r="J77" s="93">
        <v>0</v>
      </c>
      <c r="K77" s="167">
        <f t="shared" si="45"/>
        <v>15.664</v>
      </c>
      <c r="L77" s="152">
        <f t="shared" si="46"/>
        <v>0</v>
      </c>
      <c r="M77" s="254" t="s">
        <v>203</v>
      </c>
      <c r="N77" s="466"/>
      <c r="O77" s="466"/>
      <c r="P77" s="466"/>
      <c r="Q77" s="466"/>
      <c r="R77" s="466"/>
      <c r="S77" s="467"/>
    </row>
    <row r="78" spans="2:19">
      <c r="B78" s="508"/>
      <c r="C78" s="448"/>
      <c r="D78" s="474"/>
      <c r="E78" s="468" t="s">
        <v>621</v>
      </c>
      <c r="F78" s="127" t="s">
        <v>457</v>
      </c>
      <c r="G78" s="167">
        <v>7.8289999999999997</v>
      </c>
      <c r="H78" s="167"/>
      <c r="I78" s="167">
        <f t="shared" ref="I78" si="151">G78+H78</f>
        <v>7.8289999999999997</v>
      </c>
      <c r="J78" s="93">
        <v>3.02</v>
      </c>
      <c r="K78" s="167">
        <f t="shared" si="45"/>
        <v>4.8089999999999993</v>
      </c>
      <c r="L78" s="152">
        <f t="shared" si="37"/>
        <v>0.38574530591390982</v>
      </c>
      <c r="M78" s="254" t="s">
        <v>203</v>
      </c>
      <c r="N78" s="466">
        <f t="shared" ref="N78" si="152">G78+G79</f>
        <v>15.657999999999999</v>
      </c>
      <c r="O78" s="466">
        <f t="shared" ref="O78" si="153">+H78+H79</f>
        <v>0</v>
      </c>
      <c r="P78" s="466">
        <f t="shared" ref="P78" si="154">N78+O78</f>
        <v>15.657999999999999</v>
      </c>
      <c r="Q78" s="466">
        <f t="shared" ref="Q78" si="155">J78+J79</f>
        <v>3.02</v>
      </c>
      <c r="R78" s="466">
        <f t="shared" ref="R78" si="156">+P78-Q78</f>
        <v>12.638</v>
      </c>
      <c r="S78" s="467">
        <f t="shared" ref="S78" si="157">Q78/P78</f>
        <v>0.19287265295695491</v>
      </c>
    </row>
    <row r="79" spans="2:19">
      <c r="B79" s="508"/>
      <c r="C79" s="448"/>
      <c r="D79" s="474"/>
      <c r="E79" s="468"/>
      <c r="F79" s="127" t="s">
        <v>10</v>
      </c>
      <c r="G79" s="167">
        <v>7.8289999999999997</v>
      </c>
      <c r="H79" s="167"/>
      <c r="I79" s="167">
        <f t="shared" ref="I79" si="158">K78+G79+H79</f>
        <v>12.637999999999998</v>
      </c>
      <c r="J79" s="93">
        <v>0</v>
      </c>
      <c r="K79" s="167">
        <f t="shared" si="45"/>
        <v>12.637999999999998</v>
      </c>
      <c r="L79" s="152">
        <f t="shared" si="46"/>
        <v>0</v>
      </c>
      <c r="M79" s="254" t="s">
        <v>203</v>
      </c>
      <c r="N79" s="466"/>
      <c r="O79" s="466"/>
      <c r="P79" s="466"/>
      <c r="Q79" s="466"/>
      <c r="R79" s="466"/>
      <c r="S79" s="467"/>
    </row>
    <row r="80" spans="2:19">
      <c r="B80" s="508"/>
      <c r="C80" s="448"/>
      <c r="D80" s="474"/>
      <c r="E80" s="468" t="s">
        <v>622</v>
      </c>
      <c r="F80" s="127" t="s">
        <v>457</v>
      </c>
      <c r="G80" s="167">
        <v>7.83</v>
      </c>
      <c r="H80" s="167"/>
      <c r="I80" s="167">
        <f t="shared" ref="I80" si="159">G80+H80</f>
        <v>7.83</v>
      </c>
      <c r="J80" s="93">
        <v>5.9180000000000001</v>
      </c>
      <c r="K80" s="167">
        <f t="shared" si="45"/>
        <v>1.9119999999999999</v>
      </c>
      <c r="L80" s="152">
        <f t="shared" si="37"/>
        <v>0.75581098339719033</v>
      </c>
      <c r="M80" s="254" t="s">
        <v>203</v>
      </c>
      <c r="N80" s="466">
        <f t="shared" ref="N80" si="160">G80+G81</f>
        <v>15.66</v>
      </c>
      <c r="O80" s="466">
        <f t="shared" ref="O80" si="161">+H80+H81</f>
        <v>0</v>
      </c>
      <c r="P80" s="466">
        <f t="shared" ref="P80" si="162">N80+O80</f>
        <v>15.66</v>
      </c>
      <c r="Q80" s="466">
        <f t="shared" ref="Q80" si="163">J80+J81</f>
        <v>5.9180000000000001</v>
      </c>
      <c r="R80" s="466">
        <f t="shared" ref="R80" si="164">+P80-Q80</f>
        <v>9.7420000000000009</v>
      </c>
      <c r="S80" s="467">
        <f t="shared" ref="S80" si="165">Q80/P80</f>
        <v>0.37790549169859516</v>
      </c>
    </row>
    <row r="81" spans="2:21">
      <c r="B81" s="508"/>
      <c r="C81" s="448"/>
      <c r="D81" s="474"/>
      <c r="E81" s="468"/>
      <c r="F81" s="127" t="s">
        <v>10</v>
      </c>
      <c r="G81" s="167">
        <v>7.83</v>
      </c>
      <c r="H81" s="167"/>
      <c r="I81" s="167">
        <f t="shared" ref="I81" si="166">K80+G81+H81</f>
        <v>9.7420000000000009</v>
      </c>
      <c r="J81" s="93">
        <v>0</v>
      </c>
      <c r="K81" s="167">
        <f t="shared" si="45"/>
        <v>9.7420000000000009</v>
      </c>
      <c r="L81" s="152">
        <f t="shared" si="46"/>
        <v>0</v>
      </c>
      <c r="M81" s="254" t="s">
        <v>203</v>
      </c>
      <c r="N81" s="466"/>
      <c r="O81" s="466"/>
      <c r="P81" s="466"/>
      <c r="Q81" s="466"/>
      <c r="R81" s="466"/>
      <c r="S81" s="467"/>
    </row>
    <row r="82" spans="2:21">
      <c r="B82" s="508"/>
      <c r="C82" s="448"/>
      <c r="D82" s="474"/>
      <c r="E82" s="468" t="s">
        <v>623</v>
      </c>
      <c r="F82" s="127" t="s">
        <v>457</v>
      </c>
      <c r="G82" s="167">
        <v>7.8259999999999996</v>
      </c>
      <c r="H82" s="167"/>
      <c r="I82" s="167">
        <f t="shared" ref="I82" si="167">G82+H82</f>
        <v>7.8259999999999996</v>
      </c>
      <c r="J82" s="93">
        <v>0.72799999999999998</v>
      </c>
      <c r="K82" s="167">
        <f t="shared" si="45"/>
        <v>7.0979999999999999</v>
      </c>
      <c r="L82" s="152">
        <f t="shared" si="37"/>
        <v>9.3023255813953487E-2</v>
      </c>
      <c r="M82" s="254" t="s">
        <v>203</v>
      </c>
      <c r="N82" s="466">
        <f t="shared" ref="N82" si="168">G82+G83</f>
        <v>15.651999999999999</v>
      </c>
      <c r="O82" s="466">
        <f t="shared" ref="O82" si="169">+H82+H83</f>
        <v>0</v>
      </c>
      <c r="P82" s="466">
        <f t="shared" ref="P82" si="170">N82+O82</f>
        <v>15.651999999999999</v>
      </c>
      <c r="Q82" s="466">
        <f t="shared" ref="Q82" si="171">J82+J83</f>
        <v>0.72799999999999998</v>
      </c>
      <c r="R82" s="466">
        <f t="shared" ref="R82" si="172">+P82-Q82</f>
        <v>14.923999999999999</v>
      </c>
      <c r="S82" s="467">
        <f t="shared" ref="S82" si="173">Q82/P82</f>
        <v>4.6511627906976744E-2</v>
      </c>
    </row>
    <row r="83" spans="2:21">
      <c r="B83" s="508"/>
      <c r="C83" s="448"/>
      <c r="D83" s="474"/>
      <c r="E83" s="468"/>
      <c r="F83" s="127" t="s">
        <v>10</v>
      </c>
      <c r="G83" s="167">
        <v>7.8259999999999996</v>
      </c>
      <c r="H83" s="167"/>
      <c r="I83" s="167">
        <f t="shared" ref="I83" si="174">K82+G83+H83</f>
        <v>14.923999999999999</v>
      </c>
      <c r="J83" s="93">
        <v>0</v>
      </c>
      <c r="K83" s="167">
        <f t="shared" si="45"/>
        <v>14.923999999999999</v>
      </c>
      <c r="L83" s="152">
        <f t="shared" si="46"/>
        <v>0</v>
      </c>
      <c r="M83" s="254" t="s">
        <v>203</v>
      </c>
      <c r="N83" s="466"/>
      <c r="O83" s="466"/>
      <c r="P83" s="466"/>
      <c r="Q83" s="466"/>
      <c r="R83" s="466"/>
      <c r="S83" s="467"/>
    </row>
    <row r="84" spans="2:21">
      <c r="B84" s="508"/>
      <c r="C84" s="448"/>
      <c r="D84" s="474"/>
      <c r="E84" s="468" t="s">
        <v>624</v>
      </c>
      <c r="F84" s="127" t="s">
        <v>457</v>
      </c>
      <c r="G84" s="167">
        <v>7.8339999999999996</v>
      </c>
      <c r="H84" s="167"/>
      <c r="I84" s="167">
        <f t="shared" ref="I84" si="175">G84+H84</f>
        <v>7.8339999999999996</v>
      </c>
      <c r="J84" s="93">
        <v>2.8559999999999999</v>
      </c>
      <c r="K84" s="167">
        <f t="shared" si="45"/>
        <v>4.9779999999999998</v>
      </c>
      <c r="L84" s="152">
        <f t="shared" si="37"/>
        <v>0.36456471789634926</v>
      </c>
      <c r="M84" s="254" t="s">
        <v>203</v>
      </c>
      <c r="N84" s="466">
        <f t="shared" ref="N84" si="176">G84+G85</f>
        <v>15.669</v>
      </c>
      <c r="O84" s="466">
        <f t="shared" ref="O84" si="177">+H84+H85</f>
        <v>0</v>
      </c>
      <c r="P84" s="466">
        <f t="shared" ref="P84" si="178">N84+O84</f>
        <v>15.669</v>
      </c>
      <c r="Q84" s="466">
        <f t="shared" ref="Q84" si="179">J84+J85</f>
        <v>2.8559999999999999</v>
      </c>
      <c r="R84" s="466">
        <f t="shared" ref="R84" si="180">+P84-Q84</f>
        <v>12.813000000000001</v>
      </c>
      <c r="S84" s="467">
        <f t="shared" ref="S84" si="181">Q84/P84</f>
        <v>0.18227072563660729</v>
      </c>
    </row>
    <row r="85" spans="2:21">
      <c r="B85" s="508"/>
      <c r="C85" s="448"/>
      <c r="D85" s="474"/>
      <c r="E85" s="468"/>
      <c r="F85" s="127" t="s">
        <v>10</v>
      </c>
      <c r="G85" s="167">
        <v>7.835</v>
      </c>
      <c r="H85" s="167"/>
      <c r="I85" s="167">
        <f t="shared" ref="I85" si="182">K84+G85+H85</f>
        <v>12.812999999999999</v>
      </c>
      <c r="J85" s="93">
        <v>0</v>
      </c>
      <c r="K85" s="167">
        <f t="shared" si="45"/>
        <v>12.812999999999999</v>
      </c>
      <c r="L85" s="152">
        <f t="shared" si="46"/>
        <v>0</v>
      </c>
      <c r="M85" s="254" t="s">
        <v>203</v>
      </c>
      <c r="N85" s="466"/>
      <c r="O85" s="466"/>
      <c r="P85" s="466"/>
      <c r="Q85" s="466"/>
      <c r="R85" s="466"/>
      <c r="S85" s="467"/>
    </row>
    <row r="86" spans="2:21">
      <c r="B86" s="508"/>
      <c r="C86" s="448"/>
      <c r="D86" s="474" t="s">
        <v>263</v>
      </c>
      <c r="E86" s="468" t="s">
        <v>684</v>
      </c>
      <c r="F86" s="127" t="s">
        <v>457</v>
      </c>
      <c r="G86" s="167">
        <v>7.8360000000000003</v>
      </c>
      <c r="H86" s="167"/>
      <c r="I86" s="167">
        <f t="shared" ref="I86" si="183">G86+H86</f>
        <v>7.8360000000000003</v>
      </c>
      <c r="J86" s="93">
        <v>1.1200000000000001</v>
      </c>
      <c r="K86" s="167">
        <f t="shared" si="45"/>
        <v>6.7160000000000002</v>
      </c>
      <c r="L86" s="152">
        <f t="shared" si="37"/>
        <v>0.14293006636038796</v>
      </c>
      <c r="M86" s="254" t="s">
        <v>203</v>
      </c>
      <c r="N86" s="466">
        <f t="shared" ref="N86" si="184">G86+G87</f>
        <v>15.672000000000001</v>
      </c>
      <c r="O86" s="466">
        <f t="shared" ref="O86" si="185">+H86+H87</f>
        <v>0</v>
      </c>
      <c r="P86" s="466">
        <f t="shared" ref="P86" si="186">N86+O86</f>
        <v>15.672000000000001</v>
      </c>
      <c r="Q86" s="466">
        <f t="shared" ref="Q86" si="187">J86+J87</f>
        <v>1.1200000000000001</v>
      </c>
      <c r="R86" s="466">
        <f t="shared" ref="R86" si="188">+P86-Q86</f>
        <v>14.552</v>
      </c>
      <c r="S86" s="467">
        <f t="shared" ref="S86" si="189">Q86/P86</f>
        <v>7.1465033180193982E-2</v>
      </c>
      <c r="T86" s="138"/>
      <c r="U86" s="139"/>
    </row>
    <row r="87" spans="2:21">
      <c r="B87" s="508"/>
      <c r="C87" s="448"/>
      <c r="D87" s="474"/>
      <c r="E87" s="468"/>
      <c r="F87" s="127" t="s">
        <v>10</v>
      </c>
      <c r="G87" s="167">
        <v>7.8360000000000003</v>
      </c>
      <c r="H87" s="167"/>
      <c r="I87" s="167">
        <f t="shared" ref="I87" si="190">K86+G87+H87</f>
        <v>14.552</v>
      </c>
      <c r="J87" s="93">
        <v>0</v>
      </c>
      <c r="K87" s="167">
        <f t="shared" si="45"/>
        <v>14.552</v>
      </c>
      <c r="L87" s="152">
        <f t="shared" si="46"/>
        <v>0</v>
      </c>
      <c r="M87" s="254" t="s">
        <v>203</v>
      </c>
      <c r="N87" s="466"/>
      <c r="O87" s="466"/>
      <c r="P87" s="466"/>
      <c r="Q87" s="466"/>
      <c r="R87" s="466"/>
      <c r="S87" s="467"/>
      <c r="T87" s="138"/>
      <c r="U87" s="139"/>
    </row>
    <row r="88" spans="2:21">
      <c r="B88" s="508"/>
      <c r="C88" s="448"/>
      <c r="D88" s="474"/>
      <c r="E88" s="468" t="s">
        <v>625</v>
      </c>
      <c r="F88" s="127" t="s">
        <v>457</v>
      </c>
      <c r="G88" s="167">
        <v>7.8369999999999997</v>
      </c>
      <c r="H88" s="167"/>
      <c r="I88" s="167">
        <f t="shared" ref="I88" si="191">G88+H88</f>
        <v>7.8369999999999997</v>
      </c>
      <c r="J88" s="93">
        <v>0.308</v>
      </c>
      <c r="K88" s="167">
        <f t="shared" si="45"/>
        <v>7.5289999999999999</v>
      </c>
      <c r="L88" s="152">
        <f t="shared" si="37"/>
        <v>3.9300752839096592E-2</v>
      </c>
      <c r="M88" s="254" t="s">
        <v>203</v>
      </c>
      <c r="N88" s="466">
        <f t="shared" ref="N88" si="192">G88+G89</f>
        <v>15.673999999999999</v>
      </c>
      <c r="O88" s="466">
        <f t="shared" ref="O88" si="193">+H88+H89</f>
        <v>0</v>
      </c>
      <c r="P88" s="466">
        <f t="shared" ref="P88" si="194">N88+O88</f>
        <v>15.673999999999999</v>
      </c>
      <c r="Q88" s="466">
        <f t="shared" ref="Q88" si="195">J88+J89</f>
        <v>0.308</v>
      </c>
      <c r="R88" s="466">
        <f t="shared" ref="R88" si="196">+P88-Q88</f>
        <v>15.366</v>
      </c>
      <c r="S88" s="467">
        <f t="shared" ref="S88" si="197">Q88/P88</f>
        <v>1.9650376419548296E-2</v>
      </c>
      <c r="T88" s="138"/>
      <c r="U88" s="139"/>
    </row>
    <row r="89" spans="2:21">
      <c r="B89" s="508"/>
      <c r="C89" s="448"/>
      <c r="D89" s="474"/>
      <c r="E89" s="468"/>
      <c r="F89" s="127" t="s">
        <v>10</v>
      </c>
      <c r="G89" s="167">
        <v>7.8369999999999997</v>
      </c>
      <c r="H89" s="167"/>
      <c r="I89" s="167">
        <f t="shared" ref="I89" si="198">K88+G89+H89</f>
        <v>15.366</v>
      </c>
      <c r="J89" s="93">
        <v>0</v>
      </c>
      <c r="K89" s="167">
        <f t="shared" si="45"/>
        <v>15.366</v>
      </c>
      <c r="L89" s="152">
        <f t="shared" si="46"/>
        <v>0</v>
      </c>
      <c r="M89" s="254" t="s">
        <v>203</v>
      </c>
      <c r="N89" s="466"/>
      <c r="O89" s="466"/>
      <c r="P89" s="466"/>
      <c r="Q89" s="466"/>
      <c r="R89" s="466"/>
      <c r="S89" s="467"/>
      <c r="T89" s="138"/>
      <c r="U89" s="139"/>
    </row>
    <row r="90" spans="2:21">
      <c r="B90" s="508"/>
      <c r="C90" s="448"/>
      <c r="D90" s="474"/>
      <c r="E90" s="468" t="s">
        <v>321</v>
      </c>
      <c r="F90" s="127" t="s">
        <v>457</v>
      </c>
      <c r="G90" s="167">
        <v>7.835</v>
      </c>
      <c r="H90" s="167"/>
      <c r="I90" s="167">
        <f t="shared" ref="I90" si="199">G90+H90</f>
        <v>7.835</v>
      </c>
      <c r="J90" s="93">
        <v>2.226</v>
      </c>
      <c r="K90" s="167">
        <f t="shared" si="45"/>
        <v>5.609</v>
      </c>
      <c r="L90" s="152">
        <f t="shared" si="37"/>
        <v>0.28410976388002551</v>
      </c>
      <c r="M90" s="254" t="s">
        <v>203</v>
      </c>
      <c r="N90" s="466">
        <f t="shared" ref="N90" si="200">G90+G91</f>
        <v>15.67</v>
      </c>
      <c r="O90" s="466">
        <f t="shared" ref="O90" si="201">+H90+H91</f>
        <v>0</v>
      </c>
      <c r="P90" s="466">
        <f>N90+O90</f>
        <v>15.67</v>
      </c>
      <c r="Q90" s="466">
        <f t="shared" ref="Q90" si="202">J90+J91</f>
        <v>2.226</v>
      </c>
      <c r="R90" s="466">
        <f t="shared" ref="R90" si="203">+P90-Q90</f>
        <v>13.443999999999999</v>
      </c>
      <c r="S90" s="467">
        <f t="shared" ref="S90" si="204">Q90/P90</f>
        <v>0.14205488194001276</v>
      </c>
      <c r="T90" s="138"/>
      <c r="U90" s="139"/>
    </row>
    <row r="91" spans="2:21">
      <c r="B91" s="508"/>
      <c r="C91" s="448"/>
      <c r="D91" s="474"/>
      <c r="E91" s="468"/>
      <c r="F91" s="127" t="s">
        <v>10</v>
      </c>
      <c r="G91" s="167">
        <v>7.835</v>
      </c>
      <c r="H91" s="167"/>
      <c r="I91" s="167">
        <f t="shared" ref="I91" si="205">K90+G91+H91</f>
        <v>13.443999999999999</v>
      </c>
      <c r="J91" s="93">
        <v>0</v>
      </c>
      <c r="K91" s="167">
        <f t="shared" si="45"/>
        <v>13.443999999999999</v>
      </c>
      <c r="L91" s="152">
        <f t="shared" si="37"/>
        <v>0</v>
      </c>
      <c r="M91" s="254" t="s">
        <v>203</v>
      </c>
      <c r="N91" s="466"/>
      <c r="O91" s="466"/>
      <c r="P91" s="466"/>
      <c r="Q91" s="466"/>
      <c r="R91" s="466"/>
      <c r="S91" s="467"/>
      <c r="T91" s="138"/>
      <c r="U91" s="139"/>
    </row>
    <row r="92" spans="2:21">
      <c r="B92" s="508"/>
      <c r="C92" s="448"/>
      <c r="D92" s="474"/>
      <c r="E92" s="468" t="s">
        <v>626</v>
      </c>
      <c r="F92" s="127" t="s">
        <v>457</v>
      </c>
      <c r="G92" s="167">
        <v>7.8319999999999999</v>
      </c>
      <c r="H92" s="167"/>
      <c r="I92" s="167">
        <f t="shared" ref="I92" si="206">G92+H92</f>
        <v>7.8319999999999999</v>
      </c>
      <c r="J92" s="93">
        <v>1.204</v>
      </c>
      <c r="K92" s="167">
        <f t="shared" si="45"/>
        <v>6.6280000000000001</v>
      </c>
      <c r="L92" s="152">
        <f t="shared" si="37"/>
        <v>0.15372829417773237</v>
      </c>
      <c r="M92" s="254" t="s">
        <v>203</v>
      </c>
      <c r="N92" s="466">
        <f t="shared" ref="N92" si="207">G92+G93</f>
        <v>15.664</v>
      </c>
      <c r="O92" s="466">
        <f t="shared" ref="O92" si="208">+H92+H93</f>
        <v>0</v>
      </c>
      <c r="P92" s="466">
        <f t="shared" ref="P92" si="209">N92+O92</f>
        <v>15.664</v>
      </c>
      <c r="Q92" s="466">
        <f t="shared" ref="Q92" si="210">J92+J93</f>
        <v>1.204</v>
      </c>
      <c r="R92" s="466">
        <f t="shared" ref="R92" si="211">+P92-Q92</f>
        <v>14.459999999999999</v>
      </c>
      <c r="S92" s="467">
        <f t="shared" ref="S92" si="212">Q92/P92</f>
        <v>7.6864147088866186E-2</v>
      </c>
      <c r="T92" s="138"/>
      <c r="U92" s="139"/>
    </row>
    <row r="93" spans="2:21">
      <c r="B93" s="508"/>
      <c r="C93" s="448"/>
      <c r="D93" s="474"/>
      <c r="E93" s="468"/>
      <c r="F93" s="127" t="s">
        <v>10</v>
      </c>
      <c r="G93" s="167">
        <v>7.8319999999999999</v>
      </c>
      <c r="H93" s="167"/>
      <c r="I93" s="167">
        <f t="shared" ref="I93" si="213">K92+G93+H93</f>
        <v>14.46</v>
      </c>
      <c r="J93" s="93">
        <v>0</v>
      </c>
      <c r="K93" s="167">
        <f t="shared" ref="K93:K122" si="214">+I93-J93</f>
        <v>14.46</v>
      </c>
      <c r="L93" s="152">
        <f t="shared" ref="L93:L124" si="215">J93/I93</f>
        <v>0</v>
      </c>
      <c r="M93" s="254" t="s">
        <v>203</v>
      </c>
      <c r="N93" s="466"/>
      <c r="O93" s="466"/>
      <c r="P93" s="466"/>
      <c r="Q93" s="466"/>
      <c r="R93" s="466"/>
      <c r="S93" s="467"/>
      <c r="T93" s="138"/>
      <c r="U93" s="139"/>
    </row>
    <row r="94" spans="2:21">
      <c r="B94" s="508"/>
      <c r="C94" s="448"/>
      <c r="D94" s="474"/>
      <c r="E94" s="468" t="s">
        <v>627</v>
      </c>
      <c r="F94" s="127" t="s">
        <v>457</v>
      </c>
      <c r="G94" s="167">
        <v>7.8339999999999996</v>
      </c>
      <c r="H94" s="167"/>
      <c r="I94" s="167">
        <f t="shared" ref="I94" si="216">G94+H94</f>
        <v>7.8339999999999996</v>
      </c>
      <c r="J94" s="93">
        <v>1.472</v>
      </c>
      <c r="K94" s="167">
        <f t="shared" si="214"/>
        <v>6.3620000000000001</v>
      </c>
      <c r="L94" s="152">
        <f t="shared" si="215"/>
        <v>0.18789890222108757</v>
      </c>
      <c r="M94" s="254" t="s">
        <v>203</v>
      </c>
      <c r="N94" s="466">
        <f t="shared" ref="N94" si="217">G94+G95</f>
        <v>15.667999999999999</v>
      </c>
      <c r="O94" s="466">
        <f t="shared" ref="O94" si="218">+H94+H95</f>
        <v>0</v>
      </c>
      <c r="P94" s="466">
        <f t="shared" ref="P94" si="219">N94+O94</f>
        <v>15.667999999999999</v>
      </c>
      <c r="Q94" s="466">
        <f t="shared" ref="Q94" si="220">J94+J95</f>
        <v>1.472</v>
      </c>
      <c r="R94" s="466">
        <f t="shared" ref="R94" si="221">+P94-Q94</f>
        <v>14.196</v>
      </c>
      <c r="S94" s="467">
        <f t="shared" ref="S94" si="222">Q94/P94</f>
        <v>9.3949451110543786E-2</v>
      </c>
      <c r="T94" s="138"/>
      <c r="U94" s="139"/>
    </row>
    <row r="95" spans="2:21">
      <c r="B95" s="508"/>
      <c r="C95" s="448"/>
      <c r="D95" s="474"/>
      <c r="E95" s="468"/>
      <c r="F95" s="127" t="s">
        <v>10</v>
      </c>
      <c r="G95" s="167">
        <v>7.8339999999999996</v>
      </c>
      <c r="H95" s="167"/>
      <c r="I95" s="167">
        <f t="shared" ref="I95" si="223">K94+G95+H95</f>
        <v>14.196</v>
      </c>
      <c r="J95" s="93">
        <v>0</v>
      </c>
      <c r="K95" s="167">
        <f t="shared" si="214"/>
        <v>14.196</v>
      </c>
      <c r="L95" s="152">
        <f t="shared" si="215"/>
        <v>0</v>
      </c>
      <c r="M95" s="254" t="s">
        <v>203</v>
      </c>
      <c r="N95" s="466"/>
      <c r="O95" s="466"/>
      <c r="P95" s="466"/>
      <c r="Q95" s="466"/>
      <c r="R95" s="466"/>
      <c r="S95" s="467"/>
      <c r="T95" s="138"/>
      <c r="U95" s="139"/>
    </row>
    <row r="96" spans="2:21">
      <c r="B96" s="508"/>
      <c r="C96" s="448"/>
      <c r="D96" s="474"/>
      <c r="E96" s="468" t="s">
        <v>628</v>
      </c>
      <c r="F96" s="127" t="s">
        <v>457</v>
      </c>
      <c r="G96" s="167">
        <v>7.85</v>
      </c>
      <c r="H96" s="167"/>
      <c r="I96" s="167">
        <f t="shared" ref="I96" si="224">G96+H96</f>
        <v>7.85</v>
      </c>
      <c r="J96" s="93">
        <v>4.6340000000000003</v>
      </c>
      <c r="K96" s="167">
        <f t="shared" si="214"/>
        <v>3.2159999999999993</v>
      </c>
      <c r="L96" s="152">
        <f t="shared" si="215"/>
        <v>0.59031847133757964</v>
      </c>
      <c r="M96" s="254" t="s">
        <v>203</v>
      </c>
      <c r="N96" s="466">
        <f t="shared" ref="N96" si="225">G96+G97</f>
        <v>15.7</v>
      </c>
      <c r="O96" s="466">
        <f t="shared" ref="O96" si="226">+H96+H97</f>
        <v>0</v>
      </c>
      <c r="P96" s="466">
        <f t="shared" ref="P96" si="227">N96+O96</f>
        <v>15.7</v>
      </c>
      <c r="Q96" s="466">
        <f t="shared" ref="Q96" si="228">J96+J97</f>
        <v>4.6340000000000003</v>
      </c>
      <c r="R96" s="466">
        <f t="shared" ref="R96" si="229">+P96-Q96</f>
        <v>11.065999999999999</v>
      </c>
      <c r="S96" s="467">
        <f t="shared" ref="S96" si="230">Q96/P96</f>
        <v>0.29515923566878982</v>
      </c>
      <c r="T96" s="138"/>
      <c r="U96" s="139"/>
    </row>
    <row r="97" spans="2:21">
      <c r="B97" s="508"/>
      <c r="C97" s="448"/>
      <c r="D97" s="474"/>
      <c r="E97" s="468"/>
      <c r="F97" s="127" t="s">
        <v>10</v>
      </c>
      <c r="G97" s="167">
        <v>7.85</v>
      </c>
      <c r="H97" s="167"/>
      <c r="I97" s="167">
        <f t="shared" ref="I97" si="231">K96+G97+H97</f>
        <v>11.065999999999999</v>
      </c>
      <c r="J97" s="93">
        <v>0</v>
      </c>
      <c r="K97" s="167">
        <f t="shared" si="214"/>
        <v>11.065999999999999</v>
      </c>
      <c r="L97" s="152">
        <f t="shared" si="215"/>
        <v>0</v>
      </c>
      <c r="M97" s="254" t="s">
        <v>203</v>
      </c>
      <c r="N97" s="466"/>
      <c r="O97" s="466"/>
      <c r="P97" s="466"/>
      <c r="Q97" s="466"/>
      <c r="R97" s="466"/>
      <c r="S97" s="467"/>
      <c r="T97" s="138"/>
      <c r="U97" s="139"/>
    </row>
    <row r="98" spans="2:21">
      <c r="B98" s="508"/>
      <c r="C98" s="448"/>
      <c r="D98" s="474"/>
      <c r="E98" s="468" t="s">
        <v>629</v>
      </c>
      <c r="F98" s="127" t="s">
        <v>457</v>
      </c>
      <c r="G98" s="167">
        <v>7.8369999999999997</v>
      </c>
      <c r="H98" s="167"/>
      <c r="I98" s="167">
        <f t="shared" ref="I98" si="232">G98+H98</f>
        <v>7.8369999999999997</v>
      </c>
      <c r="J98" s="93">
        <v>4.2960000000000003</v>
      </c>
      <c r="K98" s="167">
        <f t="shared" si="214"/>
        <v>3.5409999999999995</v>
      </c>
      <c r="L98" s="152">
        <f t="shared" si="215"/>
        <v>0.54816894219726942</v>
      </c>
      <c r="M98" s="254" t="s">
        <v>203</v>
      </c>
      <c r="N98" s="466">
        <f t="shared" ref="N98" si="233">G98+G99</f>
        <v>15.673999999999999</v>
      </c>
      <c r="O98" s="466">
        <f t="shared" ref="O98" si="234">+H98+H99</f>
        <v>0</v>
      </c>
      <c r="P98" s="466">
        <f t="shared" ref="P98" si="235">N98+O98</f>
        <v>15.673999999999999</v>
      </c>
      <c r="Q98" s="466">
        <f t="shared" ref="Q98" si="236">J98+J99</f>
        <v>4.2960000000000003</v>
      </c>
      <c r="R98" s="466">
        <f t="shared" ref="R98" si="237">+P98-Q98</f>
        <v>11.378</v>
      </c>
      <c r="S98" s="467">
        <f t="shared" ref="S98" si="238">Q98/P98</f>
        <v>0.27408447109863471</v>
      </c>
      <c r="T98" s="138"/>
      <c r="U98" s="139"/>
    </row>
    <row r="99" spans="2:21">
      <c r="B99" s="508"/>
      <c r="C99" s="448"/>
      <c r="D99" s="474"/>
      <c r="E99" s="468"/>
      <c r="F99" s="127" t="s">
        <v>10</v>
      </c>
      <c r="G99" s="167">
        <v>7.8369999999999997</v>
      </c>
      <c r="H99" s="167"/>
      <c r="I99" s="167">
        <f t="shared" ref="I99" si="239">K98+G99+H99</f>
        <v>11.378</v>
      </c>
      <c r="J99" s="93">
        <v>0</v>
      </c>
      <c r="K99" s="167">
        <f t="shared" si="214"/>
        <v>11.378</v>
      </c>
      <c r="L99" s="152">
        <f t="shared" si="215"/>
        <v>0</v>
      </c>
      <c r="M99" s="254" t="s">
        <v>203</v>
      </c>
      <c r="N99" s="466"/>
      <c r="O99" s="466"/>
      <c r="P99" s="466"/>
      <c r="Q99" s="466"/>
      <c r="R99" s="466"/>
      <c r="S99" s="467"/>
      <c r="T99" s="138"/>
      <c r="U99" s="139"/>
    </row>
    <row r="100" spans="2:21">
      <c r="B100" s="508"/>
      <c r="C100" s="448"/>
      <c r="D100" s="474"/>
      <c r="E100" s="468" t="s">
        <v>322</v>
      </c>
      <c r="F100" s="127" t="s">
        <v>457</v>
      </c>
      <c r="G100" s="167">
        <v>7.8390000000000004</v>
      </c>
      <c r="H100" s="167"/>
      <c r="I100" s="167">
        <f t="shared" ref="I100" si="240">G100+H100</f>
        <v>7.8390000000000004</v>
      </c>
      <c r="J100" s="93">
        <v>4.7679999999999998</v>
      </c>
      <c r="K100" s="167">
        <f t="shared" si="214"/>
        <v>3.0710000000000006</v>
      </c>
      <c r="L100" s="152">
        <f t="shared" si="215"/>
        <v>0.60824084704681713</v>
      </c>
      <c r="M100" s="254" t="s">
        <v>203</v>
      </c>
      <c r="N100" s="466">
        <f t="shared" ref="N100" si="241">G100+G101</f>
        <v>15.678000000000001</v>
      </c>
      <c r="O100" s="466">
        <f t="shared" ref="O100" si="242">+H100+H101</f>
        <v>0</v>
      </c>
      <c r="P100" s="466">
        <f t="shared" ref="P100" si="243">N100+O100</f>
        <v>15.678000000000001</v>
      </c>
      <c r="Q100" s="466">
        <f t="shared" ref="Q100" si="244">J100+J101</f>
        <v>4.7679999999999998</v>
      </c>
      <c r="R100" s="466">
        <f t="shared" ref="R100" si="245">+P100-Q100</f>
        <v>10.91</v>
      </c>
      <c r="S100" s="467">
        <f t="shared" ref="S100" si="246">Q100/P100</f>
        <v>0.30412042352340857</v>
      </c>
      <c r="T100" s="138"/>
      <c r="U100" s="139"/>
    </row>
    <row r="101" spans="2:21">
      <c r="B101" s="508"/>
      <c r="C101" s="448"/>
      <c r="D101" s="474"/>
      <c r="E101" s="468"/>
      <c r="F101" s="127" t="s">
        <v>10</v>
      </c>
      <c r="G101" s="167">
        <v>7.8390000000000004</v>
      </c>
      <c r="H101" s="167"/>
      <c r="I101" s="167">
        <f t="shared" ref="I101" si="247">K100+G101+H101</f>
        <v>10.91</v>
      </c>
      <c r="J101" s="93">
        <v>0</v>
      </c>
      <c r="K101" s="167">
        <f t="shared" si="214"/>
        <v>10.91</v>
      </c>
      <c r="L101" s="152">
        <f t="shared" si="215"/>
        <v>0</v>
      </c>
      <c r="M101" s="254" t="s">
        <v>203</v>
      </c>
      <c r="N101" s="466"/>
      <c r="O101" s="466"/>
      <c r="P101" s="466"/>
      <c r="Q101" s="466"/>
      <c r="R101" s="466"/>
      <c r="S101" s="467"/>
      <c r="T101" s="138"/>
      <c r="U101" s="139"/>
    </row>
    <row r="102" spans="2:21">
      <c r="B102" s="508"/>
      <c r="C102" s="448"/>
      <c r="D102" s="474"/>
      <c r="E102" s="468" t="s">
        <v>630</v>
      </c>
      <c r="F102" s="127" t="s">
        <v>457</v>
      </c>
      <c r="G102" s="167">
        <v>7.835</v>
      </c>
      <c r="H102" s="167"/>
      <c r="I102" s="167">
        <f t="shared" ref="I102" si="248">G102+H102</f>
        <v>7.835</v>
      </c>
      <c r="J102" s="93">
        <v>2.3679999999999999</v>
      </c>
      <c r="K102" s="167">
        <f t="shared" si="214"/>
        <v>5.4670000000000005</v>
      </c>
      <c r="L102" s="152">
        <f t="shared" si="215"/>
        <v>0.30223356732610079</v>
      </c>
      <c r="M102" s="254" t="s">
        <v>203</v>
      </c>
      <c r="N102" s="466">
        <f t="shared" ref="N102" si="249">G102+G103</f>
        <v>15.67</v>
      </c>
      <c r="O102" s="466">
        <f t="shared" ref="O102" si="250">+H102+H103</f>
        <v>0</v>
      </c>
      <c r="P102" s="466">
        <f t="shared" ref="P102" si="251">N102+O102</f>
        <v>15.67</v>
      </c>
      <c r="Q102" s="466">
        <f t="shared" ref="Q102" si="252">J102+J103</f>
        <v>2.3679999999999999</v>
      </c>
      <c r="R102" s="466">
        <f t="shared" ref="R102" si="253">+P102-Q102</f>
        <v>13.302</v>
      </c>
      <c r="S102" s="467">
        <f t="shared" ref="S102" si="254">Q102/P102</f>
        <v>0.1511167836630504</v>
      </c>
      <c r="T102" s="138"/>
      <c r="U102" s="139"/>
    </row>
    <row r="103" spans="2:21">
      <c r="B103" s="508"/>
      <c r="C103" s="448"/>
      <c r="D103" s="474"/>
      <c r="E103" s="468"/>
      <c r="F103" s="127" t="s">
        <v>10</v>
      </c>
      <c r="G103" s="167">
        <v>7.835</v>
      </c>
      <c r="H103" s="167"/>
      <c r="I103" s="167">
        <f t="shared" ref="I103" si="255">K102+G103+H103</f>
        <v>13.302</v>
      </c>
      <c r="J103" s="93">
        <v>0</v>
      </c>
      <c r="K103" s="167">
        <f t="shared" si="214"/>
        <v>13.302</v>
      </c>
      <c r="L103" s="152">
        <f t="shared" si="215"/>
        <v>0</v>
      </c>
      <c r="M103" s="254" t="s">
        <v>203</v>
      </c>
      <c r="N103" s="466"/>
      <c r="O103" s="466"/>
      <c r="P103" s="466"/>
      <c r="Q103" s="466"/>
      <c r="R103" s="466"/>
      <c r="S103" s="467"/>
      <c r="T103" s="138"/>
      <c r="U103" s="139"/>
    </row>
    <row r="104" spans="2:21">
      <c r="B104" s="508"/>
      <c r="C104" s="448"/>
      <c r="D104" s="474"/>
      <c r="E104" s="468" t="s">
        <v>631</v>
      </c>
      <c r="F104" s="127" t="s">
        <v>457</v>
      </c>
      <c r="G104" s="167">
        <v>7.8319999999999999</v>
      </c>
      <c r="H104" s="167"/>
      <c r="I104" s="167">
        <f>G104+H104</f>
        <v>7.8319999999999999</v>
      </c>
      <c r="J104" s="93">
        <v>3.4079999999999999</v>
      </c>
      <c r="K104" s="167">
        <f t="shared" si="214"/>
        <v>4.4239999999999995</v>
      </c>
      <c r="L104" s="152">
        <f t="shared" si="215"/>
        <v>0.43513789581205309</v>
      </c>
      <c r="M104" s="254" t="s">
        <v>203</v>
      </c>
      <c r="N104" s="466">
        <f t="shared" ref="N104" si="256">G104+G105</f>
        <v>15.664</v>
      </c>
      <c r="O104" s="466">
        <f t="shared" ref="O104" si="257">+H104+H105</f>
        <v>0</v>
      </c>
      <c r="P104" s="466">
        <f t="shared" ref="P104" si="258">N104+O104</f>
        <v>15.664</v>
      </c>
      <c r="Q104" s="466">
        <f t="shared" ref="Q104" si="259">J104+J105</f>
        <v>3.4079999999999999</v>
      </c>
      <c r="R104" s="466">
        <f t="shared" ref="R104" si="260">+P104-Q104</f>
        <v>12.256</v>
      </c>
      <c r="S104" s="467">
        <f t="shared" ref="S104" si="261">Q104/P104</f>
        <v>0.21756894790602654</v>
      </c>
      <c r="T104" s="138"/>
      <c r="U104" s="139"/>
    </row>
    <row r="105" spans="2:21">
      <c r="B105" s="508"/>
      <c r="C105" s="448"/>
      <c r="D105" s="474"/>
      <c r="E105" s="468"/>
      <c r="F105" s="127" t="s">
        <v>10</v>
      </c>
      <c r="G105" s="167">
        <v>7.8319999999999999</v>
      </c>
      <c r="H105" s="167"/>
      <c r="I105" s="167">
        <f t="shared" ref="I105" si="262">K104+G105+H105</f>
        <v>12.256</v>
      </c>
      <c r="J105" s="93">
        <v>0</v>
      </c>
      <c r="K105" s="167">
        <f t="shared" si="214"/>
        <v>12.256</v>
      </c>
      <c r="L105" s="152">
        <f t="shared" si="215"/>
        <v>0</v>
      </c>
      <c r="M105" s="254" t="s">
        <v>203</v>
      </c>
      <c r="N105" s="466"/>
      <c r="O105" s="466"/>
      <c r="P105" s="466"/>
      <c r="Q105" s="466"/>
      <c r="R105" s="466"/>
      <c r="S105" s="467"/>
      <c r="T105" s="138"/>
      <c r="U105" s="139"/>
    </row>
    <row r="106" spans="2:21">
      <c r="B106" s="508"/>
      <c r="C106" s="448"/>
      <c r="D106" s="474"/>
      <c r="E106" s="468" t="s">
        <v>632</v>
      </c>
      <c r="F106" s="127" t="s">
        <v>457</v>
      </c>
      <c r="G106" s="167">
        <v>7.8319999999999999</v>
      </c>
      <c r="H106" s="167"/>
      <c r="I106" s="167">
        <f t="shared" ref="I106" si="263">G106+H106</f>
        <v>7.8319999999999999</v>
      </c>
      <c r="J106" s="93">
        <v>3.0030000000000001</v>
      </c>
      <c r="K106" s="167">
        <f t="shared" si="214"/>
        <v>4.8289999999999997</v>
      </c>
      <c r="L106" s="152">
        <f t="shared" si="215"/>
        <v>0.38342696629213485</v>
      </c>
      <c r="M106" s="254" t="s">
        <v>203</v>
      </c>
      <c r="N106" s="466">
        <f t="shared" ref="N106" si="264">G106+G107</f>
        <v>15.664</v>
      </c>
      <c r="O106" s="466">
        <f t="shared" ref="O106" si="265">+H106+H107</f>
        <v>0</v>
      </c>
      <c r="P106" s="466">
        <f t="shared" ref="P106" si="266">N106+O106</f>
        <v>15.664</v>
      </c>
      <c r="Q106" s="466">
        <f t="shared" ref="Q106" si="267">J106+J107</f>
        <v>3.0030000000000001</v>
      </c>
      <c r="R106" s="466">
        <f t="shared" ref="R106" si="268">+P106-Q106</f>
        <v>12.661</v>
      </c>
      <c r="S106" s="467">
        <f t="shared" ref="S106" si="269">Q106/P106</f>
        <v>0.19171348314606743</v>
      </c>
      <c r="T106" s="138"/>
      <c r="U106" s="139"/>
    </row>
    <row r="107" spans="2:21">
      <c r="B107" s="508"/>
      <c r="C107" s="448"/>
      <c r="D107" s="474"/>
      <c r="E107" s="468"/>
      <c r="F107" s="127" t="s">
        <v>10</v>
      </c>
      <c r="G107" s="167">
        <v>7.8319999999999999</v>
      </c>
      <c r="H107" s="167"/>
      <c r="I107" s="167">
        <f t="shared" ref="I107" si="270">K106+G107+H107</f>
        <v>12.661</v>
      </c>
      <c r="J107" s="93">
        <v>0</v>
      </c>
      <c r="K107" s="167">
        <f t="shared" si="214"/>
        <v>12.661</v>
      </c>
      <c r="L107" s="152">
        <f t="shared" si="215"/>
        <v>0</v>
      </c>
      <c r="M107" s="254" t="s">
        <v>203</v>
      </c>
      <c r="N107" s="466"/>
      <c r="O107" s="466"/>
      <c r="P107" s="466"/>
      <c r="Q107" s="466"/>
      <c r="R107" s="466"/>
      <c r="S107" s="467"/>
      <c r="T107" s="138"/>
      <c r="U107" s="139"/>
    </row>
    <row r="108" spans="2:21">
      <c r="B108" s="508"/>
      <c r="C108" s="448"/>
      <c r="D108" s="474"/>
      <c r="E108" s="468" t="s">
        <v>323</v>
      </c>
      <c r="F108" s="127" t="s">
        <v>457</v>
      </c>
      <c r="G108" s="167">
        <v>7.8280000000000003</v>
      </c>
      <c r="H108" s="167"/>
      <c r="I108" s="167">
        <f t="shared" ref="I108" si="271">G108+H108</f>
        <v>7.8280000000000003</v>
      </c>
      <c r="J108" s="93">
        <v>2.94</v>
      </c>
      <c r="K108" s="167">
        <f t="shared" si="214"/>
        <v>4.8879999999999999</v>
      </c>
      <c r="L108" s="152">
        <f t="shared" si="215"/>
        <v>0.37557485947879404</v>
      </c>
      <c r="M108" s="254" t="s">
        <v>203</v>
      </c>
      <c r="N108" s="466">
        <f t="shared" ref="N108" si="272">G108+G109</f>
        <v>15.656000000000001</v>
      </c>
      <c r="O108" s="466">
        <f t="shared" ref="O108" si="273">+H108+H109</f>
        <v>0</v>
      </c>
      <c r="P108" s="466">
        <f t="shared" ref="P108" si="274">N108+O108</f>
        <v>15.656000000000001</v>
      </c>
      <c r="Q108" s="466">
        <f t="shared" ref="Q108" si="275">J108+J109</f>
        <v>2.94</v>
      </c>
      <c r="R108" s="466">
        <f t="shared" ref="R108" si="276">+P108-Q108</f>
        <v>12.716000000000001</v>
      </c>
      <c r="S108" s="467">
        <f t="shared" ref="S108" si="277">Q108/P108</f>
        <v>0.18778742973939702</v>
      </c>
      <c r="T108" s="138"/>
      <c r="U108" s="139"/>
    </row>
    <row r="109" spans="2:21">
      <c r="B109" s="508"/>
      <c r="C109" s="448"/>
      <c r="D109" s="474"/>
      <c r="E109" s="468"/>
      <c r="F109" s="127" t="s">
        <v>10</v>
      </c>
      <c r="G109" s="167">
        <v>7.8280000000000003</v>
      </c>
      <c r="H109" s="167"/>
      <c r="I109" s="167">
        <f t="shared" ref="I109" si="278">K108+G109+H109</f>
        <v>12.716000000000001</v>
      </c>
      <c r="J109" s="93">
        <v>0</v>
      </c>
      <c r="K109" s="167">
        <f t="shared" si="214"/>
        <v>12.716000000000001</v>
      </c>
      <c r="L109" s="152">
        <f t="shared" si="215"/>
        <v>0</v>
      </c>
      <c r="M109" s="254" t="s">
        <v>203</v>
      </c>
      <c r="N109" s="466"/>
      <c r="O109" s="466"/>
      <c r="P109" s="466"/>
      <c r="Q109" s="466"/>
      <c r="R109" s="466"/>
      <c r="S109" s="467"/>
      <c r="T109" s="138"/>
      <c r="U109" s="139"/>
    </row>
    <row r="110" spans="2:21">
      <c r="B110" s="508"/>
      <c r="C110" s="448"/>
      <c r="D110" s="474" t="s">
        <v>261</v>
      </c>
      <c r="E110" s="468" t="s">
        <v>633</v>
      </c>
      <c r="F110" s="127" t="s">
        <v>457</v>
      </c>
      <c r="G110" s="167">
        <v>7.8339999999999996</v>
      </c>
      <c r="H110" s="167"/>
      <c r="I110" s="167">
        <f t="shared" ref="I110" si="279">G110+H110</f>
        <v>7.8339999999999996</v>
      </c>
      <c r="J110" s="93">
        <v>0.28000000000000003</v>
      </c>
      <c r="K110" s="167">
        <f t="shared" si="214"/>
        <v>7.5539999999999994</v>
      </c>
      <c r="L110" s="152">
        <f t="shared" si="215"/>
        <v>3.5741639009446012E-2</v>
      </c>
      <c r="M110" s="254" t="s">
        <v>203</v>
      </c>
      <c r="N110" s="466">
        <f t="shared" ref="N110" si="280">G110+G111</f>
        <v>15.667999999999999</v>
      </c>
      <c r="O110" s="466">
        <f t="shared" ref="O110" si="281">+H110+H111</f>
        <v>0</v>
      </c>
      <c r="P110" s="466">
        <f t="shared" ref="P110" si="282">N110+O110</f>
        <v>15.667999999999999</v>
      </c>
      <c r="Q110" s="466">
        <f t="shared" ref="Q110" si="283">J110+J111</f>
        <v>0.28000000000000003</v>
      </c>
      <c r="R110" s="466">
        <f t="shared" ref="R110" si="284">+P110-Q110</f>
        <v>15.388</v>
      </c>
      <c r="S110" s="467">
        <f t="shared" ref="S110" si="285">Q110/P110</f>
        <v>1.7870819504723006E-2</v>
      </c>
      <c r="T110" s="138"/>
      <c r="U110" s="139"/>
    </row>
    <row r="111" spans="2:21">
      <c r="B111" s="508"/>
      <c r="C111" s="448"/>
      <c r="D111" s="474"/>
      <c r="E111" s="468"/>
      <c r="F111" s="127" t="s">
        <v>10</v>
      </c>
      <c r="G111" s="167">
        <v>7.8339999999999996</v>
      </c>
      <c r="H111" s="167"/>
      <c r="I111" s="167">
        <f t="shared" ref="I111" si="286">K110+G111+H111</f>
        <v>15.387999999999998</v>
      </c>
      <c r="J111" s="93">
        <v>0</v>
      </c>
      <c r="K111" s="167">
        <f t="shared" si="214"/>
        <v>15.387999999999998</v>
      </c>
      <c r="L111" s="152">
        <f t="shared" si="215"/>
        <v>0</v>
      </c>
      <c r="M111" s="254" t="s">
        <v>203</v>
      </c>
      <c r="N111" s="466"/>
      <c r="O111" s="466"/>
      <c r="P111" s="466"/>
      <c r="Q111" s="466"/>
      <c r="R111" s="466"/>
      <c r="S111" s="467"/>
      <c r="T111" s="138"/>
      <c r="U111" s="139"/>
    </row>
    <row r="112" spans="2:21">
      <c r="B112" s="508"/>
      <c r="C112" s="448"/>
      <c r="D112" s="474" t="s">
        <v>262</v>
      </c>
      <c r="E112" s="468" t="s">
        <v>326</v>
      </c>
      <c r="F112" s="127" t="s">
        <v>457</v>
      </c>
      <c r="G112" s="167">
        <v>7.8289999999999997</v>
      </c>
      <c r="H112" s="167"/>
      <c r="I112" s="167">
        <f t="shared" ref="I112" si="287">G112+H112</f>
        <v>7.8289999999999997</v>
      </c>
      <c r="J112" s="93">
        <v>0</v>
      </c>
      <c r="K112" s="167">
        <f t="shared" si="214"/>
        <v>7.8289999999999997</v>
      </c>
      <c r="L112" s="152">
        <f t="shared" si="215"/>
        <v>0</v>
      </c>
      <c r="M112" s="254" t="s">
        <v>203</v>
      </c>
      <c r="N112" s="466">
        <f t="shared" ref="N112" si="288">G112+G113</f>
        <v>15.657999999999999</v>
      </c>
      <c r="O112" s="466">
        <f t="shared" ref="O112" si="289">+H112+H113</f>
        <v>0</v>
      </c>
      <c r="P112" s="466">
        <f t="shared" ref="P112" si="290">N112+O112</f>
        <v>15.657999999999999</v>
      </c>
      <c r="Q112" s="466">
        <f t="shared" ref="Q112" si="291">J112+J113</f>
        <v>0</v>
      </c>
      <c r="R112" s="466">
        <f t="shared" ref="R112" si="292">+P112-Q112</f>
        <v>15.657999999999999</v>
      </c>
      <c r="S112" s="467">
        <f t="shared" ref="S112" si="293">Q112/P112</f>
        <v>0</v>
      </c>
      <c r="T112" s="138"/>
      <c r="U112" s="139"/>
    </row>
    <row r="113" spans="1:26">
      <c r="B113" s="508"/>
      <c r="C113" s="448"/>
      <c r="D113" s="474"/>
      <c r="E113" s="468"/>
      <c r="F113" s="127" t="s">
        <v>10</v>
      </c>
      <c r="G113" s="167">
        <v>7.8289999999999997</v>
      </c>
      <c r="H113" s="167"/>
      <c r="I113" s="167">
        <f t="shared" ref="I113" si="294">K112+G113+H113</f>
        <v>15.657999999999999</v>
      </c>
      <c r="J113" s="93">
        <v>0</v>
      </c>
      <c r="K113" s="167">
        <f t="shared" si="214"/>
        <v>15.657999999999999</v>
      </c>
      <c r="L113" s="152">
        <f t="shared" si="215"/>
        <v>0</v>
      </c>
      <c r="M113" s="254" t="s">
        <v>203</v>
      </c>
      <c r="N113" s="466"/>
      <c r="O113" s="466"/>
      <c r="P113" s="466"/>
      <c r="Q113" s="466"/>
      <c r="R113" s="466"/>
      <c r="S113" s="467"/>
      <c r="T113" s="138"/>
      <c r="U113" s="139"/>
    </row>
    <row r="114" spans="1:26">
      <c r="B114" s="508"/>
      <c r="C114" s="448"/>
      <c r="D114" s="474"/>
      <c r="E114" s="468" t="s">
        <v>327</v>
      </c>
      <c r="F114" s="127" t="s">
        <v>457</v>
      </c>
      <c r="G114" s="167">
        <v>7.8259999999999996</v>
      </c>
      <c r="H114" s="167"/>
      <c r="I114" s="167">
        <f t="shared" ref="I114" si="295">G114+H114</f>
        <v>7.8259999999999996</v>
      </c>
      <c r="J114" s="93">
        <v>0.184</v>
      </c>
      <c r="K114" s="167">
        <f t="shared" si="214"/>
        <v>7.6419999999999995</v>
      </c>
      <c r="L114" s="152">
        <f t="shared" si="215"/>
        <v>2.3511372348581652E-2</v>
      </c>
      <c r="M114" s="254" t="s">
        <v>203</v>
      </c>
      <c r="N114" s="466">
        <f t="shared" ref="N114" si="296">G114+G115</f>
        <v>15.651999999999999</v>
      </c>
      <c r="O114" s="466">
        <f t="shared" ref="O114" si="297">+H114+H115</f>
        <v>0</v>
      </c>
      <c r="P114" s="466">
        <f t="shared" ref="P114" si="298">N114+O114</f>
        <v>15.651999999999999</v>
      </c>
      <c r="Q114" s="466">
        <f t="shared" ref="Q114" si="299">J114+J115</f>
        <v>0.184</v>
      </c>
      <c r="R114" s="466">
        <f t="shared" ref="R114" si="300">+P114-Q114</f>
        <v>15.468</v>
      </c>
      <c r="S114" s="467">
        <f t="shared" ref="S114" si="301">Q114/P114</f>
        <v>1.1755686174290826E-2</v>
      </c>
      <c r="T114" s="138"/>
      <c r="U114" s="139"/>
    </row>
    <row r="115" spans="1:26">
      <c r="B115" s="508"/>
      <c r="C115" s="448"/>
      <c r="D115" s="474"/>
      <c r="E115" s="468"/>
      <c r="F115" s="127" t="s">
        <v>10</v>
      </c>
      <c r="G115" s="167">
        <v>7.8259999999999996</v>
      </c>
      <c r="H115" s="167"/>
      <c r="I115" s="167">
        <f t="shared" ref="I115" si="302">K114+G115+H115</f>
        <v>15.468</v>
      </c>
      <c r="J115" s="93">
        <v>0</v>
      </c>
      <c r="K115" s="167">
        <f t="shared" si="214"/>
        <v>15.468</v>
      </c>
      <c r="L115" s="152">
        <f t="shared" si="215"/>
        <v>0</v>
      </c>
      <c r="M115" s="254" t="s">
        <v>203</v>
      </c>
      <c r="N115" s="466"/>
      <c r="O115" s="466"/>
      <c r="P115" s="466"/>
      <c r="Q115" s="466"/>
      <c r="R115" s="466"/>
      <c r="S115" s="467"/>
      <c r="T115" s="138"/>
      <c r="U115" s="139"/>
    </row>
    <row r="116" spans="1:26">
      <c r="B116" s="508"/>
      <c r="C116" s="448"/>
      <c r="D116" s="474"/>
      <c r="E116" s="468" t="s">
        <v>328</v>
      </c>
      <c r="F116" s="127" t="s">
        <v>457</v>
      </c>
      <c r="G116" s="167">
        <v>7.8250000000000002</v>
      </c>
      <c r="H116" s="167"/>
      <c r="I116" s="167">
        <f t="shared" ref="I116" si="303">G116+H116</f>
        <v>7.8250000000000002</v>
      </c>
      <c r="J116" s="93">
        <v>0</v>
      </c>
      <c r="K116" s="167">
        <f t="shared" si="214"/>
        <v>7.8250000000000002</v>
      </c>
      <c r="L116" s="152">
        <f t="shared" si="215"/>
        <v>0</v>
      </c>
      <c r="M116" s="254" t="s">
        <v>203</v>
      </c>
      <c r="N116" s="466">
        <f t="shared" ref="N116" si="304">G116+G117</f>
        <v>15.65</v>
      </c>
      <c r="O116" s="466">
        <f t="shared" ref="O116" si="305">+H116+H117</f>
        <v>0</v>
      </c>
      <c r="P116" s="466">
        <f t="shared" ref="P116" si="306">N116+O116</f>
        <v>15.65</v>
      </c>
      <c r="Q116" s="466">
        <f t="shared" ref="Q116" si="307">J116+J117</f>
        <v>0</v>
      </c>
      <c r="R116" s="466">
        <f t="shared" ref="R116" si="308">+P116-Q116</f>
        <v>15.65</v>
      </c>
      <c r="S116" s="467">
        <f t="shared" ref="S116" si="309">Q116/P116</f>
        <v>0</v>
      </c>
      <c r="T116" s="138"/>
      <c r="U116" s="139"/>
    </row>
    <row r="117" spans="1:26">
      <c r="B117" s="508"/>
      <c r="C117" s="448"/>
      <c r="D117" s="474"/>
      <c r="E117" s="468"/>
      <c r="F117" s="127" t="s">
        <v>10</v>
      </c>
      <c r="G117" s="167">
        <v>7.8250000000000002</v>
      </c>
      <c r="H117" s="167"/>
      <c r="I117" s="167">
        <f t="shared" ref="I117" si="310">K116+G117+H117</f>
        <v>15.65</v>
      </c>
      <c r="J117" s="93">
        <v>0</v>
      </c>
      <c r="K117" s="167">
        <f t="shared" si="214"/>
        <v>15.65</v>
      </c>
      <c r="L117" s="152">
        <f t="shared" si="215"/>
        <v>0</v>
      </c>
      <c r="M117" s="254" t="s">
        <v>203</v>
      </c>
      <c r="N117" s="466"/>
      <c r="O117" s="466"/>
      <c r="P117" s="466"/>
      <c r="Q117" s="466"/>
      <c r="R117" s="466"/>
      <c r="S117" s="467"/>
      <c r="T117" s="138"/>
      <c r="U117" s="139"/>
    </row>
    <row r="118" spans="1:26">
      <c r="B118" s="508"/>
      <c r="C118" s="448"/>
      <c r="D118" s="474"/>
      <c r="E118" s="468" t="s">
        <v>329</v>
      </c>
      <c r="F118" s="127" t="s">
        <v>457</v>
      </c>
      <c r="G118" s="167">
        <v>7.8330000000000002</v>
      </c>
      <c r="H118" s="167"/>
      <c r="I118" s="167">
        <f t="shared" ref="I118" si="311">G118+H118</f>
        <v>7.8330000000000002</v>
      </c>
      <c r="J118" s="93">
        <v>3.3319999999999999</v>
      </c>
      <c r="K118" s="167">
        <f t="shared" si="214"/>
        <v>4.5010000000000003</v>
      </c>
      <c r="L118" s="152">
        <f t="shared" si="215"/>
        <v>0.42537980339588916</v>
      </c>
      <c r="M118" s="254" t="s">
        <v>203</v>
      </c>
      <c r="N118" s="466">
        <f t="shared" ref="N118" si="312">G118+G119</f>
        <v>15.666</v>
      </c>
      <c r="O118" s="466">
        <f t="shared" ref="O118" si="313">+H118+H119</f>
        <v>0</v>
      </c>
      <c r="P118" s="466">
        <f t="shared" ref="P118" si="314">N118+O118</f>
        <v>15.666</v>
      </c>
      <c r="Q118" s="466">
        <f t="shared" ref="Q118" si="315">J118+J119</f>
        <v>3.3319999999999999</v>
      </c>
      <c r="R118" s="466">
        <f t="shared" ref="R118" si="316">+P118-Q118</f>
        <v>12.334</v>
      </c>
      <c r="S118" s="467">
        <f t="shared" ref="S118" si="317">Q118/P118</f>
        <v>0.21268990169794458</v>
      </c>
      <c r="T118" s="138"/>
      <c r="U118" s="139"/>
    </row>
    <row r="119" spans="1:26">
      <c r="B119" s="508"/>
      <c r="C119" s="448"/>
      <c r="D119" s="474"/>
      <c r="E119" s="468"/>
      <c r="F119" s="127" t="s">
        <v>10</v>
      </c>
      <c r="G119" s="167">
        <v>7.8330000000000002</v>
      </c>
      <c r="H119" s="167"/>
      <c r="I119" s="167">
        <f t="shared" ref="I119" si="318">K118+G119+H119</f>
        <v>12.334</v>
      </c>
      <c r="J119" s="93">
        <v>0</v>
      </c>
      <c r="K119" s="167">
        <f t="shared" si="214"/>
        <v>12.334</v>
      </c>
      <c r="L119" s="152">
        <f t="shared" si="215"/>
        <v>0</v>
      </c>
      <c r="M119" s="254" t="s">
        <v>203</v>
      </c>
      <c r="N119" s="466"/>
      <c r="O119" s="466"/>
      <c r="P119" s="466"/>
      <c r="Q119" s="466"/>
      <c r="R119" s="466"/>
      <c r="S119" s="467"/>
      <c r="T119" s="138"/>
      <c r="U119" s="139"/>
    </row>
    <row r="120" spans="1:26">
      <c r="B120" s="508"/>
      <c r="C120" s="448"/>
      <c r="D120" s="474"/>
      <c r="E120" s="468" t="s">
        <v>634</v>
      </c>
      <c r="F120" s="127" t="s">
        <v>457</v>
      </c>
      <c r="G120" s="167">
        <v>7.8289999999999997</v>
      </c>
      <c r="H120" s="167"/>
      <c r="I120" s="167">
        <f t="shared" ref="I120" si="319">G120+H120</f>
        <v>7.8289999999999997</v>
      </c>
      <c r="J120" s="93">
        <v>0</v>
      </c>
      <c r="K120" s="167">
        <f t="shared" si="214"/>
        <v>7.8289999999999997</v>
      </c>
      <c r="L120" s="152">
        <f t="shared" si="215"/>
        <v>0</v>
      </c>
      <c r="M120" s="254" t="s">
        <v>203</v>
      </c>
      <c r="N120" s="466">
        <f t="shared" ref="N120" si="320">G120+G121</f>
        <v>15.657999999999999</v>
      </c>
      <c r="O120" s="466">
        <f t="shared" ref="O120" si="321">+H120+H121</f>
        <v>0</v>
      </c>
      <c r="P120" s="466">
        <f t="shared" ref="P120" si="322">N120+O120</f>
        <v>15.657999999999999</v>
      </c>
      <c r="Q120" s="466">
        <f t="shared" ref="Q120" si="323">J120+J121</f>
        <v>0</v>
      </c>
      <c r="R120" s="466">
        <f t="shared" ref="R120" si="324">+P120-Q120</f>
        <v>15.657999999999999</v>
      </c>
      <c r="S120" s="467">
        <f t="shared" ref="S120" si="325">Q120/P120</f>
        <v>0</v>
      </c>
      <c r="T120" s="138"/>
      <c r="U120" s="139"/>
    </row>
    <row r="121" spans="1:26">
      <c r="B121" s="508"/>
      <c r="C121" s="448"/>
      <c r="D121" s="474"/>
      <c r="E121" s="468"/>
      <c r="F121" s="127" t="s">
        <v>10</v>
      </c>
      <c r="G121" s="167">
        <v>7.8289999999999997</v>
      </c>
      <c r="H121" s="167"/>
      <c r="I121" s="167">
        <f t="shared" ref="I121" si="326">K120+G121+H121</f>
        <v>15.657999999999999</v>
      </c>
      <c r="J121" s="93">
        <v>0</v>
      </c>
      <c r="K121" s="167">
        <f t="shared" si="214"/>
        <v>15.657999999999999</v>
      </c>
      <c r="L121" s="152">
        <f t="shared" si="215"/>
        <v>0</v>
      </c>
      <c r="M121" s="254" t="s">
        <v>203</v>
      </c>
      <c r="N121" s="466"/>
      <c r="O121" s="466"/>
      <c r="P121" s="466"/>
      <c r="Q121" s="466"/>
      <c r="R121" s="466"/>
      <c r="S121" s="467"/>
      <c r="T121" s="138"/>
      <c r="U121" s="139"/>
    </row>
    <row r="122" spans="1:26">
      <c r="B122" s="508"/>
      <c r="C122" s="448"/>
      <c r="D122" s="474"/>
      <c r="E122" s="468" t="s">
        <v>635</v>
      </c>
      <c r="F122" s="127" t="s">
        <v>457</v>
      </c>
      <c r="G122" s="167">
        <v>7.827</v>
      </c>
      <c r="H122" s="167"/>
      <c r="I122" s="167">
        <f t="shared" ref="I122" si="327">G122+H122</f>
        <v>7.827</v>
      </c>
      <c r="J122" s="93">
        <v>2.2400000000000002</v>
      </c>
      <c r="K122" s="167">
        <f t="shared" si="214"/>
        <v>5.5869999999999997</v>
      </c>
      <c r="L122" s="152">
        <f t="shared" si="215"/>
        <v>0.28618883352497765</v>
      </c>
      <c r="M122" s="254" t="s">
        <v>203</v>
      </c>
      <c r="N122" s="466">
        <f t="shared" ref="N122" si="328">G122+G123</f>
        <v>15.654</v>
      </c>
      <c r="O122" s="466">
        <f t="shared" ref="O122" si="329">+H122+H123</f>
        <v>0</v>
      </c>
      <c r="P122" s="466">
        <f t="shared" ref="P122" si="330">N122+O122</f>
        <v>15.654</v>
      </c>
      <c r="Q122" s="466">
        <f t="shared" ref="Q122" si="331">J122+J123</f>
        <v>2.2400000000000002</v>
      </c>
      <c r="R122" s="466">
        <f t="shared" ref="R122" si="332">+P122-Q122</f>
        <v>13.414</v>
      </c>
      <c r="S122" s="467">
        <f t="shared" ref="S122" si="333">Q122/P122</f>
        <v>0.14309441676248882</v>
      </c>
      <c r="T122" s="138"/>
      <c r="U122" s="139"/>
    </row>
    <row r="123" spans="1:26">
      <c r="B123" s="508"/>
      <c r="C123" s="448"/>
      <c r="D123" s="474"/>
      <c r="E123" s="468"/>
      <c r="F123" s="127" t="s">
        <v>10</v>
      </c>
      <c r="G123" s="167">
        <v>7.827</v>
      </c>
      <c r="H123" s="167"/>
      <c r="I123" s="167">
        <f t="shared" ref="I123:I130" si="334">K122+G123+H123</f>
        <v>13.414</v>
      </c>
      <c r="J123" s="93">
        <v>0</v>
      </c>
      <c r="K123" s="167">
        <f>+I123-J123</f>
        <v>13.414</v>
      </c>
      <c r="L123" s="152">
        <f>J123/I123</f>
        <v>0</v>
      </c>
      <c r="M123" s="254" t="s">
        <v>203</v>
      </c>
      <c r="N123" s="466"/>
      <c r="O123" s="466"/>
      <c r="P123" s="466"/>
      <c r="Q123" s="466"/>
      <c r="R123" s="466"/>
      <c r="S123" s="467"/>
      <c r="T123" s="138"/>
      <c r="U123" s="139"/>
    </row>
    <row r="124" spans="1:26">
      <c r="A124" s="117"/>
      <c r="B124" s="508"/>
      <c r="C124" s="515" t="s">
        <v>72</v>
      </c>
      <c r="D124" s="515"/>
      <c r="E124" s="515"/>
      <c r="F124" s="172" t="s">
        <v>457</v>
      </c>
      <c r="G124" s="173">
        <f>G48+G50+G52+G54+G56+G58+G60+G62+G64+G66+G68+G70+G72+G74+G76+G78+G80+G82+G84+G86+G88+G90+G92+G94+G96+G98+G100+G102+G104+G106+G108+G110+G112+G114+G116+G118+G120+G122</f>
        <v>305.80799999999999</v>
      </c>
      <c r="H124" s="173">
        <f>H48+H50+H52+H54+H56+H58+H60+H62+H64+H66+H68+H70+H72+H74+H76+H78+H80+H82+H84+H86+H88+H90+H92+H94+H96+H98+H100+H102+H104+H106+H108+H110+H112+H114+H116+H118+H120+H122</f>
        <v>0</v>
      </c>
      <c r="I124" s="173">
        <f>G124+H124</f>
        <v>305.80799999999999</v>
      </c>
      <c r="J124" s="250">
        <f>J48+J50+J52+J54+J56+J58+J60+J62+J64+J66+J68+J70+J72+J74+J76+J78+J80+J82+J84+J86+J88+J90+J92+J94+J96+J98+J100+J102+J104+J106+J108+J110+J112+J114+J116+J118+J120+J122</f>
        <v>65.981999999999999</v>
      </c>
      <c r="K124" s="173">
        <f>+I124-J124</f>
        <v>239.82599999999999</v>
      </c>
      <c r="L124" s="177">
        <f t="shared" si="215"/>
        <v>0.21576283158059958</v>
      </c>
      <c r="M124" s="254" t="s">
        <v>203</v>
      </c>
      <c r="N124" s="497">
        <f t="shared" ref="N124" si="335">G124+G125</f>
        <v>611.61500000000001</v>
      </c>
      <c r="O124" s="497">
        <f t="shared" ref="O124" si="336">+H124+H125</f>
        <v>0</v>
      </c>
      <c r="P124" s="497">
        <f t="shared" ref="P124" si="337">N124+O124</f>
        <v>611.61500000000001</v>
      </c>
      <c r="Q124" s="497">
        <f t="shared" ref="Q124" si="338">J124+J125</f>
        <v>65.981999999999999</v>
      </c>
      <c r="R124" s="497">
        <f t="shared" ref="R124" si="339">+P124-Q124</f>
        <v>545.63300000000004</v>
      </c>
      <c r="S124" s="471">
        <f t="shared" ref="S124" si="340">Q124/P124</f>
        <v>0.10788159217808588</v>
      </c>
      <c r="T124" s="519"/>
      <c r="U124" s="519"/>
      <c r="V124" s="519"/>
      <c r="W124" s="519"/>
      <c r="X124" s="519"/>
    </row>
    <row r="125" spans="1:26">
      <c r="A125" s="117"/>
      <c r="B125" s="508"/>
      <c r="C125" s="515"/>
      <c r="D125" s="515"/>
      <c r="E125" s="515"/>
      <c r="F125" s="172" t="s">
        <v>10</v>
      </c>
      <c r="G125" s="173">
        <f>G49+G51+G53+G55+G57+G59+G61+G63+G65+G67+G69+G71+G73+G75+G77+G79+G81+G83+G85+G87+G89+G91+G93+G95+G97+G99+G101+G103+G105+G107+G109+G111+G113+G115+G117+G119+G121+G123</f>
        <v>305.80700000000002</v>
      </c>
      <c r="H125" s="173">
        <f t="shared" ref="H125" si="341">H49+H51+H53+H55+H57+H59+H61+H63+H65+H67+H69+H71+H73+H75+H77+H79+H81+H83+H85+H87+H89+H91+H93+H95+H97+H99+H101+H103+H105+H107+H109+H111+H113+H115+H117+H119+H121+H123</f>
        <v>0</v>
      </c>
      <c r="I125" s="173">
        <f>G125+K124+H125</f>
        <v>545.63300000000004</v>
      </c>
      <c r="J125" s="250">
        <f>J49+J51+J53+J55+J57+J59+J61+J63+J65+J67+J69+J71+J73+J75+J77+J79+J81+J83+J85+J87+J89+J91+J93+J95+J97+J99+J101+J103+J105+J107+J109+J111+J113+J115+J117+J119+J121+J123</f>
        <v>0</v>
      </c>
      <c r="K125" s="173">
        <f>+I125-J125</f>
        <v>545.63300000000004</v>
      </c>
      <c r="L125" s="177">
        <f>J125/I125</f>
        <v>0</v>
      </c>
      <c r="M125" s="254" t="s">
        <v>203</v>
      </c>
      <c r="N125" s="497"/>
      <c r="O125" s="497"/>
      <c r="P125" s="497"/>
      <c r="Q125" s="497"/>
      <c r="R125" s="497"/>
      <c r="S125" s="471"/>
      <c r="T125" s="519"/>
      <c r="U125" s="519"/>
      <c r="V125" s="519"/>
      <c r="W125" s="519"/>
      <c r="X125" s="519"/>
    </row>
    <row r="126" spans="1:26">
      <c r="A126" s="117"/>
      <c r="B126" s="118"/>
      <c r="C126" s="120"/>
      <c r="D126" s="119"/>
      <c r="E126" s="280"/>
      <c r="F126" s="276"/>
      <c r="G126" s="168"/>
      <c r="H126" s="168"/>
      <c r="I126" s="136"/>
      <c r="J126" s="120"/>
      <c r="K126" s="168"/>
      <c r="L126" s="137"/>
      <c r="M126" s="168"/>
      <c r="N126" s="168"/>
      <c r="O126" s="168"/>
      <c r="P126" s="168"/>
      <c r="Q126" s="168"/>
      <c r="R126" s="168"/>
      <c r="S126" s="126"/>
      <c r="T126" s="138"/>
      <c r="U126" s="139"/>
    </row>
    <row r="127" spans="1:26">
      <c r="A127" s="117"/>
      <c r="B127" s="118"/>
      <c r="C127" s="120"/>
      <c r="D127" s="119"/>
      <c r="E127" s="119"/>
      <c r="F127" s="117"/>
      <c r="G127" s="168"/>
      <c r="H127" s="168"/>
      <c r="I127" s="136"/>
      <c r="J127" s="120"/>
      <c r="K127" s="168"/>
      <c r="L127" s="137"/>
      <c r="M127" s="168"/>
      <c r="N127" s="168"/>
      <c r="O127" s="168"/>
      <c r="P127" s="168"/>
      <c r="Q127" s="168"/>
      <c r="R127" s="168"/>
      <c r="S127" s="126"/>
      <c r="T127" s="138"/>
      <c r="U127" s="139"/>
    </row>
    <row r="128" spans="1:26" s="140" customFormat="1">
      <c r="C128" s="141"/>
      <c r="D128" s="141"/>
      <c r="E128" s="142"/>
      <c r="G128" s="120"/>
      <c r="H128" s="143"/>
      <c r="I128" s="136"/>
      <c r="J128" s="120"/>
      <c r="K128" s="168"/>
      <c r="L128" s="137"/>
      <c r="M128" s="168"/>
      <c r="N128" s="120"/>
      <c r="O128" s="148">
        <f>SUM(P151:P162)</f>
        <v>98.266000000000005</v>
      </c>
      <c r="P128" s="120" t="s">
        <v>566</v>
      </c>
      <c r="Q128" s="120"/>
      <c r="R128" s="120"/>
      <c r="S128" s="134"/>
      <c r="T128" s="115"/>
      <c r="U128" s="116"/>
      <c r="V128" s="116"/>
      <c r="W128" s="116"/>
      <c r="X128" s="116"/>
      <c r="Y128" s="116"/>
      <c r="Z128" s="116"/>
    </row>
    <row r="129" spans="2:26">
      <c r="B129" s="508" t="s">
        <v>342</v>
      </c>
      <c r="C129" s="474" t="s">
        <v>314</v>
      </c>
      <c r="D129" s="482" t="s">
        <v>348</v>
      </c>
      <c r="E129" s="468" t="s">
        <v>349</v>
      </c>
      <c r="F129" s="127" t="s">
        <v>457</v>
      </c>
      <c r="G129" s="167">
        <v>8.1859999999999999</v>
      </c>
      <c r="H129" s="167"/>
      <c r="I129" s="167">
        <f>G129+H129</f>
        <v>8.1859999999999999</v>
      </c>
      <c r="J129" s="438">
        <v>3.1160000000000023</v>
      </c>
      <c r="K129" s="178">
        <f t="shared" ref="K129" si="342">I129-J129</f>
        <v>5.0699999999999976</v>
      </c>
      <c r="L129" s="152">
        <f t="shared" ref="L129:L130" si="343">J129/I129</f>
        <v>0.38064989005619376</v>
      </c>
      <c r="M129" s="98" t="s">
        <v>203</v>
      </c>
      <c r="N129" s="470">
        <f>G129+G130</f>
        <v>16.372</v>
      </c>
      <c r="O129" s="470">
        <f>H129+H130</f>
        <v>0</v>
      </c>
      <c r="P129" s="470">
        <f>+N129+O129</f>
        <v>16.372</v>
      </c>
      <c r="Q129" s="470">
        <f>J129+J130</f>
        <v>3.1160000000000023</v>
      </c>
      <c r="R129" s="470">
        <f>P129-Q129</f>
        <v>13.255999999999997</v>
      </c>
      <c r="S129" s="467">
        <f>Q129/P129</f>
        <v>0.19032494502809688</v>
      </c>
      <c r="T129" s="116"/>
      <c r="Z129" s="117"/>
    </row>
    <row r="130" spans="2:26">
      <c r="B130" s="508"/>
      <c r="C130" s="474"/>
      <c r="D130" s="482"/>
      <c r="E130" s="468"/>
      <c r="F130" s="127" t="s">
        <v>10</v>
      </c>
      <c r="G130" s="167">
        <v>8.1859999999999999</v>
      </c>
      <c r="H130" s="167"/>
      <c r="I130" s="167">
        <f t="shared" si="334"/>
        <v>13.255999999999997</v>
      </c>
      <c r="J130" s="438"/>
      <c r="K130" s="178">
        <f>I130-J130</f>
        <v>13.255999999999997</v>
      </c>
      <c r="L130" s="152">
        <f t="shared" si="343"/>
        <v>0</v>
      </c>
      <c r="M130" s="254" t="s">
        <v>203</v>
      </c>
      <c r="N130" s="470"/>
      <c r="O130" s="470"/>
      <c r="P130" s="470">
        <f t="shared" ref="P130:P131" si="344">+N130+O130</f>
        <v>0</v>
      </c>
      <c r="Q130" s="470"/>
      <c r="R130" s="470"/>
      <c r="S130" s="467" t="e">
        <f t="shared" ref="S130" si="345">+Q130/P130</f>
        <v>#DIV/0!</v>
      </c>
      <c r="T130" s="116"/>
      <c r="Z130" s="117"/>
    </row>
    <row r="131" spans="2:26">
      <c r="B131" s="508"/>
      <c r="C131" s="474"/>
      <c r="D131" s="482"/>
      <c r="E131" s="468" t="s">
        <v>350</v>
      </c>
      <c r="F131" s="127" t="s">
        <v>457</v>
      </c>
      <c r="G131" s="167">
        <v>8.1859999999999999</v>
      </c>
      <c r="H131" s="167"/>
      <c r="I131" s="167">
        <f t="shared" ref="I131" si="346">G131+H131</f>
        <v>8.1859999999999999</v>
      </c>
      <c r="J131" s="438">
        <v>7.2740000000000009</v>
      </c>
      <c r="K131" s="178">
        <f t="shared" ref="K131:K196" si="347">I131-J131</f>
        <v>0.91199999999999903</v>
      </c>
      <c r="L131" s="152">
        <f t="shared" ref="L131:L196" si="348">J131/I131</f>
        <v>0.88859027608111418</v>
      </c>
      <c r="M131" s="254" t="s">
        <v>203</v>
      </c>
      <c r="N131" s="470">
        <f t="shared" ref="N131" si="349">G131+G132</f>
        <v>16.372</v>
      </c>
      <c r="O131" s="470">
        <f t="shared" ref="O131" si="350">H131+H132</f>
        <v>0</v>
      </c>
      <c r="P131" s="470">
        <f t="shared" si="344"/>
        <v>16.372</v>
      </c>
      <c r="Q131" s="470">
        <f t="shared" ref="Q131" si="351">J131+J132</f>
        <v>7.2740000000000009</v>
      </c>
      <c r="R131" s="470">
        <f t="shared" ref="R131" si="352">P131-Q131</f>
        <v>9.097999999999999</v>
      </c>
      <c r="S131" s="467">
        <f t="shared" ref="S131" si="353">Q131/P131</f>
        <v>0.44429513804055709</v>
      </c>
    </row>
    <row r="132" spans="2:26">
      <c r="B132" s="508"/>
      <c r="C132" s="474"/>
      <c r="D132" s="482"/>
      <c r="E132" s="468"/>
      <c r="F132" s="127" t="s">
        <v>10</v>
      </c>
      <c r="G132" s="167">
        <v>8.1859999999999999</v>
      </c>
      <c r="H132" s="167"/>
      <c r="I132" s="167">
        <f t="shared" ref="I132" si="354">K131+G132+H132</f>
        <v>9.097999999999999</v>
      </c>
      <c r="J132" s="438"/>
      <c r="K132" s="178">
        <f t="shared" si="347"/>
        <v>9.097999999999999</v>
      </c>
      <c r="L132" s="152">
        <f t="shared" si="348"/>
        <v>0</v>
      </c>
      <c r="M132" s="254" t="s">
        <v>203</v>
      </c>
      <c r="N132" s="470"/>
      <c r="O132" s="470"/>
      <c r="P132" s="470">
        <f t="shared" ref="P132:P197" si="355">+N132+O132</f>
        <v>0</v>
      </c>
      <c r="Q132" s="470"/>
      <c r="R132" s="470"/>
      <c r="S132" s="467" t="e">
        <f t="shared" ref="S132" si="356">+Q132/P132</f>
        <v>#DIV/0!</v>
      </c>
    </row>
    <row r="133" spans="2:26">
      <c r="B133" s="508"/>
      <c r="C133" s="474"/>
      <c r="D133" s="482"/>
      <c r="E133" s="468" t="s">
        <v>637</v>
      </c>
      <c r="F133" s="127" t="s">
        <v>457</v>
      </c>
      <c r="G133" s="167">
        <v>8.1989999999999998</v>
      </c>
      <c r="H133" s="167"/>
      <c r="I133" s="167">
        <f t="shared" ref="I133" si="357">G133+H133</f>
        <v>8.1989999999999998</v>
      </c>
      <c r="J133" s="438">
        <v>1.5529999999999999</v>
      </c>
      <c r="K133" s="178">
        <f t="shared" si="347"/>
        <v>6.6459999999999999</v>
      </c>
      <c r="L133" s="152">
        <f t="shared" si="348"/>
        <v>0.1894133430906208</v>
      </c>
      <c r="M133" s="254" t="s">
        <v>203</v>
      </c>
      <c r="N133" s="470">
        <f t="shared" ref="N133" si="358">G133+G134</f>
        <v>16.398</v>
      </c>
      <c r="O133" s="470">
        <f t="shared" ref="O133" si="359">H133+H134</f>
        <v>0</v>
      </c>
      <c r="P133" s="470">
        <f t="shared" si="355"/>
        <v>16.398</v>
      </c>
      <c r="Q133" s="470">
        <f t="shared" ref="Q133" si="360">J133+J134</f>
        <v>1.5529999999999999</v>
      </c>
      <c r="R133" s="470">
        <f t="shared" ref="R133" si="361">P133-Q133</f>
        <v>14.844999999999999</v>
      </c>
      <c r="S133" s="467">
        <f t="shared" ref="S133" si="362">Q133/P133</f>
        <v>9.47066715453104E-2</v>
      </c>
    </row>
    <row r="134" spans="2:26">
      <c r="B134" s="508"/>
      <c r="C134" s="474"/>
      <c r="D134" s="482"/>
      <c r="E134" s="468"/>
      <c r="F134" s="127" t="s">
        <v>10</v>
      </c>
      <c r="G134" s="167">
        <v>8.1989999999999998</v>
      </c>
      <c r="H134" s="167"/>
      <c r="I134" s="167">
        <f t="shared" ref="I134" si="363">K133+G134+H134</f>
        <v>14.844999999999999</v>
      </c>
      <c r="J134" s="438"/>
      <c r="K134" s="178">
        <f t="shared" si="347"/>
        <v>14.844999999999999</v>
      </c>
      <c r="L134" s="152">
        <f t="shared" si="348"/>
        <v>0</v>
      </c>
      <c r="M134" s="254" t="s">
        <v>203</v>
      </c>
      <c r="N134" s="470"/>
      <c r="O134" s="470"/>
      <c r="P134" s="470">
        <f t="shared" si="355"/>
        <v>0</v>
      </c>
      <c r="Q134" s="470"/>
      <c r="R134" s="470"/>
      <c r="S134" s="467" t="e">
        <f t="shared" ref="S134" si="364">+Q134/P134</f>
        <v>#DIV/0!</v>
      </c>
    </row>
    <row r="135" spans="2:26">
      <c r="B135" s="508"/>
      <c r="C135" s="474"/>
      <c r="D135" s="482"/>
      <c r="E135" s="468" t="s">
        <v>351</v>
      </c>
      <c r="F135" s="127" t="s">
        <v>457</v>
      </c>
      <c r="G135" s="167">
        <v>8.1850000000000005</v>
      </c>
      <c r="H135" s="167"/>
      <c r="I135" s="167">
        <f t="shared" ref="I135" si="365">G135+H135</f>
        <v>8.1850000000000005</v>
      </c>
      <c r="J135" s="438">
        <v>2.875</v>
      </c>
      <c r="K135" s="178">
        <f t="shared" si="347"/>
        <v>5.3100000000000005</v>
      </c>
      <c r="L135" s="152">
        <f t="shared" si="348"/>
        <v>0.35125229077580938</v>
      </c>
      <c r="M135" s="254" t="s">
        <v>203</v>
      </c>
      <c r="N135" s="470">
        <f t="shared" ref="N135" si="366">G135+G136</f>
        <v>16.37</v>
      </c>
      <c r="O135" s="470">
        <f t="shared" ref="O135" si="367">H135+H136</f>
        <v>0</v>
      </c>
      <c r="P135" s="470">
        <f t="shared" si="355"/>
        <v>16.37</v>
      </c>
      <c r="Q135" s="470">
        <f t="shared" ref="Q135" si="368">J135+J136</f>
        <v>2.875</v>
      </c>
      <c r="R135" s="470">
        <f t="shared" ref="R135" si="369">P135-Q135</f>
        <v>13.495000000000001</v>
      </c>
      <c r="S135" s="467">
        <f t="shared" ref="S135" si="370">Q135/P135</f>
        <v>0.17562614538790469</v>
      </c>
    </row>
    <row r="136" spans="2:26">
      <c r="B136" s="508"/>
      <c r="C136" s="474"/>
      <c r="D136" s="482"/>
      <c r="E136" s="468"/>
      <c r="F136" s="127" t="s">
        <v>10</v>
      </c>
      <c r="G136" s="167">
        <v>8.1850000000000005</v>
      </c>
      <c r="H136" s="167"/>
      <c r="I136" s="167">
        <f t="shared" ref="I136" si="371">K135+G136+H136</f>
        <v>13.495000000000001</v>
      </c>
      <c r="J136" s="438"/>
      <c r="K136" s="178">
        <f t="shared" si="347"/>
        <v>13.495000000000001</v>
      </c>
      <c r="L136" s="152">
        <f t="shared" si="348"/>
        <v>0</v>
      </c>
      <c r="M136" s="254" t="s">
        <v>203</v>
      </c>
      <c r="N136" s="470"/>
      <c r="O136" s="470"/>
      <c r="P136" s="470">
        <f t="shared" si="355"/>
        <v>0</v>
      </c>
      <c r="Q136" s="470"/>
      <c r="R136" s="470"/>
      <c r="S136" s="467" t="e">
        <f t="shared" ref="S136" si="372">+Q136/P136</f>
        <v>#DIV/0!</v>
      </c>
    </row>
    <row r="137" spans="2:26">
      <c r="B137" s="508"/>
      <c r="C137" s="474"/>
      <c r="D137" s="482"/>
      <c r="E137" s="468" t="s">
        <v>352</v>
      </c>
      <c r="F137" s="127" t="s">
        <v>457</v>
      </c>
      <c r="G137" s="167">
        <v>8.19</v>
      </c>
      <c r="H137" s="167"/>
      <c r="I137" s="167">
        <f t="shared" ref="I137" si="373">G137+H137</f>
        <v>8.19</v>
      </c>
      <c r="J137" s="438">
        <v>2.9820000000000002</v>
      </c>
      <c r="K137" s="178">
        <f t="shared" si="347"/>
        <v>5.2079999999999993</v>
      </c>
      <c r="L137" s="152">
        <f t="shared" si="348"/>
        <v>0.36410256410256414</v>
      </c>
      <c r="M137" s="254" t="s">
        <v>203</v>
      </c>
      <c r="N137" s="470">
        <f t="shared" ref="N137" si="374">G137+G138</f>
        <v>16.38</v>
      </c>
      <c r="O137" s="470">
        <f t="shared" ref="O137" si="375">H137+H138</f>
        <v>0</v>
      </c>
      <c r="P137" s="470">
        <f t="shared" si="355"/>
        <v>16.38</v>
      </c>
      <c r="Q137" s="470">
        <f t="shared" ref="Q137" si="376">J137+J138</f>
        <v>2.9820000000000002</v>
      </c>
      <c r="R137" s="470">
        <f t="shared" ref="R137" si="377">P137-Q137</f>
        <v>13.398</v>
      </c>
      <c r="S137" s="467">
        <f t="shared" ref="S137" si="378">Q137/P137</f>
        <v>0.18205128205128207</v>
      </c>
    </row>
    <row r="138" spans="2:26">
      <c r="B138" s="508"/>
      <c r="C138" s="474"/>
      <c r="D138" s="482"/>
      <c r="E138" s="468"/>
      <c r="F138" s="127" t="s">
        <v>10</v>
      </c>
      <c r="G138" s="167">
        <v>8.19</v>
      </c>
      <c r="H138" s="167"/>
      <c r="I138" s="167">
        <f t="shared" ref="I138" si="379">K137+G138+H138</f>
        <v>13.398</v>
      </c>
      <c r="J138" s="438"/>
      <c r="K138" s="178">
        <f t="shared" si="347"/>
        <v>13.398</v>
      </c>
      <c r="L138" s="152">
        <f t="shared" si="348"/>
        <v>0</v>
      </c>
      <c r="M138" s="254" t="s">
        <v>203</v>
      </c>
      <c r="N138" s="470"/>
      <c r="O138" s="470"/>
      <c r="P138" s="470">
        <f t="shared" si="355"/>
        <v>0</v>
      </c>
      <c r="Q138" s="470"/>
      <c r="R138" s="470"/>
      <c r="S138" s="467" t="e">
        <f t="shared" ref="S138" si="380">+Q138/P138</f>
        <v>#DIV/0!</v>
      </c>
    </row>
    <row r="139" spans="2:26">
      <c r="B139" s="508"/>
      <c r="C139" s="474"/>
      <c r="D139" s="482"/>
      <c r="E139" s="468" t="s">
        <v>353</v>
      </c>
      <c r="F139" s="127" t="s">
        <v>457</v>
      </c>
      <c r="G139" s="167">
        <v>8.1869999999999994</v>
      </c>
      <c r="H139" s="167"/>
      <c r="I139" s="167">
        <f t="shared" ref="I139" si="381">G139+H139</f>
        <v>8.1869999999999994</v>
      </c>
      <c r="J139" s="438">
        <v>1.08</v>
      </c>
      <c r="K139" s="178">
        <f t="shared" si="347"/>
        <v>7.1069999999999993</v>
      </c>
      <c r="L139" s="152">
        <f t="shared" si="348"/>
        <v>0.13191645291315501</v>
      </c>
      <c r="M139" s="254" t="s">
        <v>203</v>
      </c>
      <c r="N139" s="470">
        <f t="shared" ref="N139" si="382">G139+G140</f>
        <v>16.373999999999999</v>
      </c>
      <c r="O139" s="470">
        <f t="shared" ref="O139" si="383">H139+H140</f>
        <v>0</v>
      </c>
      <c r="P139" s="470">
        <f t="shared" si="355"/>
        <v>16.373999999999999</v>
      </c>
      <c r="Q139" s="470">
        <f t="shared" ref="Q139" si="384">J139+J140</f>
        <v>1.08</v>
      </c>
      <c r="R139" s="470">
        <f t="shared" ref="R139" si="385">P139-Q139</f>
        <v>15.293999999999999</v>
      </c>
      <c r="S139" s="467">
        <f t="shared" ref="S139" si="386">Q139/P139</f>
        <v>6.5958226456577507E-2</v>
      </c>
    </row>
    <row r="140" spans="2:26">
      <c r="B140" s="508"/>
      <c r="C140" s="474"/>
      <c r="D140" s="482"/>
      <c r="E140" s="468"/>
      <c r="F140" s="127" t="s">
        <v>10</v>
      </c>
      <c r="G140" s="167">
        <v>8.1869999999999994</v>
      </c>
      <c r="H140" s="167"/>
      <c r="I140" s="167">
        <f t="shared" ref="I140" si="387">K139+G140+H140</f>
        <v>15.293999999999999</v>
      </c>
      <c r="J140" s="438"/>
      <c r="K140" s="178">
        <f t="shared" si="347"/>
        <v>15.293999999999999</v>
      </c>
      <c r="L140" s="152">
        <f t="shared" si="348"/>
        <v>0</v>
      </c>
      <c r="M140" s="254" t="s">
        <v>203</v>
      </c>
      <c r="N140" s="470"/>
      <c r="O140" s="470"/>
      <c r="P140" s="470">
        <f t="shared" si="355"/>
        <v>0</v>
      </c>
      <c r="Q140" s="470"/>
      <c r="R140" s="470"/>
      <c r="S140" s="467" t="e">
        <f t="shared" ref="S140" si="388">+Q140/P140</f>
        <v>#DIV/0!</v>
      </c>
    </row>
    <row r="141" spans="2:26">
      <c r="B141" s="508"/>
      <c r="C141" s="474"/>
      <c r="D141" s="482"/>
      <c r="E141" s="510" t="s">
        <v>570</v>
      </c>
      <c r="F141" s="127" t="s">
        <v>457</v>
      </c>
      <c r="G141" s="167">
        <v>8.1890000000000001</v>
      </c>
      <c r="H141" s="167"/>
      <c r="I141" s="167">
        <f t="shared" ref="I141" si="389">G141+H141</f>
        <v>8.1890000000000001</v>
      </c>
      <c r="J141" s="438">
        <v>0.27</v>
      </c>
      <c r="K141" s="178">
        <f t="shared" si="347"/>
        <v>7.9190000000000005</v>
      </c>
      <c r="L141" s="152">
        <f t="shared" si="348"/>
        <v>3.2971058737330569E-2</v>
      </c>
      <c r="M141" s="254" t="s">
        <v>203</v>
      </c>
      <c r="N141" s="470">
        <f t="shared" ref="N141" si="390">G141+G142</f>
        <v>16.378</v>
      </c>
      <c r="O141" s="470">
        <f t="shared" ref="O141" si="391">H141+H142</f>
        <v>0</v>
      </c>
      <c r="P141" s="470">
        <f t="shared" si="355"/>
        <v>16.378</v>
      </c>
      <c r="Q141" s="470">
        <f t="shared" ref="Q141" si="392">J141+J142</f>
        <v>0.27</v>
      </c>
      <c r="R141" s="470">
        <f t="shared" ref="R141" si="393">P141-Q141</f>
        <v>16.108000000000001</v>
      </c>
      <c r="S141" s="467">
        <f t="shared" ref="S141" si="394">Q141/P141</f>
        <v>1.6485529368665285E-2</v>
      </c>
    </row>
    <row r="142" spans="2:26">
      <c r="B142" s="508"/>
      <c r="C142" s="474"/>
      <c r="D142" s="482"/>
      <c r="E142" s="510"/>
      <c r="F142" s="127" t="s">
        <v>10</v>
      </c>
      <c r="G142" s="167">
        <v>8.1890000000000001</v>
      </c>
      <c r="H142" s="167"/>
      <c r="I142" s="167">
        <f t="shared" ref="I142" si="395">K141+G142+H142</f>
        <v>16.108000000000001</v>
      </c>
      <c r="J142" s="438"/>
      <c r="K142" s="178">
        <f t="shared" si="347"/>
        <v>16.108000000000001</v>
      </c>
      <c r="L142" s="152">
        <f t="shared" si="348"/>
        <v>0</v>
      </c>
      <c r="M142" s="254" t="s">
        <v>203</v>
      </c>
      <c r="N142" s="470"/>
      <c r="O142" s="470"/>
      <c r="P142" s="470">
        <f t="shared" si="355"/>
        <v>0</v>
      </c>
      <c r="Q142" s="470"/>
      <c r="R142" s="470"/>
      <c r="S142" s="467" t="e">
        <f t="shared" ref="S142" si="396">+Q142/P142</f>
        <v>#DIV/0!</v>
      </c>
    </row>
    <row r="143" spans="2:26">
      <c r="B143" s="508"/>
      <c r="C143" s="474"/>
      <c r="D143" s="482"/>
      <c r="E143" s="468" t="s">
        <v>354</v>
      </c>
      <c r="F143" s="127" t="s">
        <v>457</v>
      </c>
      <c r="G143" s="167">
        <v>8.1890000000000001</v>
      </c>
      <c r="H143" s="167"/>
      <c r="I143" s="167">
        <f t="shared" ref="I143" si="397">G143+H143</f>
        <v>8.1890000000000001</v>
      </c>
      <c r="J143" s="438">
        <v>0</v>
      </c>
      <c r="K143" s="178">
        <f t="shared" si="347"/>
        <v>8.1890000000000001</v>
      </c>
      <c r="L143" s="152">
        <f t="shared" si="348"/>
        <v>0</v>
      </c>
      <c r="M143" s="254" t="s">
        <v>203</v>
      </c>
      <c r="N143" s="470">
        <f t="shared" ref="N143" si="398">G143+G144</f>
        <v>16.378</v>
      </c>
      <c r="O143" s="470">
        <f t="shared" ref="O143" si="399">H143+H144</f>
        <v>0</v>
      </c>
      <c r="P143" s="470">
        <f t="shared" si="355"/>
        <v>16.378</v>
      </c>
      <c r="Q143" s="470">
        <f t="shared" ref="Q143" si="400">J143+J144</f>
        <v>0</v>
      </c>
      <c r="R143" s="470">
        <f t="shared" ref="R143" si="401">P143-Q143</f>
        <v>16.378</v>
      </c>
      <c r="S143" s="467">
        <f t="shared" ref="S143" si="402">Q143/P143</f>
        <v>0</v>
      </c>
    </row>
    <row r="144" spans="2:26">
      <c r="B144" s="508"/>
      <c r="C144" s="474"/>
      <c r="D144" s="482"/>
      <c r="E144" s="468"/>
      <c r="F144" s="127" t="s">
        <v>10</v>
      </c>
      <c r="G144" s="167">
        <v>8.1890000000000001</v>
      </c>
      <c r="H144" s="167"/>
      <c r="I144" s="167">
        <f t="shared" ref="I144" si="403">K143+G144+H144</f>
        <v>16.378</v>
      </c>
      <c r="J144" s="438"/>
      <c r="K144" s="178">
        <f t="shared" si="347"/>
        <v>16.378</v>
      </c>
      <c r="L144" s="152">
        <f t="shared" si="348"/>
        <v>0</v>
      </c>
      <c r="M144" s="254" t="s">
        <v>203</v>
      </c>
      <c r="N144" s="470"/>
      <c r="O144" s="470"/>
      <c r="P144" s="470">
        <f t="shared" si="355"/>
        <v>0</v>
      </c>
      <c r="Q144" s="470"/>
      <c r="R144" s="470"/>
      <c r="S144" s="467" t="e">
        <f t="shared" ref="S144" si="404">+Q144/P144</f>
        <v>#DIV/0!</v>
      </c>
    </row>
    <row r="145" spans="2:19">
      <c r="B145" s="508"/>
      <c r="C145" s="474"/>
      <c r="D145" s="482"/>
      <c r="E145" s="468" t="s">
        <v>638</v>
      </c>
      <c r="F145" s="127" t="s">
        <v>457</v>
      </c>
      <c r="G145" s="167">
        <v>8.1850000000000005</v>
      </c>
      <c r="H145" s="167"/>
      <c r="I145" s="167">
        <f t="shared" ref="I145" si="405">G145+H145</f>
        <v>8.1850000000000005</v>
      </c>
      <c r="J145" s="438">
        <v>2.9339999999999975</v>
      </c>
      <c r="K145" s="178">
        <f t="shared" si="347"/>
        <v>5.251000000000003</v>
      </c>
      <c r="L145" s="152">
        <f t="shared" si="348"/>
        <v>0.35846059865607788</v>
      </c>
      <c r="M145" s="254" t="s">
        <v>203</v>
      </c>
      <c r="N145" s="470">
        <f t="shared" ref="N145" si="406">G145+G146</f>
        <v>16.37</v>
      </c>
      <c r="O145" s="470">
        <f t="shared" ref="O145" si="407">H145+H146</f>
        <v>0</v>
      </c>
      <c r="P145" s="470">
        <f t="shared" si="355"/>
        <v>16.37</v>
      </c>
      <c r="Q145" s="470">
        <f t="shared" ref="Q145" si="408">J145+J146</f>
        <v>2.9339999999999975</v>
      </c>
      <c r="R145" s="470">
        <f t="shared" ref="R145" si="409">P145-Q145</f>
        <v>13.436000000000003</v>
      </c>
      <c r="S145" s="467">
        <f t="shared" ref="S145" si="410">Q145/P145</f>
        <v>0.17923029932803894</v>
      </c>
    </row>
    <row r="146" spans="2:19">
      <c r="B146" s="508"/>
      <c r="C146" s="474"/>
      <c r="D146" s="482"/>
      <c r="E146" s="468"/>
      <c r="F146" s="127" t="s">
        <v>10</v>
      </c>
      <c r="G146" s="167">
        <v>8.1850000000000005</v>
      </c>
      <c r="H146" s="167"/>
      <c r="I146" s="167">
        <f t="shared" ref="I146" si="411">K145+G146+H146</f>
        <v>13.436000000000003</v>
      </c>
      <c r="J146" s="438"/>
      <c r="K146" s="178">
        <f t="shared" si="347"/>
        <v>13.436000000000003</v>
      </c>
      <c r="L146" s="152">
        <f t="shared" si="348"/>
        <v>0</v>
      </c>
      <c r="M146" s="254" t="s">
        <v>203</v>
      </c>
      <c r="N146" s="470"/>
      <c r="O146" s="470"/>
      <c r="P146" s="470">
        <f t="shared" si="355"/>
        <v>0</v>
      </c>
      <c r="Q146" s="470"/>
      <c r="R146" s="470"/>
      <c r="S146" s="467" t="e">
        <f t="shared" ref="S146" si="412">+Q146/P146</f>
        <v>#DIV/0!</v>
      </c>
    </row>
    <row r="147" spans="2:19">
      <c r="B147" s="508"/>
      <c r="C147" s="474"/>
      <c r="D147" s="482"/>
      <c r="E147" s="468" t="s">
        <v>355</v>
      </c>
      <c r="F147" s="127" t="s">
        <v>457</v>
      </c>
      <c r="G147" s="167">
        <v>8.1920000000000002</v>
      </c>
      <c r="H147" s="167"/>
      <c r="I147" s="167">
        <f t="shared" ref="I147" si="413">G147+H147</f>
        <v>8.1920000000000002</v>
      </c>
      <c r="J147" s="438">
        <v>4.3190000000000008</v>
      </c>
      <c r="K147" s="178">
        <f t="shared" si="347"/>
        <v>3.8729999999999993</v>
      </c>
      <c r="L147" s="152">
        <f t="shared" si="348"/>
        <v>0.52722167968750011</v>
      </c>
      <c r="M147" s="254" t="s">
        <v>203</v>
      </c>
      <c r="N147" s="470">
        <f t="shared" ref="N147" si="414">G147+G148</f>
        <v>16.384</v>
      </c>
      <c r="O147" s="470">
        <f t="shared" ref="O147" si="415">H147+H148</f>
        <v>0</v>
      </c>
      <c r="P147" s="470">
        <f t="shared" si="355"/>
        <v>16.384</v>
      </c>
      <c r="Q147" s="470">
        <f t="shared" ref="Q147" si="416">J147+J148</f>
        <v>4.3190000000000008</v>
      </c>
      <c r="R147" s="470">
        <f t="shared" ref="R147" si="417">P147-Q147</f>
        <v>12.065</v>
      </c>
      <c r="S147" s="467">
        <f t="shared" ref="S147" si="418">Q147/P147</f>
        <v>0.26361083984375006</v>
      </c>
    </row>
    <row r="148" spans="2:19">
      <c r="B148" s="508"/>
      <c r="C148" s="474"/>
      <c r="D148" s="482"/>
      <c r="E148" s="468"/>
      <c r="F148" s="127" t="s">
        <v>10</v>
      </c>
      <c r="G148" s="167">
        <v>8.1920000000000002</v>
      </c>
      <c r="H148" s="167"/>
      <c r="I148" s="167">
        <f t="shared" ref="I148" si="419">K147+G148+H148</f>
        <v>12.065</v>
      </c>
      <c r="J148" s="438"/>
      <c r="K148" s="178">
        <f t="shared" si="347"/>
        <v>12.065</v>
      </c>
      <c r="L148" s="152">
        <f t="shared" si="348"/>
        <v>0</v>
      </c>
      <c r="M148" s="254" t="s">
        <v>203</v>
      </c>
      <c r="N148" s="470"/>
      <c r="O148" s="470"/>
      <c r="P148" s="470">
        <f t="shared" si="355"/>
        <v>0</v>
      </c>
      <c r="Q148" s="470"/>
      <c r="R148" s="470"/>
      <c r="S148" s="467" t="e">
        <f t="shared" ref="S148" si="420">+Q148/P148</f>
        <v>#DIV/0!</v>
      </c>
    </row>
    <row r="149" spans="2:19">
      <c r="B149" s="508"/>
      <c r="C149" s="474"/>
      <c r="D149" s="482"/>
      <c r="E149" s="468" t="s">
        <v>356</v>
      </c>
      <c r="F149" s="127" t="s">
        <v>457</v>
      </c>
      <c r="G149" s="167">
        <v>8.1829999999999998</v>
      </c>
      <c r="H149" s="167"/>
      <c r="I149" s="167">
        <f t="shared" ref="I149" si="421">G149+H149</f>
        <v>8.1829999999999998</v>
      </c>
      <c r="J149" s="438">
        <v>7.2529999999999983</v>
      </c>
      <c r="K149" s="178">
        <f t="shared" si="347"/>
        <v>0.93000000000000149</v>
      </c>
      <c r="L149" s="152">
        <f t="shared" si="348"/>
        <v>0.88634974948063039</v>
      </c>
      <c r="M149" s="254" t="s">
        <v>203</v>
      </c>
      <c r="N149" s="470">
        <f t="shared" ref="N149" si="422">G149+G150</f>
        <v>16.366</v>
      </c>
      <c r="O149" s="470">
        <f t="shared" ref="O149" si="423">H149+H150</f>
        <v>0</v>
      </c>
      <c r="P149" s="470">
        <f t="shared" si="355"/>
        <v>16.366</v>
      </c>
      <c r="Q149" s="470">
        <f t="shared" ref="Q149" si="424">J149+J150</f>
        <v>7.2529999999999983</v>
      </c>
      <c r="R149" s="470">
        <f t="shared" ref="R149" si="425">P149-Q149</f>
        <v>9.1130000000000013</v>
      </c>
      <c r="S149" s="467">
        <f t="shared" ref="S149" si="426">Q149/P149</f>
        <v>0.44317487474031519</v>
      </c>
    </row>
    <row r="150" spans="2:19">
      <c r="B150" s="508"/>
      <c r="C150" s="474"/>
      <c r="D150" s="482"/>
      <c r="E150" s="468"/>
      <c r="F150" s="127" t="s">
        <v>10</v>
      </c>
      <c r="G150" s="167">
        <v>8.1829999999999998</v>
      </c>
      <c r="H150" s="167"/>
      <c r="I150" s="167">
        <f t="shared" ref="I150" si="427">K149+G150+H150</f>
        <v>9.1130000000000013</v>
      </c>
      <c r="J150" s="438"/>
      <c r="K150" s="178">
        <f t="shared" si="347"/>
        <v>9.1130000000000013</v>
      </c>
      <c r="L150" s="152">
        <f t="shared" si="348"/>
        <v>0</v>
      </c>
      <c r="M150" s="254" t="s">
        <v>203</v>
      </c>
      <c r="N150" s="470"/>
      <c r="O150" s="470"/>
      <c r="P150" s="470">
        <f t="shared" si="355"/>
        <v>0</v>
      </c>
      <c r="Q150" s="470"/>
      <c r="R150" s="470"/>
      <c r="S150" s="467" t="e">
        <f t="shared" ref="S150" si="428">+Q150/P150</f>
        <v>#DIV/0!</v>
      </c>
    </row>
    <row r="151" spans="2:19">
      <c r="B151" s="508"/>
      <c r="C151" s="474"/>
      <c r="D151" s="482" t="s">
        <v>520</v>
      </c>
      <c r="E151" s="468" t="s">
        <v>571</v>
      </c>
      <c r="F151" s="127" t="s">
        <v>457</v>
      </c>
      <c r="G151" s="167">
        <v>8.1880000000000006</v>
      </c>
      <c r="H151" s="167"/>
      <c r="I151" s="167">
        <f t="shared" ref="I151" si="429">G151+H151</f>
        <v>8.1880000000000006</v>
      </c>
      <c r="J151" s="438">
        <v>7</v>
      </c>
      <c r="K151" s="178">
        <f t="shared" si="347"/>
        <v>1.1880000000000006</v>
      </c>
      <c r="L151" s="152">
        <f t="shared" si="348"/>
        <v>0.85490962383976543</v>
      </c>
      <c r="M151" s="254" t="s">
        <v>203</v>
      </c>
      <c r="N151" s="470">
        <f t="shared" ref="N151" si="430">G151+G152</f>
        <v>16.376000000000001</v>
      </c>
      <c r="O151" s="470">
        <f t="shared" ref="O151" si="431">H151+H152</f>
        <v>0</v>
      </c>
      <c r="P151" s="470">
        <f t="shared" si="355"/>
        <v>16.376000000000001</v>
      </c>
      <c r="Q151" s="470">
        <f t="shared" ref="Q151" si="432">J151+J152</f>
        <v>7</v>
      </c>
      <c r="R151" s="470">
        <f t="shared" ref="R151" si="433">P151-Q151</f>
        <v>9.3760000000000012</v>
      </c>
      <c r="S151" s="467">
        <f t="shared" ref="S151" si="434">Q151/P151</f>
        <v>0.42745481191988272</v>
      </c>
    </row>
    <row r="152" spans="2:19">
      <c r="B152" s="508"/>
      <c r="C152" s="474"/>
      <c r="D152" s="482"/>
      <c r="E152" s="468"/>
      <c r="F152" s="127" t="s">
        <v>10</v>
      </c>
      <c r="G152" s="167">
        <v>8.1880000000000006</v>
      </c>
      <c r="H152" s="167"/>
      <c r="I152" s="167">
        <f t="shared" ref="I152" si="435">K151+G152+H152</f>
        <v>9.3760000000000012</v>
      </c>
      <c r="J152" s="438"/>
      <c r="K152" s="178">
        <f t="shared" si="347"/>
        <v>9.3760000000000012</v>
      </c>
      <c r="L152" s="152">
        <f t="shared" si="348"/>
        <v>0</v>
      </c>
      <c r="M152" s="254" t="s">
        <v>203</v>
      </c>
      <c r="N152" s="470"/>
      <c r="O152" s="470"/>
      <c r="P152" s="470">
        <f t="shared" si="355"/>
        <v>0</v>
      </c>
      <c r="Q152" s="470"/>
      <c r="R152" s="470"/>
      <c r="S152" s="467" t="e">
        <f t="shared" ref="S152" si="436">+Q152/P152</f>
        <v>#DIV/0!</v>
      </c>
    </row>
    <row r="153" spans="2:19">
      <c r="B153" s="508"/>
      <c r="C153" s="474"/>
      <c r="D153" s="482"/>
      <c r="E153" s="468" t="s">
        <v>357</v>
      </c>
      <c r="F153" s="127" t="s">
        <v>457</v>
      </c>
      <c r="G153" s="167">
        <v>8.1880000000000006</v>
      </c>
      <c r="H153" s="167"/>
      <c r="I153" s="167">
        <f t="shared" ref="I153" si="437">G153+H153</f>
        <v>8.1880000000000006</v>
      </c>
      <c r="J153" s="438">
        <v>8.0459999999999994</v>
      </c>
      <c r="K153" s="178">
        <f t="shared" si="347"/>
        <v>0.14200000000000124</v>
      </c>
      <c r="L153" s="152">
        <f t="shared" si="348"/>
        <v>0.98265754763067892</v>
      </c>
      <c r="M153" s="254" t="s">
        <v>203</v>
      </c>
      <c r="N153" s="470">
        <f t="shared" ref="N153" si="438">G153+G154</f>
        <v>16.376000000000001</v>
      </c>
      <c r="O153" s="470">
        <f t="shared" ref="O153" si="439">H153+H154</f>
        <v>0</v>
      </c>
      <c r="P153" s="470">
        <f t="shared" si="355"/>
        <v>16.376000000000001</v>
      </c>
      <c r="Q153" s="470">
        <f t="shared" ref="Q153" si="440">J153+J154</f>
        <v>8.0459999999999994</v>
      </c>
      <c r="R153" s="470">
        <f t="shared" ref="R153" si="441">P153-Q153</f>
        <v>8.3300000000000018</v>
      </c>
      <c r="S153" s="467">
        <f t="shared" ref="S153" si="442">Q153/P153</f>
        <v>0.49132877381533946</v>
      </c>
    </row>
    <row r="154" spans="2:19">
      <c r="B154" s="508"/>
      <c r="C154" s="474"/>
      <c r="D154" s="482"/>
      <c r="E154" s="468"/>
      <c r="F154" s="127" t="s">
        <v>10</v>
      </c>
      <c r="G154" s="167">
        <v>8.1880000000000006</v>
      </c>
      <c r="H154" s="167"/>
      <c r="I154" s="167">
        <f t="shared" ref="I154" si="443">K153+G154+H154</f>
        <v>8.3300000000000018</v>
      </c>
      <c r="J154" s="438"/>
      <c r="K154" s="178">
        <f t="shared" si="347"/>
        <v>8.3300000000000018</v>
      </c>
      <c r="L154" s="152">
        <f t="shared" si="348"/>
        <v>0</v>
      </c>
      <c r="M154" s="254" t="s">
        <v>203</v>
      </c>
      <c r="N154" s="470"/>
      <c r="O154" s="470"/>
      <c r="P154" s="470">
        <f t="shared" si="355"/>
        <v>0</v>
      </c>
      <c r="Q154" s="470"/>
      <c r="R154" s="470"/>
      <c r="S154" s="467" t="e">
        <f t="shared" ref="S154" si="444">+Q154/P154</f>
        <v>#DIV/0!</v>
      </c>
    </row>
    <row r="155" spans="2:19">
      <c r="B155" s="508"/>
      <c r="C155" s="474"/>
      <c r="D155" s="482"/>
      <c r="E155" s="468" t="s">
        <v>572</v>
      </c>
      <c r="F155" s="127" t="s">
        <v>457</v>
      </c>
      <c r="G155" s="167">
        <v>8.19</v>
      </c>
      <c r="H155" s="167"/>
      <c r="I155" s="167">
        <f t="shared" ref="I155" si="445">G155+H155</f>
        <v>8.19</v>
      </c>
      <c r="J155" s="438">
        <v>8.0119999999999987</v>
      </c>
      <c r="K155" s="178">
        <f t="shared" si="347"/>
        <v>0.17800000000000082</v>
      </c>
      <c r="L155" s="152">
        <f t="shared" si="348"/>
        <v>0.97826617826617812</v>
      </c>
      <c r="M155" s="254" t="s">
        <v>203</v>
      </c>
      <c r="N155" s="470">
        <f t="shared" ref="N155" si="446">G155+G156</f>
        <v>16.38</v>
      </c>
      <c r="O155" s="470">
        <f t="shared" ref="O155" si="447">H155+H156</f>
        <v>0</v>
      </c>
      <c r="P155" s="470">
        <f t="shared" si="355"/>
        <v>16.38</v>
      </c>
      <c r="Q155" s="470">
        <f t="shared" ref="Q155" si="448">J155+J156</f>
        <v>8.0119999999999987</v>
      </c>
      <c r="R155" s="470">
        <f t="shared" ref="R155" si="449">P155-Q155</f>
        <v>8.3680000000000003</v>
      </c>
      <c r="S155" s="467">
        <f t="shared" ref="S155" si="450">Q155/P155</f>
        <v>0.48913308913308906</v>
      </c>
    </row>
    <row r="156" spans="2:19">
      <c r="B156" s="508"/>
      <c r="C156" s="474"/>
      <c r="D156" s="482"/>
      <c r="E156" s="468"/>
      <c r="F156" s="127" t="s">
        <v>10</v>
      </c>
      <c r="G156" s="167">
        <v>8.19</v>
      </c>
      <c r="H156" s="167"/>
      <c r="I156" s="167">
        <f t="shared" ref="I156" si="451">K155+G156+H156</f>
        <v>8.3680000000000003</v>
      </c>
      <c r="J156" s="438"/>
      <c r="K156" s="178">
        <f t="shared" si="347"/>
        <v>8.3680000000000003</v>
      </c>
      <c r="L156" s="152">
        <f t="shared" si="348"/>
        <v>0</v>
      </c>
      <c r="M156" s="254" t="s">
        <v>203</v>
      </c>
      <c r="N156" s="470"/>
      <c r="O156" s="470"/>
      <c r="P156" s="470">
        <f t="shared" si="355"/>
        <v>0</v>
      </c>
      <c r="Q156" s="470"/>
      <c r="R156" s="470"/>
      <c r="S156" s="467" t="e">
        <f t="shared" ref="S156" si="452">+Q156/P156</f>
        <v>#DIV/0!</v>
      </c>
    </row>
    <row r="157" spans="2:19">
      <c r="B157" s="508"/>
      <c r="C157" s="474"/>
      <c r="D157" s="482"/>
      <c r="E157" s="468" t="s">
        <v>639</v>
      </c>
      <c r="F157" s="127" t="s">
        <v>457</v>
      </c>
      <c r="G157" s="167">
        <v>8.1880000000000006</v>
      </c>
      <c r="H157" s="167"/>
      <c r="I157" s="167">
        <f t="shared" ref="I157" si="453">G157+H157</f>
        <v>8.1880000000000006</v>
      </c>
      <c r="J157" s="438">
        <v>1.4040000000000001</v>
      </c>
      <c r="K157" s="178">
        <f t="shared" si="347"/>
        <v>6.7840000000000007</v>
      </c>
      <c r="L157" s="152">
        <f t="shared" si="348"/>
        <v>0.17147044455300439</v>
      </c>
      <c r="M157" s="254" t="s">
        <v>203</v>
      </c>
      <c r="N157" s="470">
        <f t="shared" ref="N157" si="454">G157+G158</f>
        <v>16.376000000000001</v>
      </c>
      <c r="O157" s="470">
        <f t="shared" ref="O157" si="455">H157+H158</f>
        <v>0</v>
      </c>
      <c r="P157" s="470">
        <f t="shared" si="355"/>
        <v>16.376000000000001</v>
      </c>
      <c r="Q157" s="470">
        <f t="shared" ref="Q157" si="456">J157+J158</f>
        <v>1.4040000000000001</v>
      </c>
      <c r="R157" s="470">
        <f t="shared" ref="R157" si="457">P157-Q157</f>
        <v>14.972000000000001</v>
      </c>
      <c r="S157" s="467">
        <f t="shared" ref="S157" si="458">Q157/P157</f>
        <v>8.5735222276502196E-2</v>
      </c>
    </row>
    <row r="158" spans="2:19">
      <c r="B158" s="508"/>
      <c r="C158" s="474"/>
      <c r="D158" s="482"/>
      <c r="E158" s="468"/>
      <c r="F158" s="127" t="s">
        <v>10</v>
      </c>
      <c r="G158" s="167">
        <v>8.1880000000000006</v>
      </c>
      <c r="H158" s="167"/>
      <c r="I158" s="167">
        <f t="shared" ref="I158" si="459">K157+G158+H158</f>
        <v>14.972000000000001</v>
      </c>
      <c r="J158" s="438"/>
      <c r="K158" s="178">
        <f t="shared" si="347"/>
        <v>14.972000000000001</v>
      </c>
      <c r="L158" s="152">
        <f t="shared" si="348"/>
        <v>0</v>
      </c>
      <c r="M158" s="254" t="s">
        <v>203</v>
      </c>
      <c r="N158" s="470"/>
      <c r="O158" s="470"/>
      <c r="P158" s="470">
        <f t="shared" si="355"/>
        <v>0</v>
      </c>
      <c r="Q158" s="470"/>
      <c r="R158" s="470"/>
      <c r="S158" s="467" t="e">
        <f t="shared" ref="S158" si="460">+Q158/P158</f>
        <v>#DIV/0!</v>
      </c>
    </row>
    <row r="159" spans="2:19">
      <c r="B159" s="508"/>
      <c r="C159" s="474"/>
      <c r="D159" s="482"/>
      <c r="E159" s="468" t="s">
        <v>640</v>
      </c>
      <c r="F159" s="127" t="s">
        <v>457</v>
      </c>
      <c r="G159" s="167">
        <v>8.1869999999999994</v>
      </c>
      <c r="H159" s="167"/>
      <c r="I159" s="167">
        <f t="shared" ref="I159" si="461">G159+H159</f>
        <v>8.1869999999999994</v>
      </c>
      <c r="J159" s="438">
        <v>1.8720000000000034</v>
      </c>
      <c r="K159" s="178">
        <f t="shared" si="347"/>
        <v>6.3149999999999959</v>
      </c>
      <c r="L159" s="152">
        <f t="shared" si="348"/>
        <v>0.22865518504946911</v>
      </c>
      <c r="M159" s="254" t="s">
        <v>203</v>
      </c>
      <c r="N159" s="470">
        <f t="shared" ref="N159" si="462">G159+G160</f>
        <v>16.373999999999999</v>
      </c>
      <c r="O159" s="470">
        <f t="shared" ref="O159" si="463">H159+H160</f>
        <v>0</v>
      </c>
      <c r="P159" s="470">
        <f t="shared" si="355"/>
        <v>16.373999999999999</v>
      </c>
      <c r="Q159" s="470">
        <f t="shared" ref="Q159" si="464">J159+J160</f>
        <v>1.8720000000000034</v>
      </c>
      <c r="R159" s="470">
        <f t="shared" ref="R159" si="465">P159-Q159</f>
        <v>14.501999999999995</v>
      </c>
      <c r="S159" s="467">
        <f t="shared" ref="S159" si="466">Q159/P159</f>
        <v>0.11432759252473455</v>
      </c>
    </row>
    <row r="160" spans="2:19">
      <c r="B160" s="508"/>
      <c r="C160" s="474"/>
      <c r="D160" s="482"/>
      <c r="E160" s="468"/>
      <c r="F160" s="127" t="s">
        <v>10</v>
      </c>
      <c r="G160" s="167">
        <v>8.1869999999999994</v>
      </c>
      <c r="H160" s="167"/>
      <c r="I160" s="167">
        <f t="shared" ref="I160" si="467">K159+G160+H160</f>
        <v>14.501999999999995</v>
      </c>
      <c r="J160" s="438"/>
      <c r="K160" s="178">
        <f t="shared" si="347"/>
        <v>14.501999999999995</v>
      </c>
      <c r="L160" s="152">
        <f t="shared" si="348"/>
        <v>0</v>
      </c>
      <c r="M160" s="254" t="s">
        <v>203</v>
      </c>
      <c r="N160" s="470"/>
      <c r="O160" s="470"/>
      <c r="P160" s="470">
        <f t="shared" si="355"/>
        <v>0</v>
      </c>
      <c r="Q160" s="470"/>
      <c r="R160" s="470"/>
      <c r="S160" s="467" t="e">
        <f t="shared" ref="S160" si="468">+Q160/P160</f>
        <v>#DIV/0!</v>
      </c>
    </row>
    <row r="161" spans="2:21">
      <c r="B161" s="508"/>
      <c r="C161" s="474"/>
      <c r="D161" s="482"/>
      <c r="E161" s="468" t="s">
        <v>456</v>
      </c>
      <c r="F161" s="127" t="s">
        <v>457</v>
      </c>
      <c r="G161" s="167">
        <v>8.1920000000000002</v>
      </c>
      <c r="H161" s="167"/>
      <c r="I161" s="167">
        <f t="shared" ref="I161" si="469">G161+H161</f>
        <v>8.1920000000000002</v>
      </c>
      <c r="J161" s="438">
        <v>1.4850000000000001</v>
      </c>
      <c r="K161" s="178">
        <f t="shared" si="347"/>
        <v>6.7069999999999999</v>
      </c>
      <c r="L161" s="152">
        <f t="shared" si="348"/>
        <v>0.1812744140625</v>
      </c>
      <c r="M161" s="254" t="s">
        <v>203</v>
      </c>
      <c r="N161" s="470">
        <f t="shared" ref="N161" si="470">G161+G162</f>
        <v>16.384</v>
      </c>
      <c r="O161" s="470">
        <f t="shared" ref="O161" si="471">H161+H162</f>
        <v>0</v>
      </c>
      <c r="P161" s="470">
        <f t="shared" si="355"/>
        <v>16.384</v>
      </c>
      <c r="Q161" s="470">
        <f t="shared" ref="Q161" si="472">J161+J162</f>
        <v>1.4850000000000001</v>
      </c>
      <c r="R161" s="470">
        <f t="shared" ref="R161" si="473">P161-Q161</f>
        <v>14.899000000000001</v>
      </c>
      <c r="S161" s="467">
        <f t="shared" ref="S161" si="474">Q161/P161</f>
        <v>9.063720703125E-2</v>
      </c>
    </row>
    <row r="162" spans="2:21">
      <c r="B162" s="508"/>
      <c r="C162" s="474"/>
      <c r="D162" s="482"/>
      <c r="E162" s="468"/>
      <c r="F162" s="127" t="s">
        <v>10</v>
      </c>
      <c r="G162" s="167">
        <v>8.1920000000000002</v>
      </c>
      <c r="H162" s="167"/>
      <c r="I162" s="167">
        <f t="shared" ref="I162" si="475">K161+G162+H162</f>
        <v>14.899000000000001</v>
      </c>
      <c r="J162" s="438"/>
      <c r="K162" s="178">
        <f t="shared" si="347"/>
        <v>14.899000000000001</v>
      </c>
      <c r="L162" s="152">
        <f t="shared" si="348"/>
        <v>0</v>
      </c>
      <c r="M162" s="254" t="s">
        <v>203</v>
      </c>
      <c r="N162" s="470"/>
      <c r="O162" s="470"/>
      <c r="P162" s="470">
        <f t="shared" si="355"/>
        <v>0</v>
      </c>
      <c r="Q162" s="470"/>
      <c r="R162" s="470"/>
      <c r="S162" s="467" t="e">
        <f t="shared" ref="S162" si="476">+Q162/P162</f>
        <v>#DIV/0!</v>
      </c>
    </row>
    <row r="163" spans="2:21">
      <c r="B163" s="508"/>
      <c r="C163" s="474"/>
      <c r="D163" s="482" t="s">
        <v>685</v>
      </c>
      <c r="E163" s="468" t="s">
        <v>686</v>
      </c>
      <c r="F163" s="127" t="s">
        <v>457</v>
      </c>
      <c r="G163" s="167">
        <v>8.1859999999999999</v>
      </c>
      <c r="H163" s="167"/>
      <c r="I163" s="167">
        <f t="shared" ref="I163" si="477">G163+H163</f>
        <v>8.1859999999999999</v>
      </c>
      <c r="J163" s="438">
        <v>0.8100000000000005</v>
      </c>
      <c r="K163" s="178">
        <f t="shared" si="347"/>
        <v>7.3759999999999994</v>
      </c>
      <c r="L163" s="152">
        <f t="shared" si="348"/>
        <v>9.8949425849010564E-2</v>
      </c>
      <c r="M163" s="254" t="s">
        <v>203</v>
      </c>
      <c r="N163" s="470">
        <f t="shared" ref="N163" si="478">G163+G164</f>
        <v>16.372</v>
      </c>
      <c r="O163" s="470">
        <f t="shared" ref="O163" si="479">H163+H164</f>
        <v>0</v>
      </c>
      <c r="P163" s="470">
        <f t="shared" si="355"/>
        <v>16.372</v>
      </c>
      <c r="Q163" s="470">
        <f t="shared" ref="Q163" si="480">J163+J164</f>
        <v>0.8100000000000005</v>
      </c>
      <c r="R163" s="470">
        <f t="shared" ref="R163" si="481">P163-Q163</f>
        <v>15.561999999999999</v>
      </c>
      <c r="S163" s="467">
        <f t="shared" ref="S163" si="482">Q163/P163</f>
        <v>4.9474712924505282E-2</v>
      </c>
    </row>
    <row r="164" spans="2:21">
      <c r="B164" s="508"/>
      <c r="C164" s="474"/>
      <c r="D164" s="482"/>
      <c r="E164" s="468"/>
      <c r="F164" s="127" t="s">
        <v>10</v>
      </c>
      <c r="G164" s="167">
        <v>8.1859999999999999</v>
      </c>
      <c r="H164" s="167"/>
      <c r="I164" s="167">
        <f t="shared" ref="I164" si="483">K163+G164+H164</f>
        <v>15.561999999999999</v>
      </c>
      <c r="J164" s="438"/>
      <c r="K164" s="178">
        <f t="shared" si="347"/>
        <v>15.561999999999999</v>
      </c>
      <c r="L164" s="152">
        <f t="shared" si="348"/>
        <v>0</v>
      </c>
      <c r="M164" s="254" t="s">
        <v>203</v>
      </c>
      <c r="N164" s="470"/>
      <c r="O164" s="470"/>
      <c r="P164" s="470">
        <f t="shared" si="355"/>
        <v>0</v>
      </c>
      <c r="Q164" s="470"/>
      <c r="R164" s="470"/>
      <c r="S164" s="467" t="e">
        <f t="shared" ref="S164" si="484">+Q164/P164</f>
        <v>#DIV/0!</v>
      </c>
    </row>
    <row r="165" spans="2:21">
      <c r="B165" s="508"/>
      <c r="C165" s="474"/>
      <c r="D165" s="482"/>
      <c r="E165" s="468" t="s">
        <v>548</v>
      </c>
      <c r="F165" s="127" t="s">
        <v>457</v>
      </c>
      <c r="G165" s="167">
        <v>8.1880000000000006</v>
      </c>
      <c r="H165" s="167"/>
      <c r="I165" s="167">
        <f t="shared" ref="I165" si="485">G165+H165</f>
        <v>8.1880000000000006</v>
      </c>
      <c r="J165" s="438">
        <v>2.2949999999999999</v>
      </c>
      <c r="K165" s="178">
        <f t="shared" si="347"/>
        <v>5.8930000000000007</v>
      </c>
      <c r="L165" s="152">
        <f t="shared" si="348"/>
        <v>0.28028822667318021</v>
      </c>
      <c r="M165" s="254" t="s">
        <v>203</v>
      </c>
      <c r="N165" s="470">
        <f t="shared" ref="N165" si="486">G165+G166</f>
        <v>16.376000000000001</v>
      </c>
      <c r="O165" s="470">
        <f t="shared" ref="O165" si="487">H165+H166</f>
        <v>0</v>
      </c>
      <c r="P165" s="470">
        <f t="shared" si="355"/>
        <v>16.376000000000001</v>
      </c>
      <c r="Q165" s="470">
        <f t="shared" ref="Q165" si="488">J165+J166</f>
        <v>2.2949999999999999</v>
      </c>
      <c r="R165" s="470">
        <f t="shared" ref="R165" si="489">P165-Q165</f>
        <v>14.081000000000001</v>
      </c>
      <c r="S165" s="467">
        <f t="shared" ref="S165" si="490">Q165/P165</f>
        <v>0.1401441133365901</v>
      </c>
    </row>
    <row r="166" spans="2:21">
      <c r="B166" s="508"/>
      <c r="C166" s="474"/>
      <c r="D166" s="482"/>
      <c r="E166" s="468"/>
      <c r="F166" s="127" t="s">
        <v>10</v>
      </c>
      <c r="G166" s="167">
        <v>8.1880000000000006</v>
      </c>
      <c r="H166" s="167"/>
      <c r="I166" s="167">
        <f t="shared" ref="I166" si="491">K165+G166+H166</f>
        <v>14.081000000000001</v>
      </c>
      <c r="J166" s="438"/>
      <c r="K166" s="178">
        <f t="shared" si="347"/>
        <v>14.081000000000001</v>
      </c>
      <c r="L166" s="152">
        <f t="shared" si="348"/>
        <v>0</v>
      </c>
      <c r="M166" s="254" t="s">
        <v>203</v>
      </c>
      <c r="N166" s="470"/>
      <c r="O166" s="470"/>
      <c r="P166" s="470">
        <f t="shared" si="355"/>
        <v>0</v>
      </c>
      <c r="Q166" s="470"/>
      <c r="R166" s="470"/>
      <c r="S166" s="467" t="e">
        <f t="shared" ref="S166" si="492">+Q166/P166</f>
        <v>#DIV/0!</v>
      </c>
    </row>
    <row r="167" spans="2:21">
      <c r="B167" s="508"/>
      <c r="C167" s="474"/>
      <c r="D167" s="482" t="s">
        <v>521</v>
      </c>
      <c r="E167" s="468" t="s">
        <v>573</v>
      </c>
      <c r="F167" s="127" t="s">
        <v>457</v>
      </c>
      <c r="G167" s="167">
        <v>8.1850000000000005</v>
      </c>
      <c r="H167" s="167"/>
      <c r="I167" s="167">
        <f t="shared" ref="I167" si="493">G167+H167</f>
        <v>8.1850000000000005</v>
      </c>
      <c r="J167" s="438">
        <v>3.7730000000000006</v>
      </c>
      <c r="K167" s="178">
        <f t="shared" si="347"/>
        <v>4.4119999999999999</v>
      </c>
      <c r="L167" s="152">
        <f t="shared" si="348"/>
        <v>0.46096518020769706</v>
      </c>
      <c r="M167" s="254" t="s">
        <v>203</v>
      </c>
      <c r="N167" s="470">
        <f t="shared" ref="N167" si="494">G167+G168</f>
        <v>16.37</v>
      </c>
      <c r="O167" s="470">
        <f t="shared" ref="O167" si="495">H167+H168</f>
        <v>0</v>
      </c>
      <c r="P167" s="470">
        <f t="shared" si="355"/>
        <v>16.37</v>
      </c>
      <c r="Q167" s="470">
        <f t="shared" ref="Q167" si="496">J167+J168</f>
        <v>3.7730000000000006</v>
      </c>
      <c r="R167" s="470">
        <f t="shared" ref="R167" si="497">P167-Q167</f>
        <v>12.597000000000001</v>
      </c>
      <c r="S167" s="467">
        <f t="shared" ref="S167" si="498">Q167/P167</f>
        <v>0.23048259010384853</v>
      </c>
    </row>
    <row r="168" spans="2:21">
      <c r="B168" s="508"/>
      <c r="C168" s="474"/>
      <c r="D168" s="482"/>
      <c r="E168" s="468"/>
      <c r="F168" s="127" t="s">
        <v>10</v>
      </c>
      <c r="G168" s="167">
        <v>8.1850000000000005</v>
      </c>
      <c r="H168" s="167"/>
      <c r="I168" s="167">
        <f t="shared" ref="I168" si="499">K167+G168+H168</f>
        <v>12.597000000000001</v>
      </c>
      <c r="J168" s="438"/>
      <c r="K168" s="178">
        <f t="shared" si="347"/>
        <v>12.597000000000001</v>
      </c>
      <c r="L168" s="152">
        <f t="shared" si="348"/>
        <v>0</v>
      </c>
      <c r="M168" s="254" t="s">
        <v>203</v>
      </c>
      <c r="N168" s="470"/>
      <c r="O168" s="470"/>
      <c r="P168" s="470">
        <f t="shared" si="355"/>
        <v>0</v>
      </c>
      <c r="Q168" s="470"/>
      <c r="R168" s="470"/>
      <c r="S168" s="467" t="e">
        <f t="shared" ref="S168" si="500">+Q168/P168</f>
        <v>#DIV/0!</v>
      </c>
    </row>
    <row r="169" spans="2:21">
      <c r="B169" s="508"/>
      <c r="C169" s="474"/>
      <c r="D169" s="482"/>
      <c r="E169" s="468" t="s">
        <v>642</v>
      </c>
      <c r="F169" s="127" t="s">
        <v>457</v>
      </c>
      <c r="G169" s="167">
        <v>8.1890000000000001</v>
      </c>
      <c r="H169" s="167"/>
      <c r="I169" s="167">
        <f t="shared" ref="I169" si="501">G169+H169</f>
        <v>8.1890000000000001</v>
      </c>
      <c r="J169" s="438">
        <v>0</v>
      </c>
      <c r="K169" s="178">
        <f t="shared" si="347"/>
        <v>8.1890000000000001</v>
      </c>
      <c r="L169" s="152">
        <f t="shared" si="348"/>
        <v>0</v>
      </c>
      <c r="M169" s="254" t="s">
        <v>203</v>
      </c>
      <c r="N169" s="470">
        <f t="shared" ref="N169" si="502">G169+G170</f>
        <v>16.378</v>
      </c>
      <c r="O169" s="470">
        <f t="shared" ref="O169" si="503">H169+H170</f>
        <v>0</v>
      </c>
      <c r="P169" s="470">
        <f t="shared" si="355"/>
        <v>16.378</v>
      </c>
      <c r="Q169" s="470">
        <f t="shared" ref="Q169" si="504">J169+J170</f>
        <v>0</v>
      </c>
      <c r="R169" s="470">
        <f t="shared" ref="R169" si="505">P169-Q169</f>
        <v>16.378</v>
      </c>
      <c r="S169" s="467">
        <f t="shared" ref="S169" si="506">Q169/P169</f>
        <v>0</v>
      </c>
    </row>
    <row r="170" spans="2:21">
      <c r="B170" s="508"/>
      <c r="C170" s="474"/>
      <c r="D170" s="482"/>
      <c r="E170" s="468"/>
      <c r="F170" s="127" t="s">
        <v>10</v>
      </c>
      <c r="G170" s="167">
        <v>8.1890000000000001</v>
      </c>
      <c r="H170" s="167"/>
      <c r="I170" s="167">
        <f t="shared" ref="I170" si="507">K169+G170+H170</f>
        <v>16.378</v>
      </c>
      <c r="J170" s="438"/>
      <c r="K170" s="178">
        <f t="shared" si="347"/>
        <v>16.378</v>
      </c>
      <c r="L170" s="152">
        <f t="shared" si="348"/>
        <v>0</v>
      </c>
      <c r="M170" s="254" t="s">
        <v>203</v>
      </c>
      <c r="N170" s="470"/>
      <c r="O170" s="470"/>
      <c r="P170" s="470">
        <f t="shared" si="355"/>
        <v>0</v>
      </c>
      <c r="Q170" s="470"/>
      <c r="R170" s="470"/>
      <c r="S170" s="467" t="e">
        <f t="shared" ref="S170" si="508">+Q170/P170</f>
        <v>#DIV/0!</v>
      </c>
    </row>
    <row r="171" spans="2:21">
      <c r="B171" s="508"/>
      <c r="C171" s="474"/>
      <c r="D171" s="475" t="s">
        <v>463</v>
      </c>
      <c r="E171" s="468" t="s">
        <v>506</v>
      </c>
      <c r="F171" s="127" t="s">
        <v>457</v>
      </c>
      <c r="G171" s="167">
        <v>24.562999999999999</v>
      </c>
      <c r="H171" s="167"/>
      <c r="I171" s="167">
        <f t="shared" ref="I171" si="509">G171+H171</f>
        <v>24.562999999999999</v>
      </c>
      <c r="J171" s="438">
        <v>14.507250000000003</v>
      </c>
      <c r="K171" s="178">
        <f t="shared" si="347"/>
        <v>10.055749999999996</v>
      </c>
      <c r="L171" s="152">
        <f t="shared" si="348"/>
        <v>0.59061393152302255</v>
      </c>
      <c r="M171" s="254" t="s">
        <v>203</v>
      </c>
      <c r="N171" s="470">
        <f t="shared" ref="N171" si="510">G171+G172</f>
        <v>49.125</v>
      </c>
      <c r="O171" s="470">
        <f t="shared" ref="O171" si="511">H171+H172</f>
        <v>0</v>
      </c>
      <c r="P171" s="470">
        <f t="shared" si="355"/>
        <v>49.125</v>
      </c>
      <c r="Q171" s="470">
        <f t="shared" ref="Q171" si="512">J171+J172</f>
        <v>14.507250000000003</v>
      </c>
      <c r="R171" s="470">
        <f t="shared" ref="R171" si="513">P171-Q171</f>
        <v>34.617750000000001</v>
      </c>
      <c r="S171" s="467">
        <f t="shared" ref="S171" si="514">Q171/P171</f>
        <v>0.29531297709923671</v>
      </c>
    </row>
    <row r="172" spans="2:21">
      <c r="B172" s="508"/>
      <c r="C172" s="474"/>
      <c r="D172" s="475"/>
      <c r="E172" s="468"/>
      <c r="F172" s="127" t="s">
        <v>10</v>
      </c>
      <c r="G172" s="167">
        <v>24.562000000000001</v>
      </c>
      <c r="H172" s="167"/>
      <c r="I172" s="167">
        <f t="shared" ref="I172" si="515">K171+G172+H172</f>
        <v>34.617750000000001</v>
      </c>
      <c r="J172" s="438"/>
      <c r="K172" s="178">
        <f t="shared" si="347"/>
        <v>34.617750000000001</v>
      </c>
      <c r="L172" s="152">
        <f t="shared" si="348"/>
        <v>0</v>
      </c>
      <c r="M172" s="254" t="s">
        <v>203</v>
      </c>
      <c r="N172" s="470"/>
      <c r="O172" s="470"/>
      <c r="P172" s="470">
        <f t="shared" si="355"/>
        <v>0</v>
      </c>
      <c r="Q172" s="470"/>
      <c r="R172" s="470"/>
      <c r="S172" s="467" t="e">
        <f t="shared" ref="S172" si="516">+Q172/P172</f>
        <v>#DIV/0!</v>
      </c>
      <c r="T172" s="138"/>
      <c r="U172" s="139"/>
    </row>
    <row r="173" spans="2:21">
      <c r="B173" s="508"/>
      <c r="C173" s="474" t="s">
        <v>239</v>
      </c>
      <c r="D173" s="468" t="s">
        <v>264</v>
      </c>
      <c r="E173" s="468"/>
      <c r="F173" s="127" t="s">
        <v>457</v>
      </c>
      <c r="G173" s="167">
        <v>271.97399999999999</v>
      </c>
      <c r="H173" s="167"/>
      <c r="I173" s="167">
        <f t="shared" ref="I173" si="517">G173+H173</f>
        <v>271.97399999999999</v>
      </c>
      <c r="J173" s="438">
        <v>126.42800000000025</v>
      </c>
      <c r="K173" s="178">
        <f t="shared" si="347"/>
        <v>145.54599999999974</v>
      </c>
      <c r="L173" s="152">
        <f t="shared" si="348"/>
        <v>0.46485325803201871</v>
      </c>
      <c r="M173" s="254" t="s">
        <v>203</v>
      </c>
      <c r="N173" s="470">
        <f t="shared" ref="N173" si="518">G173+G174</f>
        <v>543.94799999999998</v>
      </c>
      <c r="O173" s="470">
        <f t="shared" ref="O173" si="519">H173+H174</f>
        <v>0</v>
      </c>
      <c r="P173" s="470">
        <f t="shared" si="355"/>
        <v>543.94799999999998</v>
      </c>
      <c r="Q173" s="470">
        <f t="shared" ref="Q173" si="520">J173+J174</f>
        <v>126.42800000000025</v>
      </c>
      <c r="R173" s="470">
        <f t="shared" ref="R173" si="521">P173-Q173</f>
        <v>417.51999999999975</v>
      </c>
      <c r="S173" s="467">
        <f t="shared" ref="S173" si="522">Q173/P173</f>
        <v>0.23242662901600936</v>
      </c>
      <c r="T173" s="138"/>
      <c r="U173" s="139"/>
    </row>
    <row r="174" spans="2:21">
      <c r="B174" s="508"/>
      <c r="C174" s="474"/>
      <c r="D174" s="468"/>
      <c r="E174" s="468"/>
      <c r="F174" s="127" t="s">
        <v>10</v>
      </c>
      <c r="G174" s="167">
        <v>271.97399999999999</v>
      </c>
      <c r="H174" s="167"/>
      <c r="I174" s="167">
        <f t="shared" ref="I174" si="523">K173+G174+H174</f>
        <v>417.51999999999975</v>
      </c>
      <c r="J174" s="438"/>
      <c r="K174" s="178">
        <f t="shared" si="347"/>
        <v>417.51999999999975</v>
      </c>
      <c r="L174" s="152">
        <f t="shared" si="348"/>
        <v>0</v>
      </c>
      <c r="M174" s="254" t="s">
        <v>203</v>
      </c>
      <c r="N174" s="470"/>
      <c r="O174" s="470"/>
      <c r="P174" s="470">
        <f t="shared" si="355"/>
        <v>0</v>
      </c>
      <c r="Q174" s="470"/>
      <c r="R174" s="470"/>
      <c r="S174" s="467" t="e">
        <f t="shared" ref="S174" si="524">+Q174/P174</f>
        <v>#DIV/0!</v>
      </c>
    </row>
    <row r="175" spans="2:21">
      <c r="B175" s="508"/>
      <c r="C175" s="474"/>
      <c r="D175" s="468" t="s">
        <v>265</v>
      </c>
      <c r="E175" s="468"/>
      <c r="F175" s="127" t="s">
        <v>457</v>
      </c>
      <c r="G175" s="167">
        <v>464.61599999999999</v>
      </c>
      <c r="H175" s="167"/>
      <c r="I175" s="167">
        <f t="shared" ref="I175" si="525">G175+H175</f>
        <v>464.61599999999999</v>
      </c>
      <c r="J175" s="438">
        <v>210.21499999999884</v>
      </c>
      <c r="K175" s="178">
        <f t="shared" si="347"/>
        <v>254.40100000000115</v>
      </c>
      <c r="L175" s="152">
        <f t="shared" si="348"/>
        <v>0.45244890404118421</v>
      </c>
      <c r="M175" s="254" t="s">
        <v>203</v>
      </c>
      <c r="N175" s="470">
        <f t="shared" ref="N175" si="526">G175+G176</f>
        <v>929.23199999999997</v>
      </c>
      <c r="O175" s="470">
        <f t="shared" ref="O175" si="527">H175+H176</f>
        <v>0</v>
      </c>
      <c r="P175" s="470">
        <f t="shared" si="355"/>
        <v>929.23199999999997</v>
      </c>
      <c r="Q175" s="470">
        <f t="shared" ref="Q175" si="528">J175+J176</f>
        <v>210.21499999999884</v>
      </c>
      <c r="R175" s="470">
        <f t="shared" ref="R175" si="529">P175-Q175</f>
        <v>719.01700000000119</v>
      </c>
      <c r="S175" s="467">
        <f t="shared" ref="S175" si="530">Q175/P175</f>
        <v>0.2262244520205921</v>
      </c>
    </row>
    <row r="176" spans="2:21">
      <c r="B176" s="508"/>
      <c r="C176" s="474"/>
      <c r="D176" s="468"/>
      <c r="E176" s="468"/>
      <c r="F176" s="127" t="s">
        <v>10</v>
      </c>
      <c r="G176" s="167">
        <v>464.61599999999999</v>
      </c>
      <c r="H176" s="167"/>
      <c r="I176" s="167">
        <f t="shared" ref="I176" si="531">K175+G176+H176</f>
        <v>719.01700000000119</v>
      </c>
      <c r="J176" s="438"/>
      <c r="K176" s="178">
        <f t="shared" si="347"/>
        <v>719.01700000000119</v>
      </c>
      <c r="L176" s="152">
        <f t="shared" si="348"/>
        <v>0</v>
      </c>
      <c r="M176" s="254" t="s">
        <v>203</v>
      </c>
      <c r="N176" s="470"/>
      <c r="O176" s="470"/>
      <c r="P176" s="470">
        <f t="shared" si="355"/>
        <v>0</v>
      </c>
      <c r="Q176" s="470"/>
      <c r="R176" s="470"/>
      <c r="S176" s="467" t="e">
        <f t="shared" ref="S176" si="532">+Q176/P176</f>
        <v>#DIV/0!</v>
      </c>
    </row>
    <row r="177" spans="2:21">
      <c r="B177" s="508"/>
      <c r="C177" s="474"/>
      <c r="D177" s="468" t="s">
        <v>296</v>
      </c>
      <c r="E177" s="468"/>
      <c r="F177" s="127" t="s">
        <v>457</v>
      </c>
      <c r="G177" s="167">
        <v>147.29300000000001</v>
      </c>
      <c r="H177" s="167"/>
      <c r="I177" s="167">
        <f t="shared" ref="I177" si="533">G177+H177</f>
        <v>147.29300000000001</v>
      </c>
      <c r="J177" s="438">
        <v>38.580000000000211</v>
      </c>
      <c r="K177" s="178">
        <f t="shared" si="347"/>
        <v>108.71299999999979</v>
      </c>
      <c r="L177" s="152">
        <f t="shared" si="348"/>
        <v>0.26192690759235138</v>
      </c>
      <c r="M177" s="254" t="s">
        <v>203</v>
      </c>
      <c r="N177" s="470">
        <f t="shared" ref="N177" si="534">G177+G178</f>
        <v>294.58600000000001</v>
      </c>
      <c r="O177" s="470">
        <f t="shared" ref="O177" si="535">H177+H178</f>
        <v>0</v>
      </c>
      <c r="P177" s="470">
        <f t="shared" si="355"/>
        <v>294.58600000000001</v>
      </c>
      <c r="Q177" s="470">
        <f t="shared" ref="Q177" si="536">J177+J178</f>
        <v>38.580000000000211</v>
      </c>
      <c r="R177" s="470">
        <f t="shared" ref="R177" si="537">P177-Q177</f>
        <v>256.0059999999998</v>
      </c>
      <c r="S177" s="467">
        <f t="shared" ref="S177" si="538">Q177/P177</f>
        <v>0.13096345379617569</v>
      </c>
    </row>
    <row r="178" spans="2:21">
      <c r="B178" s="508"/>
      <c r="C178" s="474"/>
      <c r="D178" s="468"/>
      <c r="E178" s="468"/>
      <c r="F178" s="127" t="s">
        <v>10</v>
      </c>
      <c r="G178" s="167">
        <v>147.29300000000001</v>
      </c>
      <c r="H178" s="167"/>
      <c r="I178" s="167">
        <f t="shared" ref="I178" si="539">K177+G178+H178</f>
        <v>256.0059999999998</v>
      </c>
      <c r="J178" s="438"/>
      <c r="K178" s="178">
        <f t="shared" si="347"/>
        <v>256.0059999999998</v>
      </c>
      <c r="L178" s="152">
        <f t="shared" si="348"/>
        <v>0</v>
      </c>
      <c r="M178" s="254" t="s">
        <v>203</v>
      </c>
      <c r="N178" s="470"/>
      <c r="O178" s="470"/>
      <c r="P178" s="470">
        <f t="shared" si="355"/>
        <v>0</v>
      </c>
      <c r="Q178" s="470"/>
      <c r="R178" s="470"/>
      <c r="S178" s="467" t="e">
        <f t="shared" ref="S178" si="540">+Q178/P178</f>
        <v>#DIV/0!</v>
      </c>
    </row>
    <row r="179" spans="2:21">
      <c r="B179" s="508"/>
      <c r="C179" s="474"/>
      <c r="D179" s="482" t="s">
        <v>297</v>
      </c>
      <c r="E179" s="468" t="s">
        <v>574</v>
      </c>
      <c r="F179" s="127" t="s">
        <v>457</v>
      </c>
      <c r="G179" s="167">
        <v>11.335000000000001</v>
      </c>
      <c r="H179" s="167"/>
      <c r="I179" s="167">
        <f t="shared" ref="I179" si="541">G179+H179</f>
        <v>11.335000000000001</v>
      </c>
      <c r="J179" s="438">
        <v>0.86400000000000032</v>
      </c>
      <c r="K179" s="178">
        <f t="shared" si="347"/>
        <v>10.471</v>
      </c>
      <c r="L179" s="152">
        <f t="shared" si="348"/>
        <v>7.6224084693427466E-2</v>
      </c>
      <c r="M179" s="254" t="s">
        <v>203</v>
      </c>
      <c r="N179" s="470">
        <f t="shared" ref="N179" si="542">G179+G180</f>
        <v>22.67</v>
      </c>
      <c r="O179" s="470">
        <f t="shared" ref="O179" si="543">H179+H180</f>
        <v>0</v>
      </c>
      <c r="P179" s="470">
        <f t="shared" si="355"/>
        <v>22.67</v>
      </c>
      <c r="Q179" s="470">
        <f t="shared" ref="Q179" si="544">J179+J180</f>
        <v>0.86400000000000032</v>
      </c>
      <c r="R179" s="470">
        <f t="shared" ref="R179" si="545">P179-Q179</f>
        <v>21.806000000000001</v>
      </c>
      <c r="S179" s="467">
        <f t="shared" ref="S179" si="546">Q179/P179</f>
        <v>3.8112042346713733E-2</v>
      </c>
    </row>
    <row r="180" spans="2:21">
      <c r="B180" s="508"/>
      <c r="C180" s="474"/>
      <c r="D180" s="482"/>
      <c r="E180" s="468"/>
      <c r="F180" s="127" t="s">
        <v>10</v>
      </c>
      <c r="G180" s="167">
        <v>11.335000000000001</v>
      </c>
      <c r="H180" s="167"/>
      <c r="I180" s="167">
        <f t="shared" ref="I180" si="547">K179+G180+H180</f>
        <v>21.806000000000001</v>
      </c>
      <c r="J180" s="438"/>
      <c r="K180" s="178">
        <f t="shared" si="347"/>
        <v>21.806000000000001</v>
      </c>
      <c r="L180" s="152">
        <f t="shared" si="348"/>
        <v>0</v>
      </c>
      <c r="M180" s="254" t="s">
        <v>203</v>
      </c>
      <c r="N180" s="470"/>
      <c r="O180" s="470"/>
      <c r="P180" s="470">
        <f t="shared" si="355"/>
        <v>0</v>
      </c>
      <c r="Q180" s="470"/>
      <c r="R180" s="470"/>
      <c r="S180" s="467" t="e">
        <f t="shared" ref="S180" si="548">+Q180/P180</f>
        <v>#DIV/0!</v>
      </c>
    </row>
    <row r="181" spans="2:21">
      <c r="B181" s="508"/>
      <c r="C181" s="474"/>
      <c r="D181" s="482"/>
      <c r="E181" s="468" t="s">
        <v>358</v>
      </c>
      <c r="F181" s="127" t="s">
        <v>457</v>
      </c>
      <c r="G181" s="167">
        <v>11.335000000000001</v>
      </c>
      <c r="H181" s="167"/>
      <c r="I181" s="167">
        <f t="shared" ref="I181" si="549">G181+H181</f>
        <v>11.335000000000001</v>
      </c>
      <c r="J181" s="438">
        <v>0</v>
      </c>
      <c r="K181" s="178">
        <f t="shared" si="347"/>
        <v>11.335000000000001</v>
      </c>
      <c r="L181" s="152">
        <f t="shared" si="348"/>
        <v>0</v>
      </c>
      <c r="M181" s="254" t="s">
        <v>203</v>
      </c>
      <c r="N181" s="470">
        <f t="shared" ref="N181" si="550">G181+G182</f>
        <v>22.67</v>
      </c>
      <c r="O181" s="470">
        <f t="shared" ref="O181" si="551">H181+H182</f>
        <v>0</v>
      </c>
      <c r="P181" s="470">
        <f t="shared" si="355"/>
        <v>22.67</v>
      </c>
      <c r="Q181" s="470">
        <f t="shared" ref="Q181" si="552">J181+J182</f>
        <v>0</v>
      </c>
      <c r="R181" s="470">
        <f t="shared" ref="R181" si="553">P181-Q181</f>
        <v>22.67</v>
      </c>
      <c r="S181" s="467">
        <f t="shared" ref="S181" si="554">Q181/P181</f>
        <v>0</v>
      </c>
    </row>
    <row r="182" spans="2:21">
      <c r="B182" s="508"/>
      <c r="C182" s="474"/>
      <c r="D182" s="482"/>
      <c r="E182" s="468"/>
      <c r="F182" s="127" t="s">
        <v>10</v>
      </c>
      <c r="G182" s="167">
        <v>11.335000000000001</v>
      </c>
      <c r="H182" s="167"/>
      <c r="I182" s="167">
        <f t="shared" ref="I182" si="555">K181+G182+H182</f>
        <v>22.67</v>
      </c>
      <c r="J182" s="438"/>
      <c r="K182" s="178">
        <f t="shared" si="347"/>
        <v>22.67</v>
      </c>
      <c r="L182" s="152">
        <f t="shared" si="348"/>
        <v>0</v>
      </c>
      <c r="M182" s="254" t="s">
        <v>203</v>
      </c>
      <c r="N182" s="470"/>
      <c r="O182" s="470"/>
      <c r="P182" s="470">
        <f t="shared" si="355"/>
        <v>0</v>
      </c>
      <c r="Q182" s="470"/>
      <c r="R182" s="470"/>
      <c r="S182" s="467" t="e">
        <f t="shared" ref="S182" si="556">+Q182/P182</f>
        <v>#DIV/0!</v>
      </c>
    </row>
    <row r="183" spans="2:21">
      <c r="B183" s="508"/>
      <c r="C183" s="474"/>
      <c r="D183" s="484" t="s">
        <v>298</v>
      </c>
      <c r="E183" s="477" t="s">
        <v>549</v>
      </c>
      <c r="F183" s="286" t="s">
        <v>457</v>
      </c>
      <c r="G183" s="287">
        <v>11.327999999999999</v>
      </c>
      <c r="H183" s="167"/>
      <c r="I183" s="167">
        <f t="shared" ref="I183" si="557">G183+H183</f>
        <v>11.327999999999999</v>
      </c>
      <c r="J183" s="438">
        <v>1.7550000000000008</v>
      </c>
      <c r="K183" s="178">
        <f t="shared" si="347"/>
        <v>9.5729999999999986</v>
      </c>
      <c r="L183" s="152">
        <f t="shared" si="348"/>
        <v>0.15492584745762719</v>
      </c>
      <c r="M183" s="254" t="s">
        <v>203</v>
      </c>
      <c r="N183" s="487">
        <f t="shared" ref="N183" si="558">G183+G184</f>
        <v>22.655999999999999</v>
      </c>
      <c r="O183" s="470">
        <f t="shared" ref="O183" si="559">H183+H184</f>
        <v>0</v>
      </c>
      <c r="P183" s="470">
        <f t="shared" si="355"/>
        <v>22.655999999999999</v>
      </c>
      <c r="Q183" s="470">
        <f t="shared" ref="Q183" si="560">J183+J184</f>
        <v>1.7550000000000008</v>
      </c>
      <c r="R183" s="470">
        <f t="shared" ref="R183" si="561">P183-Q183</f>
        <v>20.900999999999996</v>
      </c>
      <c r="S183" s="467">
        <f t="shared" ref="S183" si="562">Q183/P183</f>
        <v>7.7462923728813596E-2</v>
      </c>
    </row>
    <row r="184" spans="2:21">
      <c r="B184" s="508"/>
      <c r="C184" s="474"/>
      <c r="D184" s="485"/>
      <c r="E184" s="477"/>
      <c r="F184" s="286" t="s">
        <v>10</v>
      </c>
      <c r="G184" s="287">
        <v>11.327999999999999</v>
      </c>
      <c r="H184" s="167"/>
      <c r="I184" s="167">
        <f t="shared" ref="I184" si="563">K183+G184+H184</f>
        <v>20.900999999999996</v>
      </c>
      <c r="J184" s="438"/>
      <c r="K184" s="178">
        <f t="shared" si="347"/>
        <v>20.900999999999996</v>
      </c>
      <c r="L184" s="152">
        <f t="shared" si="348"/>
        <v>0</v>
      </c>
      <c r="M184" s="254" t="s">
        <v>203</v>
      </c>
      <c r="N184" s="487"/>
      <c r="O184" s="470"/>
      <c r="P184" s="470">
        <f t="shared" si="355"/>
        <v>0</v>
      </c>
      <c r="Q184" s="470"/>
      <c r="R184" s="470"/>
      <c r="S184" s="467" t="e">
        <f t="shared" ref="S184" si="564">+Q184/P184</f>
        <v>#DIV/0!</v>
      </c>
    </row>
    <row r="185" spans="2:21">
      <c r="B185" s="508"/>
      <c r="C185" s="474"/>
      <c r="D185" s="485"/>
      <c r="E185" s="477" t="s">
        <v>643</v>
      </c>
      <c r="F185" s="286" t="s">
        <v>457</v>
      </c>
      <c r="G185" s="287">
        <v>11.333</v>
      </c>
      <c r="H185" s="167"/>
      <c r="I185" s="167">
        <f t="shared" ref="I185:I187" si="565">G185+H185</f>
        <v>11.333</v>
      </c>
      <c r="J185" s="438">
        <v>4.3379999999999983</v>
      </c>
      <c r="K185" s="178">
        <f t="shared" si="347"/>
        <v>6.9950000000000019</v>
      </c>
      <c r="L185" s="152">
        <f t="shared" si="348"/>
        <v>0.38277596399894098</v>
      </c>
      <c r="M185" s="254" t="s">
        <v>203</v>
      </c>
      <c r="N185" s="487">
        <f t="shared" ref="N185:N187" si="566">G185+G186</f>
        <v>22.666</v>
      </c>
      <c r="O185" s="470">
        <f t="shared" ref="O185:O187" si="567">H185+H186</f>
        <v>0</v>
      </c>
      <c r="P185" s="470">
        <f t="shared" si="355"/>
        <v>22.666</v>
      </c>
      <c r="Q185" s="470">
        <f t="shared" ref="Q185" si="568">J185+J186</f>
        <v>4.3379999999999983</v>
      </c>
      <c r="R185" s="470">
        <f t="shared" ref="R185" si="569">P185-Q185</f>
        <v>18.328000000000003</v>
      </c>
      <c r="S185" s="467">
        <f t="shared" ref="S185" si="570">Q185/P185</f>
        <v>0.19138798199947049</v>
      </c>
    </row>
    <row r="186" spans="2:21">
      <c r="B186" s="508"/>
      <c r="C186" s="474"/>
      <c r="D186" s="485"/>
      <c r="E186" s="477"/>
      <c r="F186" s="286" t="s">
        <v>10</v>
      </c>
      <c r="G186" s="287">
        <v>11.333</v>
      </c>
      <c r="H186" s="167"/>
      <c r="I186" s="167">
        <f t="shared" ref="I186:I188" si="571">K185+G186+H186</f>
        <v>18.328000000000003</v>
      </c>
      <c r="J186" s="438"/>
      <c r="K186" s="178">
        <f t="shared" si="347"/>
        <v>18.328000000000003</v>
      </c>
      <c r="L186" s="152">
        <f t="shared" si="348"/>
        <v>0</v>
      </c>
      <c r="M186" s="254" t="s">
        <v>203</v>
      </c>
      <c r="N186" s="487"/>
      <c r="O186" s="470"/>
      <c r="P186" s="470">
        <f t="shared" si="355"/>
        <v>0</v>
      </c>
      <c r="Q186" s="470"/>
      <c r="R186" s="470"/>
      <c r="S186" s="467" t="e">
        <f t="shared" ref="S186" si="572">+Q186/P186</f>
        <v>#DIV/0!</v>
      </c>
    </row>
    <row r="187" spans="2:21">
      <c r="B187" s="508"/>
      <c r="C187" s="474"/>
      <c r="D187" s="485"/>
      <c r="E187" s="491" t="s">
        <v>575</v>
      </c>
      <c r="F187" s="286" t="s">
        <v>457</v>
      </c>
      <c r="G187" s="287">
        <v>11.324999999999999</v>
      </c>
      <c r="H187" s="283"/>
      <c r="I187" s="283">
        <f t="shared" si="565"/>
        <v>11.324999999999999</v>
      </c>
      <c r="J187" s="438">
        <v>3.375</v>
      </c>
      <c r="K187" s="178">
        <f t="shared" si="347"/>
        <v>7.9499999999999993</v>
      </c>
      <c r="L187" s="288">
        <f t="shared" si="348"/>
        <v>0.29801324503311261</v>
      </c>
      <c r="M187" s="284" t="s">
        <v>203</v>
      </c>
      <c r="N187" s="487">
        <f t="shared" si="566"/>
        <v>22.65</v>
      </c>
      <c r="O187" s="470">
        <f t="shared" si="567"/>
        <v>0</v>
      </c>
      <c r="P187" s="470">
        <f t="shared" si="355"/>
        <v>22.65</v>
      </c>
      <c r="Q187" s="470">
        <f t="shared" ref="Q187" si="573">J187+J188</f>
        <v>3.375</v>
      </c>
      <c r="R187" s="470">
        <f t="shared" ref="R187" si="574">P187-Q187</f>
        <v>19.274999999999999</v>
      </c>
      <c r="S187" s="467">
        <f t="shared" ref="S187" si="575">Q187/P187</f>
        <v>0.1490066225165563</v>
      </c>
    </row>
    <row r="188" spans="2:21">
      <c r="B188" s="508"/>
      <c r="C188" s="474"/>
      <c r="D188" s="486"/>
      <c r="E188" s="492"/>
      <c r="F188" s="286" t="s">
        <v>10</v>
      </c>
      <c r="G188" s="287">
        <v>11.324999999999999</v>
      </c>
      <c r="H188" s="283"/>
      <c r="I188" s="283">
        <f t="shared" si="571"/>
        <v>19.274999999999999</v>
      </c>
      <c r="J188" s="438"/>
      <c r="K188" s="178">
        <f t="shared" si="347"/>
        <v>19.274999999999999</v>
      </c>
      <c r="L188" s="152">
        <f t="shared" si="348"/>
        <v>0</v>
      </c>
      <c r="M188" s="284" t="s">
        <v>203</v>
      </c>
      <c r="N188" s="487"/>
      <c r="O188" s="470"/>
      <c r="P188" s="470">
        <f t="shared" si="355"/>
        <v>0</v>
      </c>
      <c r="Q188" s="470"/>
      <c r="R188" s="470"/>
      <c r="S188" s="467" t="e">
        <f t="shared" ref="S188" si="576">+Q188/P188</f>
        <v>#DIV/0!</v>
      </c>
    </row>
    <row r="189" spans="2:21">
      <c r="B189" s="508"/>
      <c r="C189" s="474"/>
      <c r="D189" s="475" t="s">
        <v>463</v>
      </c>
      <c r="E189" s="468" t="s">
        <v>506</v>
      </c>
      <c r="F189" s="127" t="s">
        <v>457</v>
      </c>
      <c r="G189" s="167">
        <v>67.966999999999999</v>
      </c>
      <c r="H189" s="167"/>
      <c r="I189" s="167">
        <f t="shared" ref="I189" si="577">G189+H189</f>
        <v>67.966999999999999</v>
      </c>
      <c r="J189" s="438">
        <v>8.6700000000000017</v>
      </c>
      <c r="K189" s="178">
        <f t="shared" si="347"/>
        <v>59.296999999999997</v>
      </c>
      <c r="L189" s="152">
        <f t="shared" si="348"/>
        <v>0.12756190504215284</v>
      </c>
      <c r="M189" s="254" t="s">
        <v>203</v>
      </c>
      <c r="N189" s="470">
        <f t="shared" ref="N189" si="578">G189+G190</f>
        <v>135.934</v>
      </c>
      <c r="O189" s="470">
        <f t="shared" ref="O189" si="579">H189+H190</f>
        <v>0</v>
      </c>
      <c r="P189" s="470">
        <f t="shared" si="355"/>
        <v>135.934</v>
      </c>
      <c r="Q189" s="470">
        <f t="shared" ref="Q189" si="580">J189+J190</f>
        <v>8.6700000000000017</v>
      </c>
      <c r="R189" s="470">
        <f t="shared" ref="R189" si="581">P189-Q189</f>
        <v>127.264</v>
      </c>
      <c r="S189" s="467">
        <f t="shared" ref="S189" si="582">Q189/P189</f>
        <v>6.378095252107642E-2</v>
      </c>
    </row>
    <row r="190" spans="2:21">
      <c r="B190" s="508"/>
      <c r="C190" s="474"/>
      <c r="D190" s="475"/>
      <c r="E190" s="468"/>
      <c r="F190" s="127" t="s">
        <v>10</v>
      </c>
      <c r="G190" s="167">
        <v>67.966999999999999</v>
      </c>
      <c r="H190" s="167"/>
      <c r="I190" s="167">
        <f t="shared" ref="I190" si="583">K189+G190+H190</f>
        <v>127.264</v>
      </c>
      <c r="J190" s="438"/>
      <c r="K190" s="178">
        <f t="shared" si="347"/>
        <v>127.264</v>
      </c>
      <c r="L190" s="152">
        <f t="shared" si="348"/>
        <v>0</v>
      </c>
      <c r="M190" s="254" t="s">
        <v>203</v>
      </c>
      <c r="N190" s="470"/>
      <c r="O190" s="470"/>
      <c r="P190" s="470">
        <f t="shared" si="355"/>
        <v>0</v>
      </c>
      <c r="Q190" s="470"/>
      <c r="R190" s="470"/>
      <c r="S190" s="467" t="e">
        <f t="shared" ref="S190" si="584">+Q190/P190</f>
        <v>#DIV/0!</v>
      </c>
      <c r="T190" s="138"/>
      <c r="U190" s="139"/>
    </row>
    <row r="191" spans="2:21">
      <c r="B191" s="508"/>
      <c r="C191" s="474" t="s">
        <v>236</v>
      </c>
      <c r="D191" s="475" t="s">
        <v>236</v>
      </c>
      <c r="E191" s="475"/>
      <c r="F191" s="127" t="s">
        <v>457</v>
      </c>
      <c r="G191" s="167">
        <v>47.343000000000004</v>
      </c>
      <c r="H191" s="167"/>
      <c r="I191" s="167">
        <f t="shared" ref="I191" si="585">G191+H191</f>
        <v>47.343000000000004</v>
      </c>
      <c r="J191" s="438">
        <v>47.581000000000031</v>
      </c>
      <c r="K191" s="178">
        <f t="shared" si="347"/>
        <v>-0.23800000000002797</v>
      </c>
      <c r="L191" s="152">
        <f t="shared" si="348"/>
        <v>1.0050271423441697</v>
      </c>
      <c r="M191" s="171">
        <v>44686</v>
      </c>
      <c r="N191" s="470">
        <f t="shared" ref="N191" si="586">G191+G192</f>
        <v>94.686000000000007</v>
      </c>
      <c r="O191" s="470">
        <f t="shared" ref="O191" si="587">H191+H192</f>
        <v>0</v>
      </c>
      <c r="P191" s="470">
        <f t="shared" si="355"/>
        <v>94.686000000000007</v>
      </c>
      <c r="Q191" s="470">
        <f t="shared" ref="Q191" si="588">J191+J192</f>
        <v>47.581000000000031</v>
      </c>
      <c r="R191" s="470">
        <f t="shared" ref="R191" si="589">P191-Q191</f>
        <v>47.104999999999976</v>
      </c>
      <c r="S191" s="467">
        <f t="shared" ref="S191" si="590">Q191/P191</f>
        <v>0.50251357117208484</v>
      </c>
      <c r="T191" s="138"/>
      <c r="U191" s="139"/>
    </row>
    <row r="192" spans="2:21">
      <c r="B192" s="508"/>
      <c r="C192" s="474"/>
      <c r="D192" s="475"/>
      <c r="E192" s="475"/>
      <c r="F192" s="127" t="s">
        <v>10</v>
      </c>
      <c r="G192" s="167">
        <v>47.343000000000004</v>
      </c>
      <c r="H192" s="167"/>
      <c r="I192" s="167">
        <f t="shared" ref="I192" si="591">K191+G192+H192</f>
        <v>47.104999999999976</v>
      </c>
      <c r="J192" s="438"/>
      <c r="K192" s="178">
        <f t="shared" si="347"/>
        <v>47.104999999999976</v>
      </c>
      <c r="L192" s="152">
        <f t="shared" si="348"/>
        <v>0</v>
      </c>
      <c r="M192" s="254" t="s">
        <v>203</v>
      </c>
      <c r="N192" s="470"/>
      <c r="O192" s="470"/>
      <c r="P192" s="470">
        <f t="shared" si="355"/>
        <v>0</v>
      </c>
      <c r="Q192" s="470"/>
      <c r="R192" s="470"/>
      <c r="S192" s="467" t="e">
        <f t="shared" ref="S192" si="592">+Q192/P192</f>
        <v>#DIV/0!</v>
      </c>
      <c r="T192" s="138"/>
      <c r="U192" s="139"/>
    </row>
    <row r="193" spans="2:21">
      <c r="B193" s="508"/>
      <c r="C193" s="474" t="s">
        <v>237</v>
      </c>
      <c r="D193" s="478" t="s">
        <v>522</v>
      </c>
      <c r="E193" s="479"/>
      <c r="F193" s="127" t="s">
        <v>457</v>
      </c>
      <c r="G193" s="167">
        <v>64.966999999999999</v>
      </c>
      <c r="H193" s="167"/>
      <c r="I193" s="167">
        <f t="shared" ref="I193" si="593">G193+H193</f>
        <v>64.966999999999999</v>
      </c>
      <c r="J193" s="438">
        <v>35.964610000000079</v>
      </c>
      <c r="K193" s="178">
        <f t="shared" si="347"/>
        <v>29.00238999999992</v>
      </c>
      <c r="L193" s="152">
        <f t="shared" si="348"/>
        <v>0.55358274200748192</v>
      </c>
      <c r="M193" s="254" t="s">
        <v>203</v>
      </c>
      <c r="N193" s="470">
        <f t="shared" ref="N193" si="594">G193+G194</f>
        <v>129.934</v>
      </c>
      <c r="O193" s="470">
        <f t="shared" ref="O193" si="595">H193+H194</f>
        <v>0</v>
      </c>
      <c r="P193" s="470">
        <f t="shared" si="355"/>
        <v>129.934</v>
      </c>
      <c r="Q193" s="470">
        <f t="shared" ref="Q193" si="596">J193+J194</f>
        <v>35.964610000000079</v>
      </c>
      <c r="R193" s="470">
        <f t="shared" ref="R193" si="597">P193-Q193</f>
        <v>93.969389999999919</v>
      </c>
      <c r="S193" s="467">
        <f t="shared" ref="S193" si="598">Q193/P193</f>
        <v>0.27679137100374096</v>
      </c>
      <c r="T193" s="138"/>
      <c r="U193" s="139"/>
    </row>
    <row r="194" spans="2:21">
      <c r="B194" s="508"/>
      <c r="C194" s="474"/>
      <c r="D194" s="480"/>
      <c r="E194" s="481"/>
      <c r="F194" s="127" t="s">
        <v>10</v>
      </c>
      <c r="G194" s="167">
        <v>64.966999999999999</v>
      </c>
      <c r="H194" s="167"/>
      <c r="I194" s="167">
        <f t="shared" ref="I194" si="599">K193+G194+H194</f>
        <v>93.969389999999919</v>
      </c>
      <c r="J194" s="438"/>
      <c r="K194" s="178">
        <f t="shared" si="347"/>
        <v>93.969389999999919</v>
      </c>
      <c r="L194" s="152">
        <f t="shared" si="348"/>
        <v>0</v>
      </c>
      <c r="M194" s="254" t="s">
        <v>203</v>
      </c>
      <c r="N194" s="470"/>
      <c r="O194" s="470"/>
      <c r="P194" s="470">
        <f t="shared" si="355"/>
        <v>0</v>
      </c>
      <c r="Q194" s="470"/>
      <c r="R194" s="470"/>
      <c r="S194" s="467" t="e">
        <f t="shared" ref="S194" si="600">+Q194/P194</f>
        <v>#DIV/0!</v>
      </c>
      <c r="T194" s="138"/>
    </row>
    <row r="195" spans="2:21">
      <c r="B195" s="508"/>
      <c r="C195" s="474"/>
      <c r="D195" s="482" t="s">
        <v>523</v>
      </c>
      <c r="E195" s="469" t="s">
        <v>359</v>
      </c>
      <c r="F195" s="127" t="s">
        <v>457</v>
      </c>
      <c r="G195" s="167">
        <v>5.9039999999999999</v>
      </c>
      <c r="H195" s="167"/>
      <c r="I195" s="167">
        <f>G195+H195</f>
        <v>5.9039999999999999</v>
      </c>
      <c r="J195" s="438">
        <v>3.9759999999999991</v>
      </c>
      <c r="K195" s="178">
        <f t="shared" si="347"/>
        <v>1.9280000000000008</v>
      </c>
      <c r="L195" s="152">
        <f t="shared" si="348"/>
        <v>0.67344173441734401</v>
      </c>
      <c r="M195" s="254" t="s">
        <v>203</v>
      </c>
      <c r="N195" s="470">
        <f t="shared" ref="N195" si="601">G195+G196</f>
        <v>11.808</v>
      </c>
      <c r="O195" s="470">
        <f t="shared" ref="O195" si="602">H195+H196</f>
        <v>0</v>
      </c>
      <c r="P195" s="470">
        <f t="shared" si="355"/>
        <v>11.808</v>
      </c>
      <c r="Q195" s="470">
        <f t="shared" ref="Q195" si="603">J195+J196</f>
        <v>3.9759999999999991</v>
      </c>
      <c r="R195" s="470">
        <f t="shared" ref="R195" si="604">P195-Q195</f>
        <v>7.8320000000000007</v>
      </c>
      <c r="S195" s="467">
        <f t="shared" ref="S195" si="605">Q195/P195</f>
        <v>0.336720867208672</v>
      </c>
      <c r="T195" s="138"/>
    </row>
    <row r="196" spans="2:21">
      <c r="B196" s="508"/>
      <c r="C196" s="474"/>
      <c r="D196" s="482"/>
      <c r="E196" s="469"/>
      <c r="F196" s="127" t="s">
        <v>10</v>
      </c>
      <c r="G196" s="167">
        <v>5.9039999999999999</v>
      </c>
      <c r="H196" s="167"/>
      <c r="I196" s="167">
        <f>K195+G196+H196</f>
        <v>7.8320000000000007</v>
      </c>
      <c r="J196" s="438"/>
      <c r="K196" s="178">
        <f t="shared" si="347"/>
        <v>7.8320000000000007</v>
      </c>
      <c r="L196" s="152">
        <f t="shared" si="348"/>
        <v>0</v>
      </c>
      <c r="M196" s="254" t="s">
        <v>203</v>
      </c>
      <c r="N196" s="470"/>
      <c r="O196" s="470"/>
      <c r="P196" s="470">
        <f t="shared" si="355"/>
        <v>0</v>
      </c>
      <c r="Q196" s="470"/>
      <c r="R196" s="470"/>
      <c r="S196" s="467" t="e">
        <f t="shared" ref="S196" si="606">+Q196/P196</f>
        <v>#DIV/0!</v>
      </c>
      <c r="T196" s="138"/>
    </row>
    <row r="197" spans="2:21">
      <c r="B197" s="508"/>
      <c r="C197" s="474"/>
      <c r="D197" s="482"/>
      <c r="E197" s="469" t="s">
        <v>360</v>
      </c>
      <c r="F197" s="127" t="s">
        <v>457</v>
      </c>
      <c r="G197" s="167">
        <v>5.9039999999999999</v>
      </c>
      <c r="H197" s="167"/>
      <c r="I197" s="167">
        <f t="shared" ref="I197" si="607">G197+H197</f>
        <v>5.9039999999999999</v>
      </c>
      <c r="J197" s="438">
        <v>3.1959999999999988</v>
      </c>
      <c r="K197" s="178">
        <f t="shared" ref="K197:K260" si="608">I197-J197</f>
        <v>2.7080000000000011</v>
      </c>
      <c r="L197" s="152">
        <f t="shared" ref="L197:L260" si="609">J197/I197</f>
        <v>0.54132791327913266</v>
      </c>
      <c r="M197" s="254" t="s">
        <v>203</v>
      </c>
      <c r="N197" s="470">
        <f t="shared" ref="N197" si="610">G197+G198</f>
        <v>11.808</v>
      </c>
      <c r="O197" s="470">
        <f t="shared" ref="O197" si="611">H197+H198</f>
        <v>0</v>
      </c>
      <c r="P197" s="470">
        <f t="shared" si="355"/>
        <v>11.808</v>
      </c>
      <c r="Q197" s="470">
        <f t="shared" ref="Q197" si="612">J197+J198</f>
        <v>3.1959999999999988</v>
      </c>
      <c r="R197" s="470">
        <f t="shared" ref="R197" si="613">P197-Q197</f>
        <v>8.6120000000000019</v>
      </c>
      <c r="S197" s="467">
        <f t="shared" ref="S197" si="614">Q197/P197</f>
        <v>0.27066395663956633</v>
      </c>
      <c r="T197" s="138"/>
    </row>
    <row r="198" spans="2:21">
      <c r="B198" s="508"/>
      <c r="C198" s="474"/>
      <c r="D198" s="482"/>
      <c r="E198" s="469"/>
      <c r="F198" s="127" t="s">
        <v>10</v>
      </c>
      <c r="G198" s="167">
        <v>5.9039999999999999</v>
      </c>
      <c r="H198" s="167"/>
      <c r="I198" s="167">
        <f t="shared" ref="I198" si="615">K197+G198+H198</f>
        <v>8.6120000000000019</v>
      </c>
      <c r="J198" s="438"/>
      <c r="K198" s="178">
        <f t="shared" si="608"/>
        <v>8.6120000000000019</v>
      </c>
      <c r="L198" s="152">
        <f t="shared" si="609"/>
        <v>0</v>
      </c>
      <c r="M198" s="254" t="s">
        <v>203</v>
      </c>
      <c r="N198" s="470"/>
      <c r="O198" s="470"/>
      <c r="P198" s="470">
        <f t="shared" ref="P198:P261" si="616">+N198+O198</f>
        <v>0</v>
      </c>
      <c r="Q198" s="470"/>
      <c r="R198" s="470"/>
      <c r="S198" s="467" t="e">
        <f t="shared" ref="S198" si="617">+Q198/P198</f>
        <v>#DIV/0!</v>
      </c>
      <c r="T198" s="138"/>
    </row>
    <row r="199" spans="2:21">
      <c r="B199" s="508"/>
      <c r="C199" s="474"/>
      <c r="D199" s="482"/>
      <c r="E199" s="469" t="s">
        <v>361</v>
      </c>
      <c r="F199" s="127" t="s">
        <v>457</v>
      </c>
      <c r="G199" s="167">
        <v>5.9050000000000002</v>
      </c>
      <c r="H199" s="167"/>
      <c r="I199" s="167">
        <f t="shared" ref="I199" si="618">G199+H199</f>
        <v>5.9050000000000002</v>
      </c>
      <c r="J199" s="438">
        <v>7.8080000000000016</v>
      </c>
      <c r="K199" s="178">
        <f t="shared" si="608"/>
        <v>-1.9030000000000014</v>
      </c>
      <c r="L199" s="152">
        <f t="shared" si="609"/>
        <v>1.3222692633361559</v>
      </c>
      <c r="M199" s="171">
        <v>44663</v>
      </c>
      <c r="N199" s="470">
        <f t="shared" ref="N199" si="619">G199+G200</f>
        <v>11.81</v>
      </c>
      <c r="O199" s="470">
        <f t="shared" ref="O199" si="620">H199+H200</f>
        <v>0</v>
      </c>
      <c r="P199" s="470">
        <f t="shared" si="616"/>
        <v>11.81</v>
      </c>
      <c r="Q199" s="470">
        <f t="shared" ref="Q199" si="621">J199+J200</f>
        <v>7.8080000000000016</v>
      </c>
      <c r="R199" s="470">
        <f t="shared" ref="R199" si="622">P199-Q199</f>
        <v>4.0019999999999989</v>
      </c>
      <c r="S199" s="467">
        <f t="shared" ref="S199" si="623">Q199/P199</f>
        <v>0.66113463166807795</v>
      </c>
      <c r="T199" s="138"/>
    </row>
    <row r="200" spans="2:21">
      <c r="B200" s="508"/>
      <c r="C200" s="474"/>
      <c r="D200" s="482"/>
      <c r="E200" s="469"/>
      <c r="F200" s="127" t="s">
        <v>10</v>
      </c>
      <c r="G200" s="167">
        <v>5.9050000000000002</v>
      </c>
      <c r="H200" s="167"/>
      <c r="I200" s="167">
        <f t="shared" ref="I200" si="624">K199+G200+H200</f>
        <v>4.0019999999999989</v>
      </c>
      <c r="J200" s="438"/>
      <c r="K200" s="178">
        <f t="shared" si="608"/>
        <v>4.0019999999999989</v>
      </c>
      <c r="L200" s="152">
        <f t="shared" si="609"/>
        <v>0</v>
      </c>
      <c r="M200" s="254" t="s">
        <v>203</v>
      </c>
      <c r="N200" s="470"/>
      <c r="O200" s="470"/>
      <c r="P200" s="470">
        <f t="shared" si="616"/>
        <v>0</v>
      </c>
      <c r="Q200" s="470"/>
      <c r="R200" s="470"/>
      <c r="S200" s="467" t="e">
        <f t="shared" ref="S200" si="625">+Q200/P200</f>
        <v>#DIV/0!</v>
      </c>
      <c r="T200" s="138"/>
    </row>
    <row r="201" spans="2:21">
      <c r="B201" s="508"/>
      <c r="C201" s="474"/>
      <c r="D201" s="482"/>
      <c r="E201" s="469" t="s">
        <v>576</v>
      </c>
      <c r="F201" s="127" t="s">
        <v>457</v>
      </c>
      <c r="G201" s="167">
        <v>5.9050000000000002</v>
      </c>
      <c r="H201" s="167"/>
      <c r="I201" s="167">
        <f t="shared" ref="I201" si="626">G201+H201</f>
        <v>5.9050000000000002</v>
      </c>
      <c r="J201" s="438">
        <v>4.2930000000000001</v>
      </c>
      <c r="K201" s="178">
        <f t="shared" si="608"/>
        <v>1.6120000000000001</v>
      </c>
      <c r="L201" s="152">
        <f t="shared" si="609"/>
        <v>0.7270110076206604</v>
      </c>
      <c r="M201" s="254" t="s">
        <v>203</v>
      </c>
      <c r="N201" s="470">
        <f t="shared" ref="N201" si="627">G201+G202</f>
        <v>11.81</v>
      </c>
      <c r="O201" s="470">
        <f t="shared" ref="O201" si="628">H201+H202</f>
        <v>0</v>
      </c>
      <c r="P201" s="470">
        <f t="shared" si="616"/>
        <v>11.81</v>
      </c>
      <c r="Q201" s="470">
        <f t="shared" ref="Q201" si="629">J201+J202</f>
        <v>4.2930000000000001</v>
      </c>
      <c r="R201" s="470">
        <f t="shared" ref="R201" si="630">P201-Q201</f>
        <v>7.5170000000000003</v>
      </c>
      <c r="S201" s="467">
        <f t="shared" ref="S201" si="631">Q201/P201</f>
        <v>0.3635055038103302</v>
      </c>
      <c r="T201" s="138"/>
    </row>
    <row r="202" spans="2:21">
      <c r="B202" s="508"/>
      <c r="C202" s="474"/>
      <c r="D202" s="482"/>
      <c r="E202" s="469" t="s">
        <v>577</v>
      </c>
      <c r="F202" s="127" t="s">
        <v>10</v>
      </c>
      <c r="G202" s="167">
        <v>5.9050000000000002</v>
      </c>
      <c r="H202" s="167"/>
      <c r="I202" s="167">
        <f t="shared" ref="I202" si="632">K201+G202+H202</f>
        <v>7.5170000000000003</v>
      </c>
      <c r="J202" s="438"/>
      <c r="K202" s="178">
        <f t="shared" si="608"/>
        <v>7.5170000000000003</v>
      </c>
      <c r="L202" s="152">
        <f t="shared" si="609"/>
        <v>0</v>
      </c>
      <c r="M202" s="254" t="s">
        <v>203</v>
      </c>
      <c r="N202" s="470"/>
      <c r="O202" s="470"/>
      <c r="P202" s="470">
        <f t="shared" si="616"/>
        <v>0</v>
      </c>
      <c r="Q202" s="470"/>
      <c r="R202" s="470"/>
      <c r="S202" s="467" t="e">
        <f t="shared" ref="S202" si="633">+Q202/P202</f>
        <v>#DIV/0!</v>
      </c>
      <c r="T202" s="138"/>
    </row>
    <row r="203" spans="2:21">
      <c r="B203" s="508"/>
      <c r="C203" s="474"/>
      <c r="D203" s="482"/>
      <c r="E203" s="469" t="s">
        <v>362</v>
      </c>
      <c r="F203" s="127" t="s">
        <v>457</v>
      </c>
      <c r="G203" s="167">
        <v>5.9059999999999997</v>
      </c>
      <c r="H203" s="167"/>
      <c r="I203" s="167">
        <f t="shared" ref="I203" si="634">G203+H203</f>
        <v>5.9059999999999997</v>
      </c>
      <c r="J203" s="438">
        <v>3.3900000000000015</v>
      </c>
      <c r="K203" s="178">
        <f t="shared" si="608"/>
        <v>2.5159999999999982</v>
      </c>
      <c r="L203" s="152">
        <f t="shared" si="609"/>
        <v>0.57399254994920446</v>
      </c>
      <c r="M203" s="254" t="s">
        <v>203</v>
      </c>
      <c r="N203" s="470">
        <f t="shared" ref="N203" si="635">G203+G204</f>
        <v>11.811999999999999</v>
      </c>
      <c r="O203" s="470">
        <f t="shared" ref="O203" si="636">H203+H204</f>
        <v>0</v>
      </c>
      <c r="P203" s="470">
        <f t="shared" si="616"/>
        <v>11.811999999999999</v>
      </c>
      <c r="Q203" s="470">
        <f t="shared" ref="Q203" si="637">J203+J204</f>
        <v>3.3900000000000015</v>
      </c>
      <c r="R203" s="470">
        <f t="shared" ref="R203" si="638">P203-Q203</f>
        <v>8.421999999999997</v>
      </c>
      <c r="S203" s="467">
        <f t="shared" ref="S203" si="639">Q203/P203</f>
        <v>0.28699627497460223</v>
      </c>
      <c r="T203" s="138"/>
    </row>
    <row r="204" spans="2:21">
      <c r="B204" s="508"/>
      <c r="C204" s="474"/>
      <c r="D204" s="482"/>
      <c r="E204" s="469"/>
      <c r="F204" s="127" t="s">
        <v>10</v>
      </c>
      <c r="G204" s="167">
        <v>5.9059999999999997</v>
      </c>
      <c r="H204" s="167"/>
      <c r="I204" s="167">
        <f t="shared" ref="I204" si="640">K203+G204+H204</f>
        <v>8.421999999999997</v>
      </c>
      <c r="J204" s="438"/>
      <c r="K204" s="178">
        <f t="shared" si="608"/>
        <v>8.421999999999997</v>
      </c>
      <c r="L204" s="152">
        <f t="shared" si="609"/>
        <v>0</v>
      </c>
      <c r="M204" s="254" t="s">
        <v>203</v>
      </c>
      <c r="N204" s="470"/>
      <c r="O204" s="470"/>
      <c r="P204" s="470">
        <f t="shared" si="616"/>
        <v>0</v>
      </c>
      <c r="Q204" s="470"/>
      <c r="R204" s="470"/>
      <c r="S204" s="467" t="e">
        <f t="shared" ref="S204" si="641">+Q204/P204</f>
        <v>#DIV/0!</v>
      </c>
      <c r="T204" s="138"/>
    </row>
    <row r="205" spans="2:21">
      <c r="B205" s="508"/>
      <c r="C205" s="474"/>
      <c r="D205" s="482"/>
      <c r="E205" s="469" t="s">
        <v>363</v>
      </c>
      <c r="F205" s="127" t="s">
        <v>457</v>
      </c>
      <c r="G205" s="167">
        <v>5.9039999999999999</v>
      </c>
      <c r="H205" s="167"/>
      <c r="I205" s="167">
        <f t="shared" ref="I205" si="642">G205+H205</f>
        <v>5.9039999999999999</v>
      </c>
      <c r="J205" s="438">
        <v>1.8669999999999991</v>
      </c>
      <c r="K205" s="178">
        <f t="shared" si="608"/>
        <v>4.0370000000000008</v>
      </c>
      <c r="L205" s="152">
        <f t="shared" si="609"/>
        <v>0.3162262872628725</v>
      </c>
      <c r="M205" s="254" t="s">
        <v>203</v>
      </c>
      <c r="N205" s="470">
        <f t="shared" ref="N205" si="643">G205+G206</f>
        <v>11.808</v>
      </c>
      <c r="O205" s="470">
        <f t="shared" ref="O205" si="644">H205+H206</f>
        <v>0</v>
      </c>
      <c r="P205" s="470">
        <f t="shared" si="616"/>
        <v>11.808</v>
      </c>
      <c r="Q205" s="470">
        <f t="shared" ref="Q205" si="645">J205+J206</f>
        <v>1.8669999999999991</v>
      </c>
      <c r="R205" s="470">
        <f t="shared" ref="R205" si="646">P205-Q205</f>
        <v>9.9410000000000007</v>
      </c>
      <c r="S205" s="467">
        <f t="shared" ref="S205" si="647">Q205/P205</f>
        <v>0.15811314363143625</v>
      </c>
      <c r="T205" s="138"/>
    </row>
    <row r="206" spans="2:21">
      <c r="B206" s="508"/>
      <c r="C206" s="474"/>
      <c r="D206" s="482"/>
      <c r="E206" s="469"/>
      <c r="F206" s="127" t="s">
        <v>10</v>
      </c>
      <c r="G206" s="167">
        <v>5.9039999999999999</v>
      </c>
      <c r="H206" s="167"/>
      <c r="I206" s="167">
        <f t="shared" ref="I206" si="648">K205+G206+H206</f>
        <v>9.9410000000000007</v>
      </c>
      <c r="J206" s="438"/>
      <c r="K206" s="178">
        <f t="shared" si="608"/>
        <v>9.9410000000000007</v>
      </c>
      <c r="L206" s="152">
        <f t="shared" si="609"/>
        <v>0</v>
      </c>
      <c r="M206" s="254" t="s">
        <v>203</v>
      </c>
      <c r="N206" s="470"/>
      <c r="O206" s="470"/>
      <c r="P206" s="470">
        <f t="shared" si="616"/>
        <v>0</v>
      </c>
      <c r="Q206" s="470"/>
      <c r="R206" s="470"/>
      <c r="S206" s="467" t="e">
        <f t="shared" ref="S206" si="649">+Q206/P206</f>
        <v>#DIV/0!</v>
      </c>
      <c r="T206" s="138"/>
    </row>
    <row r="207" spans="2:21">
      <c r="B207" s="508"/>
      <c r="C207" s="474"/>
      <c r="D207" s="482"/>
      <c r="E207" s="483" t="s">
        <v>364</v>
      </c>
      <c r="F207" s="127" t="s">
        <v>457</v>
      </c>
      <c r="G207" s="348">
        <v>5.9020000000000001</v>
      </c>
      <c r="H207" s="348"/>
      <c r="I207" s="348">
        <f t="shared" ref="I207" si="650">G207+H207</f>
        <v>5.9020000000000001</v>
      </c>
      <c r="J207" s="438">
        <v>5.7080000000000002</v>
      </c>
      <c r="K207" s="178">
        <f t="shared" si="608"/>
        <v>0.19399999999999995</v>
      </c>
      <c r="L207" s="152">
        <f t="shared" si="609"/>
        <v>0.96712978651304649</v>
      </c>
      <c r="M207" s="350" t="s">
        <v>203</v>
      </c>
      <c r="N207" s="470">
        <f t="shared" ref="N207" si="651">G207+G208</f>
        <v>11.804</v>
      </c>
      <c r="O207" s="470">
        <f t="shared" ref="O207" si="652">H207+H208</f>
        <v>0</v>
      </c>
      <c r="P207" s="470">
        <f t="shared" si="616"/>
        <v>11.804</v>
      </c>
      <c r="Q207" s="470">
        <f t="shared" ref="Q207" si="653">J207+J208</f>
        <v>5.7080000000000002</v>
      </c>
      <c r="R207" s="470">
        <f t="shared" ref="R207" si="654">P207-Q207</f>
        <v>6.0960000000000001</v>
      </c>
      <c r="S207" s="467">
        <f t="shared" ref="S207" si="655">Q207/P207</f>
        <v>0.48356489325652324</v>
      </c>
      <c r="T207" s="138"/>
    </row>
    <row r="208" spans="2:21">
      <c r="B208" s="508"/>
      <c r="C208" s="474"/>
      <c r="D208" s="482"/>
      <c r="E208" s="483"/>
      <c r="F208" s="127" t="s">
        <v>10</v>
      </c>
      <c r="G208" s="348">
        <v>5.9020000000000001</v>
      </c>
      <c r="H208" s="348"/>
      <c r="I208" s="348">
        <f t="shared" ref="I208" si="656">K207+G208+H208</f>
        <v>6.0960000000000001</v>
      </c>
      <c r="J208" s="438"/>
      <c r="K208" s="178">
        <f t="shared" si="608"/>
        <v>6.0960000000000001</v>
      </c>
      <c r="L208" s="152">
        <f t="shared" si="609"/>
        <v>0</v>
      </c>
      <c r="M208" s="350" t="s">
        <v>203</v>
      </c>
      <c r="N208" s="470"/>
      <c r="O208" s="470"/>
      <c r="P208" s="470">
        <f t="shared" si="616"/>
        <v>0</v>
      </c>
      <c r="Q208" s="470"/>
      <c r="R208" s="470"/>
      <c r="S208" s="467" t="e">
        <f t="shared" ref="S208" si="657">+Q208/P208</f>
        <v>#DIV/0!</v>
      </c>
      <c r="T208" s="138"/>
    </row>
    <row r="209" spans="2:20">
      <c r="B209" s="508"/>
      <c r="C209" s="474"/>
      <c r="D209" s="474" t="s">
        <v>524</v>
      </c>
      <c r="E209" s="469" t="s">
        <v>365</v>
      </c>
      <c r="F209" s="127" t="s">
        <v>457</v>
      </c>
      <c r="G209" s="167">
        <v>5.9039999999999999</v>
      </c>
      <c r="H209" s="167"/>
      <c r="I209" s="167">
        <f t="shared" ref="I209" si="658">G209+H209</f>
        <v>5.9039999999999999</v>
      </c>
      <c r="J209" s="438">
        <v>1.1679999999999993</v>
      </c>
      <c r="K209" s="178">
        <f t="shared" si="608"/>
        <v>4.7360000000000007</v>
      </c>
      <c r="L209" s="152">
        <f t="shared" si="609"/>
        <v>0.19783197831978308</v>
      </c>
      <c r="M209" s="254" t="s">
        <v>203</v>
      </c>
      <c r="N209" s="470">
        <f t="shared" ref="N209" si="659">G209+G210</f>
        <v>11.808</v>
      </c>
      <c r="O209" s="470">
        <f t="shared" ref="O209" si="660">H209+H210</f>
        <v>0</v>
      </c>
      <c r="P209" s="470">
        <f t="shared" si="616"/>
        <v>11.808</v>
      </c>
      <c r="Q209" s="470">
        <f t="shared" ref="Q209" si="661">J209+J210</f>
        <v>1.1679999999999993</v>
      </c>
      <c r="R209" s="470">
        <f t="shared" ref="R209" si="662">P209-Q209</f>
        <v>10.64</v>
      </c>
      <c r="S209" s="467">
        <f t="shared" ref="S209" si="663">Q209/P209</f>
        <v>9.891598915989154E-2</v>
      </c>
      <c r="T209" s="138"/>
    </row>
    <row r="210" spans="2:20">
      <c r="B210" s="508"/>
      <c r="C210" s="474"/>
      <c r="D210" s="474"/>
      <c r="E210" s="469"/>
      <c r="F210" s="127" t="s">
        <v>10</v>
      </c>
      <c r="G210" s="167">
        <v>5.9039999999999999</v>
      </c>
      <c r="H210" s="167"/>
      <c r="I210" s="167">
        <f t="shared" ref="I210" si="664">K209+G210+H210</f>
        <v>10.64</v>
      </c>
      <c r="J210" s="438"/>
      <c r="K210" s="178">
        <f t="shared" si="608"/>
        <v>10.64</v>
      </c>
      <c r="L210" s="152">
        <f t="shared" si="609"/>
        <v>0</v>
      </c>
      <c r="M210" s="254" t="s">
        <v>203</v>
      </c>
      <c r="N210" s="470"/>
      <c r="O210" s="470"/>
      <c r="P210" s="470">
        <f t="shared" si="616"/>
        <v>0</v>
      </c>
      <c r="Q210" s="470"/>
      <c r="R210" s="470"/>
      <c r="S210" s="467" t="e">
        <f t="shared" ref="S210" si="665">+Q210/P210</f>
        <v>#DIV/0!</v>
      </c>
      <c r="T210" s="138"/>
    </row>
    <row r="211" spans="2:20">
      <c r="B211" s="508"/>
      <c r="C211" s="474"/>
      <c r="D211" s="474"/>
      <c r="E211" s="469" t="s">
        <v>366</v>
      </c>
      <c r="F211" s="127" t="s">
        <v>457</v>
      </c>
      <c r="G211" s="167">
        <v>5.9059999999999997</v>
      </c>
      <c r="H211" s="167"/>
      <c r="I211" s="167">
        <f t="shared" ref="I211" si="666">G211+H211</f>
        <v>5.9059999999999997</v>
      </c>
      <c r="J211" s="438">
        <v>0.61699999999999999</v>
      </c>
      <c r="K211" s="178">
        <f t="shared" si="608"/>
        <v>5.2889999999999997</v>
      </c>
      <c r="L211" s="152">
        <f t="shared" si="609"/>
        <v>0.10447003047748053</v>
      </c>
      <c r="M211" s="254" t="s">
        <v>203</v>
      </c>
      <c r="N211" s="470">
        <f t="shared" ref="N211" si="667">G211+G212</f>
        <v>11.811999999999999</v>
      </c>
      <c r="O211" s="470">
        <f t="shared" ref="O211" si="668">H211+H212</f>
        <v>0</v>
      </c>
      <c r="P211" s="470">
        <f t="shared" si="616"/>
        <v>11.811999999999999</v>
      </c>
      <c r="Q211" s="470">
        <f t="shared" ref="Q211" si="669">J211+J212</f>
        <v>0.61699999999999999</v>
      </c>
      <c r="R211" s="470">
        <f t="shared" ref="R211" si="670">P211-Q211</f>
        <v>11.195</v>
      </c>
      <c r="S211" s="467">
        <f t="shared" ref="S211" si="671">Q211/P211</f>
        <v>5.2235015238740266E-2</v>
      </c>
      <c r="T211" s="138"/>
    </row>
    <row r="212" spans="2:20">
      <c r="B212" s="508"/>
      <c r="C212" s="474"/>
      <c r="D212" s="474"/>
      <c r="E212" s="469"/>
      <c r="F212" s="127" t="s">
        <v>10</v>
      </c>
      <c r="G212" s="167">
        <v>5.9059999999999997</v>
      </c>
      <c r="H212" s="231"/>
      <c r="I212" s="167">
        <f t="shared" ref="I212" si="672">K211+G212+H212</f>
        <v>11.195</v>
      </c>
      <c r="J212" s="438"/>
      <c r="K212" s="178">
        <f t="shared" si="608"/>
        <v>11.195</v>
      </c>
      <c r="L212" s="152">
        <f t="shared" si="609"/>
        <v>0</v>
      </c>
      <c r="M212" s="254" t="s">
        <v>203</v>
      </c>
      <c r="N212" s="470"/>
      <c r="O212" s="470"/>
      <c r="P212" s="470">
        <f t="shared" si="616"/>
        <v>0</v>
      </c>
      <c r="Q212" s="470"/>
      <c r="R212" s="470"/>
      <c r="S212" s="467" t="e">
        <f t="shared" ref="S212" si="673">+Q212/P212</f>
        <v>#DIV/0!</v>
      </c>
      <c r="T212" s="138"/>
    </row>
    <row r="213" spans="2:20">
      <c r="B213" s="508"/>
      <c r="C213" s="474"/>
      <c r="D213" s="474"/>
      <c r="E213" s="469" t="s">
        <v>367</v>
      </c>
      <c r="F213" s="127" t="s">
        <v>457</v>
      </c>
      <c r="G213" s="167">
        <v>5.9059999999999997</v>
      </c>
      <c r="H213" s="167"/>
      <c r="I213" s="167">
        <f t="shared" ref="I213" si="674">G213+H213</f>
        <v>5.9059999999999997</v>
      </c>
      <c r="J213" s="438">
        <v>1.5780000000000021</v>
      </c>
      <c r="K213" s="178">
        <f t="shared" si="608"/>
        <v>4.3279999999999976</v>
      </c>
      <c r="L213" s="152">
        <f t="shared" si="609"/>
        <v>0.26718591263122288</v>
      </c>
      <c r="M213" s="254" t="s">
        <v>203</v>
      </c>
      <c r="N213" s="470">
        <f t="shared" ref="N213" si="675">G213+G214</f>
        <v>11.811999999999999</v>
      </c>
      <c r="O213" s="470">
        <f t="shared" ref="O213" si="676">H213+H214</f>
        <v>0</v>
      </c>
      <c r="P213" s="470">
        <f t="shared" si="616"/>
        <v>11.811999999999999</v>
      </c>
      <c r="Q213" s="470">
        <f t="shared" ref="Q213" si="677">J213+J214</f>
        <v>1.5780000000000021</v>
      </c>
      <c r="R213" s="470">
        <f t="shared" ref="R213" si="678">P213-Q213</f>
        <v>10.233999999999998</v>
      </c>
      <c r="S213" s="467">
        <f t="shared" ref="S213" si="679">Q213/P213</f>
        <v>0.13359295631561144</v>
      </c>
      <c r="T213" s="138"/>
    </row>
    <row r="214" spans="2:20">
      <c r="B214" s="508"/>
      <c r="C214" s="474"/>
      <c r="D214" s="474"/>
      <c r="E214" s="469"/>
      <c r="F214" s="127" t="s">
        <v>10</v>
      </c>
      <c r="G214" s="167">
        <v>5.9059999999999997</v>
      </c>
      <c r="H214" s="167"/>
      <c r="I214" s="167">
        <f t="shared" ref="I214" si="680">K213+G214+H214</f>
        <v>10.233999999999998</v>
      </c>
      <c r="J214" s="438"/>
      <c r="K214" s="178">
        <f t="shared" si="608"/>
        <v>10.233999999999998</v>
      </c>
      <c r="L214" s="152">
        <f t="shared" si="609"/>
        <v>0</v>
      </c>
      <c r="M214" s="254" t="s">
        <v>203</v>
      </c>
      <c r="N214" s="470"/>
      <c r="O214" s="470"/>
      <c r="P214" s="470">
        <f t="shared" si="616"/>
        <v>0</v>
      </c>
      <c r="Q214" s="470"/>
      <c r="R214" s="470"/>
      <c r="S214" s="467" t="e">
        <f t="shared" ref="S214" si="681">+Q214/P214</f>
        <v>#DIV/0!</v>
      </c>
      <c r="T214" s="138"/>
    </row>
    <row r="215" spans="2:20">
      <c r="B215" s="508"/>
      <c r="C215" s="474"/>
      <c r="D215" s="474"/>
      <c r="E215" s="469" t="s">
        <v>578</v>
      </c>
      <c r="F215" s="127" t="s">
        <v>457</v>
      </c>
      <c r="G215" s="167">
        <v>5.9020000000000001</v>
      </c>
      <c r="H215" s="167"/>
      <c r="I215" s="167">
        <f t="shared" ref="I215" si="682">G215+H215</f>
        <v>5.9020000000000001</v>
      </c>
      <c r="J215" s="438">
        <v>3.9959999999999987</v>
      </c>
      <c r="K215" s="178">
        <f t="shared" si="608"/>
        <v>1.9060000000000015</v>
      </c>
      <c r="L215" s="152">
        <f t="shared" si="609"/>
        <v>0.67705862419518781</v>
      </c>
      <c r="M215" s="254" t="s">
        <v>203</v>
      </c>
      <c r="N215" s="470">
        <f t="shared" ref="N215" si="683">G215+G216</f>
        <v>11.804</v>
      </c>
      <c r="O215" s="470">
        <f t="shared" ref="O215" si="684">H215+H216</f>
        <v>0</v>
      </c>
      <c r="P215" s="470">
        <f t="shared" si="616"/>
        <v>11.804</v>
      </c>
      <c r="Q215" s="470">
        <f t="shared" ref="Q215" si="685">J215+J216</f>
        <v>3.9959999999999987</v>
      </c>
      <c r="R215" s="470">
        <f t="shared" ref="R215" si="686">P215-Q215</f>
        <v>7.8080000000000016</v>
      </c>
      <c r="S215" s="467">
        <f t="shared" ref="S215" si="687">Q215/P215</f>
        <v>0.3385293120975939</v>
      </c>
      <c r="T215" s="138"/>
    </row>
    <row r="216" spans="2:20">
      <c r="B216" s="508"/>
      <c r="C216" s="474"/>
      <c r="D216" s="474"/>
      <c r="E216" s="469"/>
      <c r="F216" s="127" t="s">
        <v>10</v>
      </c>
      <c r="G216" s="167">
        <v>5.9020000000000001</v>
      </c>
      <c r="H216" s="167"/>
      <c r="I216" s="167">
        <f t="shared" ref="I216" si="688">K215+G216+H216</f>
        <v>7.8080000000000016</v>
      </c>
      <c r="J216" s="438"/>
      <c r="K216" s="178">
        <f t="shared" si="608"/>
        <v>7.8080000000000016</v>
      </c>
      <c r="L216" s="152">
        <f t="shared" si="609"/>
        <v>0</v>
      </c>
      <c r="M216" s="254" t="s">
        <v>203</v>
      </c>
      <c r="N216" s="470"/>
      <c r="O216" s="470"/>
      <c r="P216" s="470">
        <f t="shared" si="616"/>
        <v>0</v>
      </c>
      <c r="Q216" s="470"/>
      <c r="R216" s="470"/>
      <c r="S216" s="467" t="e">
        <f t="shared" ref="S216" si="689">+Q216/P216</f>
        <v>#DIV/0!</v>
      </c>
      <c r="T216" s="138"/>
    </row>
    <row r="217" spans="2:20">
      <c r="B217" s="508"/>
      <c r="C217" s="474"/>
      <c r="D217" s="474"/>
      <c r="E217" s="469" t="s">
        <v>579</v>
      </c>
      <c r="F217" s="127" t="s">
        <v>457</v>
      </c>
      <c r="G217" s="167">
        <v>5.9039999999999999</v>
      </c>
      <c r="H217" s="167"/>
      <c r="I217" s="167">
        <f t="shared" ref="I217" si="690">G217+H217</f>
        <v>5.9039999999999999</v>
      </c>
      <c r="J217" s="438">
        <v>0.19999999999999996</v>
      </c>
      <c r="K217" s="178">
        <f t="shared" si="608"/>
        <v>5.7039999999999997</v>
      </c>
      <c r="L217" s="152">
        <f t="shared" si="609"/>
        <v>3.3875338753387524E-2</v>
      </c>
      <c r="M217" s="254" t="s">
        <v>203</v>
      </c>
      <c r="N217" s="470">
        <f t="shared" ref="N217" si="691">G217+G218</f>
        <v>11.808</v>
      </c>
      <c r="O217" s="470">
        <f t="shared" ref="O217" si="692">H217+H218</f>
        <v>0</v>
      </c>
      <c r="P217" s="470">
        <f t="shared" si="616"/>
        <v>11.808</v>
      </c>
      <c r="Q217" s="470">
        <f t="shared" ref="Q217" si="693">J217+J218</f>
        <v>0.19999999999999996</v>
      </c>
      <c r="R217" s="470">
        <f t="shared" ref="R217" si="694">P217-Q217</f>
        <v>11.608000000000001</v>
      </c>
      <c r="S217" s="467">
        <f t="shared" ref="S217" si="695">Q217/P217</f>
        <v>1.6937669376693762E-2</v>
      </c>
      <c r="T217" s="138"/>
    </row>
    <row r="218" spans="2:20">
      <c r="B218" s="508"/>
      <c r="C218" s="474"/>
      <c r="D218" s="474"/>
      <c r="E218" s="469"/>
      <c r="F218" s="127" t="s">
        <v>10</v>
      </c>
      <c r="G218" s="167">
        <v>5.9039999999999999</v>
      </c>
      <c r="H218" s="167"/>
      <c r="I218" s="167">
        <f t="shared" ref="I218" si="696">K217+G218+H218</f>
        <v>11.608000000000001</v>
      </c>
      <c r="J218" s="438"/>
      <c r="K218" s="178">
        <f t="shared" si="608"/>
        <v>11.608000000000001</v>
      </c>
      <c r="L218" s="152">
        <f t="shared" si="609"/>
        <v>0</v>
      </c>
      <c r="M218" s="254" t="s">
        <v>203</v>
      </c>
      <c r="N218" s="470"/>
      <c r="O218" s="470"/>
      <c r="P218" s="470">
        <f t="shared" si="616"/>
        <v>0</v>
      </c>
      <c r="Q218" s="470"/>
      <c r="R218" s="470"/>
      <c r="S218" s="467" t="e">
        <f t="shared" ref="S218" si="697">+Q218/P218</f>
        <v>#DIV/0!</v>
      </c>
      <c r="T218" s="138"/>
    </row>
    <row r="219" spans="2:20">
      <c r="B219" s="508"/>
      <c r="C219" s="474"/>
      <c r="D219" s="474"/>
      <c r="E219" s="469" t="s">
        <v>346</v>
      </c>
      <c r="F219" s="127" t="s">
        <v>457</v>
      </c>
      <c r="G219" s="167">
        <v>5.9050000000000002</v>
      </c>
      <c r="H219" s="167"/>
      <c r="I219" s="167">
        <f t="shared" ref="I219" si="698">G219+H219</f>
        <v>5.9050000000000002</v>
      </c>
      <c r="J219" s="438">
        <v>1.9749999999999979</v>
      </c>
      <c r="K219" s="178">
        <f t="shared" si="608"/>
        <v>3.9300000000000024</v>
      </c>
      <c r="L219" s="152">
        <f t="shared" si="609"/>
        <v>0.33446232006773885</v>
      </c>
      <c r="M219" s="254" t="s">
        <v>203</v>
      </c>
      <c r="N219" s="470">
        <f t="shared" ref="N219" si="699">G219+G220</f>
        <v>11.81</v>
      </c>
      <c r="O219" s="470">
        <f t="shared" ref="O219" si="700">H219+H220</f>
        <v>0</v>
      </c>
      <c r="P219" s="470">
        <f t="shared" si="616"/>
        <v>11.81</v>
      </c>
      <c r="Q219" s="470">
        <f t="shared" ref="Q219" si="701">J219+J220</f>
        <v>1.9749999999999979</v>
      </c>
      <c r="R219" s="470">
        <f t="shared" ref="R219" si="702">P219-Q219</f>
        <v>9.8350000000000026</v>
      </c>
      <c r="S219" s="467">
        <f t="shared" ref="S219" si="703">Q219/P219</f>
        <v>0.16723116003386942</v>
      </c>
      <c r="T219" s="138"/>
    </row>
    <row r="220" spans="2:20">
      <c r="B220" s="508"/>
      <c r="C220" s="474"/>
      <c r="D220" s="474"/>
      <c r="E220" s="469"/>
      <c r="F220" s="127" t="s">
        <v>10</v>
      </c>
      <c r="G220" s="167">
        <v>5.9050000000000002</v>
      </c>
      <c r="H220" s="167"/>
      <c r="I220" s="167">
        <f t="shared" ref="I220" si="704">K219+G220+H220</f>
        <v>9.8350000000000026</v>
      </c>
      <c r="J220" s="438"/>
      <c r="K220" s="178">
        <f t="shared" si="608"/>
        <v>9.8350000000000026</v>
      </c>
      <c r="L220" s="152">
        <f t="shared" si="609"/>
        <v>0</v>
      </c>
      <c r="M220" s="254" t="s">
        <v>203</v>
      </c>
      <c r="N220" s="470"/>
      <c r="O220" s="470"/>
      <c r="P220" s="470">
        <f t="shared" si="616"/>
        <v>0</v>
      </c>
      <c r="Q220" s="470"/>
      <c r="R220" s="470"/>
      <c r="S220" s="467" t="e">
        <f t="shared" ref="S220" si="705">+Q220/P220</f>
        <v>#DIV/0!</v>
      </c>
      <c r="T220" s="138"/>
    </row>
    <row r="221" spans="2:20">
      <c r="B221" s="508"/>
      <c r="C221" s="474"/>
      <c r="D221" s="474"/>
      <c r="E221" s="469" t="s">
        <v>368</v>
      </c>
      <c r="F221" s="127" t="s">
        <v>457</v>
      </c>
      <c r="G221" s="167">
        <v>5.9050000000000002</v>
      </c>
      <c r="H221" s="167"/>
      <c r="I221" s="167">
        <f t="shared" ref="I221" si="706">G221+H221</f>
        <v>5.9050000000000002</v>
      </c>
      <c r="J221" s="438">
        <v>4.177999999999999</v>
      </c>
      <c r="K221" s="178">
        <f t="shared" si="608"/>
        <v>1.7270000000000012</v>
      </c>
      <c r="L221" s="152">
        <f t="shared" si="609"/>
        <v>0.70753598645215898</v>
      </c>
      <c r="M221" s="254" t="s">
        <v>203</v>
      </c>
      <c r="N221" s="470">
        <f t="shared" ref="N221" si="707">G221+G222</f>
        <v>11.81</v>
      </c>
      <c r="O221" s="470">
        <f t="shared" ref="O221" si="708">H221+H222</f>
        <v>0</v>
      </c>
      <c r="P221" s="470">
        <f t="shared" si="616"/>
        <v>11.81</v>
      </c>
      <c r="Q221" s="470">
        <f t="shared" ref="Q221" si="709">J221+J222</f>
        <v>4.177999999999999</v>
      </c>
      <c r="R221" s="470">
        <f t="shared" ref="R221" si="710">P221-Q221</f>
        <v>7.6320000000000014</v>
      </c>
      <c r="S221" s="467">
        <f t="shared" ref="S221" si="711">Q221/P221</f>
        <v>0.35376799322607949</v>
      </c>
      <c r="T221" s="138"/>
    </row>
    <row r="222" spans="2:20">
      <c r="B222" s="508"/>
      <c r="C222" s="474"/>
      <c r="D222" s="474"/>
      <c r="E222" s="469"/>
      <c r="F222" s="127" t="s">
        <v>10</v>
      </c>
      <c r="G222" s="167">
        <v>5.9050000000000002</v>
      </c>
      <c r="H222" s="167"/>
      <c r="I222" s="167">
        <f t="shared" ref="I222" si="712">K221+G222+H222</f>
        <v>7.6320000000000014</v>
      </c>
      <c r="J222" s="438"/>
      <c r="K222" s="178">
        <f t="shared" si="608"/>
        <v>7.6320000000000014</v>
      </c>
      <c r="L222" s="152">
        <f t="shared" si="609"/>
        <v>0</v>
      </c>
      <c r="M222" s="254" t="s">
        <v>203</v>
      </c>
      <c r="N222" s="470"/>
      <c r="O222" s="470"/>
      <c r="P222" s="470">
        <f t="shared" si="616"/>
        <v>0</v>
      </c>
      <c r="Q222" s="470"/>
      <c r="R222" s="470"/>
      <c r="S222" s="467" t="e">
        <f t="shared" ref="S222" si="713">+Q222/P222</f>
        <v>#DIV/0!</v>
      </c>
      <c r="T222" s="138"/>
    </row>
    <row r="223" spans="2:20">
      <c r="B223" s="508"/>
      <c r="C223" s="474"/>
      <c r="D223" s="474"/>
      <c r="E223" s="469" t="s">
        <v>644</v>
      </c>
      <c r="F223" s="127" t="s">
        <v>457</v>
      </c>
      <c r="G223" s="167">
        <v>5.9050000000000002</v>
      </c>
      <c r="H223" s="167"/>
      <c r="I223" s="167">
        <f t="shared" ref="I223" si="714">G223+H223</f>
        <v>5.9050000000000002</v>
      </c>
      <c r="J223" s="438">
        <v>0</v>
      </c>
      <c r="K223" s="178">
        <f t="shared" si="608"/>
        <v>5.9050000000000002</v>
      </c>
      <c r="L223" s="152">
        <f t="shared" si="609"/>
        <v>0</v>
      </c>
      <c r="M223" s="254" t="s">
        <v>203</v>
      </c>
      <c r="N223" s="470">
        <f t="shared" ref="N223" si="715">G223+G224</f>
        <v>11.81</v>
      </c>
      <c r="O223" s="470">
        <f t="shared" ref="O223" si="716">H223+H224</f>
        <v>0</v>
      </c>
      <c r="P223" s="470">
        <f t="shared" si="616"/>
        <v>11.81</v>
      </c>
      <c r="Q223" s="470">
        <f t="shared" ref="Q223" si="717">J223+J224</f>
        <v>0</v>
      </c>
      <c r="R223" s="470">
        <f t="shared" ref="R223" si="718">P223-Q223</f>
        <v>11.81</v>
      </c>
      <c r="S223" s="467">
        <f t="shared" ref="S223" si="719">Q223/P223</f>
        <v>0</v>
      </c>
      <c r="T223" s="138"/>
    </row>
    <row r="224" spans="2:20">
      <c r="B224" s="508"/>
      <c r="C224" s="474"/>
      <c r="D224" s="474"/>
      <c r="E224" s="469"/>
      <c r="F224" s="127" t="s">
        <v>10</v>
      </c>
      <c r="G224" s="167">
        <v>5.9050000000000002</v>
      </c>
      <c r="H224" s="167"/>
      <c r="I224" s="167">
        <f t="shared" ref="I224" si="720">K223+G224+H224</f>
        <v>11.81</v>
      </c>
      <c r="J224" s="438"/>
      <c r="K224" s="178">
        <f t="shared" si="608"/>
        <v>11.81</v>
      </c>
      <c r="L224" s="152">
        <f t="shared" si="609"/>
        <v>0</v>
      </c>
      <c r="M224" s="254" t="s">
        <v>203</v>
      </c>
      <c r="N224" s="470"/>
      <c r="O224" s="470"/>
      <c r="P224" s="470">
        <f t="shared" si="616"/>
        <v>0</v>
      </c>
      <c r="Q224" s="470"/>
      <c r="R224" s="470"/>
      <c r="S224" s="467" t="e">
        <f t="shared" ref="S224" si="721">+Q224/P224</f>
        <v>#DIV/0!</v>
      </c>
      <c r="T224" s="138"/>
    </row>
    <row r="225" spans="2:20">
      <c r="B225" s="508"/>
      <c r="C225" s="474"/>
      <c r="D225" s="474"/>
      <c r="E225" s="469" t="s">
        <v>580</v>
      </c>
      <c r="F225" s="127" t="s">
        <v>457</v>
      </c>
      <c r="G225" s="167">
        <v>5.9050000000000002</v>
      </c>
      <c r="H225" s="167"/>
      <c r="I225" s="167">
        <f t="shared" ref="I225" si="722">G225+H225</f>
        <v>5.9050000000000002</v>
      </c>
      <c r="J225" s="438">
        <v>5.4280000000000017</v>
      </c>
      <c r="K225" s="178">
        <f t="shared" si="608"/>
        <v>0.47699999999999854</v>
      </c>
      <c r="L225" s="152">
        <f t="shared" si="609"/>
        <v>0.91922099915326017</v>
      </c>
      <c r="M225" s="254" t="s">
        <v>203</v>
      </c>
      <c r="N225" s="470">
        <f t="shared" ref="N225" si="723">G225+G226</f>
        <v>11.81</v>
      </c>
      <c r="O225" s="470">
        <f t="shared" ref="O225" si="724">H225+H226</f>
        <v>0</v>
      </c>
      <c r="P225" s="470">
        <f t="shared" si="616"/>
        <v>11.81</v>
      </c>
      <c r="Q225" s="470">
        <f t="shared" ref="Q225" si="725">J225+J226</f>
        <v>5.4280000000000017</v>
      </c>
      <c r="R225" s="470">
        <f t="shared" ref="R225" si="726">P225-Q225</f>
        <v>6.3819999999999988</v>
      </c>
      <c r="S225" s="467">
        <f t="shared" ref="S225" si="727">Q225/P225</f>
        <v>0.45961049957663008</v>
      </c>
      <c r="T225" s="138"/>
    </row>
    <row r="226" spans="2:20">
      <c r="B226" s="508"/>
      <c r="C226" s="474"/>
      <c r="D226" s="474"/>
      <c r="E226" s="469"/>
      <c r="F226" s="127" t="s">
        <v>10</v>
      </c>
      <c r="G226" s="167">
        <v>5.9050000000000002</v>
      </c>
      <c r="H226" s="167"/>
      <c r="I226" s="167">
        <f t="shared" ref="I226" si="728">K225+G226+H226</f>
        <v>6.3819999999999988</v>
      </c>
      <c r="J226" s="438"/>
      <c r="K226" s="178">
        <f t="shared" si="608"/>
        <v>6.3819999999999988</v>
      </c>
      <c r="L226" s="152">
        <f t="shared" si="609"/>
        <v>0</v>
      </c>
      <c r="M226" s="254" t="s">
        <v>203</v>
      </c>
      <c r="N226" s="470"/>
      <c r="O226" s="470"/>
      <c r="P226" s="470">
        <f t="shared" si="616"/>
        <v>0</v>
      </c>
      <c r="Q226" s="470"/>
      <c r="R226" s="470"/>
      <c r="S226" s="467" t="e">
        <f t="shared" ref="S226" si="729">+Q226/P226</f>
        <v>#DIV/0!</v>
      </c>
      <c r="T226" s="138"/>
    </row>
    <row r="227" spans="2:20">
      <c r="B227" s="508"/>
      <c r="C227" s="474"/>
      <c r="D227" s="474"/>
      <c r="E227" s="469" t="s">
        <v>581</v>
      </c>
      <c r="F227" s="127" t="s">
        <v>457</v>
      </c>
      <c r="G227" s="167">
        <v>5.9050000000000002</v>
      </c>
      <c r="H227" s="167"/>
      <c r="I227" s="167">
        <f t="shared" ref="I227" si="730">G227+H227</f>
        <v>5.9050000000000002</v>
      </c>
      <c r="J227" s="438">
        <v>3.3729999999999976</v>
      </c>
      <c r="K227" s="178">
        <f t="shared" si="608"/>
        <v>2.5320000000000027</v>
      </c>
      <c r="L227" s="152">
        <f t="shared" si="609"/>
        <v>0.57121083827264985</v>
      </c>
      <c r="M227" s="254" t="s">
        <v>203</v>
      </c>
      <c r="N227" s="470">
        <f t="shared" ref="N227" si="731">G227+G228</f>
        <v>11.81</v>
      </c>
      <c r="O227" s="470">
        <f t="shared" ref="O227" si="732">H227+H228</f>
        <v>0</v>
      </c>
      <c r="P227" s="470">
        <f t="shared" si="616"/>
        <v>11.81</v>
      </c>
      <c r="Q227" s="470">
        <f t="shared" ref="Q227" si="733">J227+J228</f>
        <v>3.3729999999999976</v>
      </c>
      <c r="R227" s="470">
        <f t="shared" ref="R227" si="734">P227-Q227</f>
        <v>8.4370000000000029</v>
      </c>
      <c r="S227" s="467">
        <f t="shared" ref="S227" si="735">Q227/P227</f>
        <v>0.28560541913632492</v>
      </c>
      <c r="T227" s="138"/>
    </row>
    <row r="228" spans="2:20">
      <c r="B228" s="508"/>
      <c r="C228" s="474"/>
      <c r="D228" s="474"/>
      <c r="E228" s="469"/>
      <c r="F228" s="127" t="s">
        <v>10</v>
      </c>
      <c r="G228" s="167">
        <v>5.9050000000000002</v>
      </c>
      <c r="H228" s="167"/>
      <c r="I228" s="167">
        <f t="shared" ref="I228" si="736">K227+G228+H228</f>
        <v>8.4370000000000029</v>
      </c>
      <c r="J228" s="438"/>
      <c r="K228" s="178">
        <f t="shared" si="608"/>
        <v>8.4370000000000029</v>
      </c>
      <c r="L228" s="152">
        <f t="shared" si="609"/>
        <v>0</v>
      </c>
      <c r="M228" s="254" t="s">
        <v>203</v>
      </c>
      <c r="N228" s="470"/>
      <c r="O228" s="470"/>
      <c r="P228" s="470">
        <f t="shared" si="616"/>
        <v>0</v>
      </c>
      <c r="Q228" s="470"/>
      <c r="R228" s="470"/>
      <c r="S228" s="467" t="e">
        <f t="shared" ref="S228" si="737">+Q228/P228</f>
        <v>#DIV/0!</v>
      </c>
      <c r="T228" s="138"/>
    </row>
    <row r="229" spans="2:20">
      <c r="B229" s="508"/>
      <c r="C229" s="474"/>
      <c r="D229" s="474"/>
      <c r="E229" s="469" t="s">
        <v>369</v>
      </c>
      <c r="F229" s="127" t="s">
        <v>457</v>
      </c>
      <c r="G229" s="167">
        <v>5.9059999999999997</v>
      </c>
      <c r="H229" s="167"/>
      <c r="I229" s="167">
        <f t="shared" ref="I229" si="738">G229+H229</f>
        <v>5.9059999999999997</v>
      </c>
      <c r="J229" s="438">
        <v>0.57000000000000206</v>
      </c>
      <c r="K229" s="178">
        <f t="shared" si="608"/>
        <v>5.3359999999999976</v>
      </c>
      <c r="L229" s="152">
        <f t="shared" si="609"/>
        <v>9.6512021672875398E-2</v>
      </c>
      <c r="M229" s="254" t="s">
        <v>203</v>
      </c>
      <c r="N229" s="470">
        <f t="shared" ref="N229" si="739">G229+G230</f>
        <v>11.811999999999999</v>
      </c>
      <c r="O229" s="470">
        <f t="shared" ref="O229" si="740">H229+H230</f>
        <v>0</v>
      </c>
      <c r="P229" s="470">
        <f t="shared" si="616"/>
        <v>11.811999999999999</v>
      </c>
      <c r="Q229" s="470">
        <f t="shared" ref="Q229" si="741">J229+J230</f>
        <v>0.57000000000000206</v>
      </c>
      <c r="R229" s="470">
        <f t="shared" ref="R229" si="742">P229-Q229</f>
        <v>11.241999999999997</v>
      </c>
      <c r="S229" s="467">
        <f t="shared" ref="S229" si="743">Q229/P229</f>
        <v>4.8256010836437699E-2</v>
      </c>
      <c r="T229" s="138"/>
    </row>
    <row r="230" spans="2:20">
      <c r="B230" s="508"/>
      <c r="C230" s="474"/>
      <c r="D230" s="474"/>
      <c r="E230" s="469"/>
      <c r="F230" s="127" t="s">
        <v>10</v>
      </c>
      <c r="G230" s="167">
        <v>5.9059999999999997</v>
      </c>
      <c r="H230" s="167"/>
      <c r="I230" s="167">
        <f t="shared" ref="I230" si="744">K229+G230+H230</f>
        <v>11.241999999999997</v>
      </c>
      <c r="J230" s="438"/>
      <c r="K230" s="178">
        <f t="shared" si="608"/>
        <v>11.241999999999997</v>
      </c>
      <c r="L230" s="152">
        <f t="shared" si="609"/>
        <v>0</v>
      </c>
      <c r="M230" s="254" t="s">
        <v>203</v>
      </c>
      <c r="N230" s="470"/>
      <c r="O230" s="470"/>
      <c r="P230" s="470">
        <f t="shared" si="616"/>
        <v>0</v>
      </c>
      <c r="Q230" s="470"/>
      <c r="R230" s="470"/>
      <c r="S230" s="467" t="e">
        <f t="shared" ref="S230" si="745">+Q230/P230</f>
        <v>#DIV/0!</v>
      </c>
      <c r="T230" s="138"/>
    </row>
    <row r="231" spans="2:20">
      <c r="B231" s="508"/>
      <c r="C231" s="474"/>
      <c r="D231" s="474"/>
      <c r="E231" s="469" t="s">
        <v>370</v>
      </c>
      <c r="F231" s="127" t="s">
        <v>457</v>
      </c>
      <c r="G231" s="167">
        <v>5.9039999999999999</v>
      </c>
      <c r="H231" s="167"/>
      <c r="I231" s="167">
        <f t="shared" ref="I231" si="746">G231+H231</f>
        <v>5.9039999999999999</v>
      </c>
      <c r="J231" s="438">
        <v>2.8239999999999985</v>
      </c>
      <c r="K231" s="178">
        <f t="shared" si="608"/>
        <v>3.0800000000000014</v>
      </c>
      <c r="L231" s="152">
        <f t="shared" si="609"/>
        <v>0.47831978319783175</v>
      </c>
      <c r="M231" s="254" t="s">
        <v>203</v>
      </c>
      <c r="N231" s="470">
        <f t="shared" ref="N231" si="747">G231+G232</f>
        <v>11.808</v>
      </c>
      <c r="O231" s="470">
        <f t="shared" ref="O231" si="748">H231+H232</f>
        <v>0</v>
      </c>
      <c r="P231" s="470">
        <f t="shared" si="616"/>
        <v>11.808</v>
      </c>
      <c r="Q231" s="470">
        <f t="shared" ref="Q231" si="749">J231+J232</f>
        <v>2.8239999999999985</v>
      </c>
      <c r="R231" s="470">
        <f t="shared" ref="R231" si="750">P231-Q231</f>
        <v>8.9840000000000018</v>
      </c>
      <c r="S231" s="467">
        <f t="shared" ref="S231" si="751">Q231/P231</f>
        <v>0.23915989159891587</v>
      </c>
      <c r="T231" s="138"/>
    </row>
    <row r="232" spans="2:20">
      <c r="B232" s="508"/>
      <c r="C232" s="474"/>
      <c r="D232" s="474"/>
      <c r="E232" s="469"/>
      <c r="F232" s="127" t="s">
        <v>10</v>
      </c>
      <c r="G232" s="167">
        <v>5.9039999999999999</v>
      </c>
      <c r="H232" s="167"/>
      <c r="I232" s="167">
        <f t="shared" ref="I232" si="752">K231+G232+H232</f>
        <v>8.9840000000000018</v>
      </c>
      <c r="J232" s="438"/>
      <c r="K232" s="178">
        <f t="shared" si="608"/>
        <v>8.9840000000000018</v>
      </c>
      <c r="L232" s="152">
        <f t="shared" si="609"/>
        <v>0</v>
      </c>
      <c r="M232" s="254" t="s">
        <v>203</v>
      </c>
      <c r="N232" s="470"/>
      <c r="O232" s="470"/>
      <c r="P232" s="470">
        <f t="shared" si="616"/>
        <v>0</v>
      </c>
      <c r="Q232" s="470"/>
      <c r="R232" s="470"/>
      <c r="S232" s="467" t="e">
        <f t="shared" ref="S232" si="753">+Q232/P232</f>
        <v>#DIV/0!</v>
      </c>
      <c r="T232" s="138"/>
    </row>
    <row r="233" spans="2:20">
      <c r="B233" s="508"/>
      <c r="C233" s="474"/>
      <c r="D233" s="474"/>
      <c r="E233" s="469" t="s">
        <v>447</v>
      </c>
      <c r="F233" s="127" t="s">
        <v>457</v>
      </c>
      <c r="G233" s="167">
        <v>5.9059999999999997</v>
      </c>
      <c r="H233" s="167"/>
      <c r="I233" s="167">
        <f t="shared" ref="I233" si="754">G233+H233</f>
        <v>5.9059999999999997</v>
      </c>
      <c r="J233" s="438">
        <v>2.4739999999999989</v>
      </c>
      <c r="K233" s="178">
        <f t="shared" si="608"/>
        <v>3.4320000000000008</v>
      </c>
      <c r="L233" s="152">
        <f t="shared" si="609"/>
        <v>0.41889603792753116</v>
      </c>
      <c r="M233" s="254" t="s">
        <v>203</v>
      </c>
      <c r="N233" s="470">
        <f t="shared" ref="N233" si="755">G233+G234</f>
        <v>11.811999999999999</v>
      </c>
      <c r="O233" s="470">
        <f t="shared" ref="O233" si="756">H233+H234</f>
        <v>0</v>
      </c>
      <c r="P233" s="470">
        <f t="shared" si="616"/>
        <v>11.811999999999999</v>
      </c>
      <c r="Q233" s="470">
        <f t="shared" ref="Q233" si="757">J233+J234</f>
        <v>2.4739999999999989</v>
      </c>
      <c r="R233" s="470">
        <f t="shared" ref="R233" si="758">P233-Q233</f>
        <v>9.338000000000001</v>
      </c>
      <c r="S233" s="467">
        <f t="shared" ref="S233" si="759">Q233/P233</f>
        <v>0.20944801896376558</v>
      </c>
      <c r="T233" s="138"/>
    </row>
    <row r="234" spans="2:20">
      <c r="B234" s="508"/>
      <c r="C234" s="474"/>
      <c r="D234" s="474"/>
      <c r="E234" s="469"/>
      <c r="F234" s="127" t="s">
        <v>10</v>
      </c>
      <c r="G234" s="167">
        <v>5.9059999999999997</v>
      </c>
      <c r="H234" s="167"/>
      <c r="I234" s="167">
        <f t="shared" ref="I234" si="760">K233+G234+H234</f>
        <v>9.338000000000001</v>
      </c>
      <c r="J234" s="438"/>
      <c r="K234" s="178">
        <f t="shared" si="608"/>
        <v>9.338000000000001</v>
      </c>
      <c r="L234" s="152">
        <f t="shared" si="609"/>
        <v>0</v>
      </c>
      <c r="M234" s="254" t="s">
        <v>203</v>
      </c>
      <c r="N234" s="470"/>
      <c r="O234" s="470"/>
      <c r="P234" s="470">
        <f t="shared" si="616"/>
        <v>0</v>
      </c>
      <c r="Q234" s="470"/>
      <c r="R234" s="470"/>
      <c r="S234" s="467" t="e">
        <f t="shared" ref="S234" si="761">+Q234/P234</f>
        <v>#DIV/0!</v>
      </c>
      <c r="T234" s="138"/>
    </row>
    <row r="235" spans="2:20">
      <c r="B235" s="508"/>
      <c r="C235" s="474"/>
      <c r="D235" s="474"/>
      <c r="E235" s="483" t="s">
        <v>582</v>
      </c>
      <c r="F235" s="127" t="s">
        <v>457</v>
      </c>
      <c r="G235" s="167">
        <v>5.9050000000000002</v>
      </c>
      <c r="H235" s="167"/>
      <c r="I235" s="167">
        <f t="shared" ref="I235" si="762">G235+H235</f>
        <v>5.9050000000000002</v>
      </c>
      <c r="J235" s="438">
        <v>1.9220000000000033</v>
      </c>
      <c r="K235" s="178">
        <f t="shared" si="608"/>
        <v>3.982999999999997</v>
      </c>
      <c r="L235" s="152">
        <f t="shared" si="609"/>
        <v>0.32548687552921307</v>
      </c>
      <c r="M235" s="254" t="s">
        <v>203</v>
      </c>
      <c r="N235" s="470">
        <f t="shared" ref="N235" si="763">G235+G236</f>
        <v>11.81</v>
      </c>
      <c r="O235" s="470">
        <f t="shared" ref="O235" si="764">H235+H236</f>
        <v>0</v>
      </c>
      <c r="P235" s="470">
        <f t="shared" si="616"/>
        <v>11.81</v>
      </c>
      <c r="Q235" s="470">
        <f t="shared" ref="Q235" si="765">J235+J236</f>
        <v>1.9220000000000033</v>
      </c>
      <c r="R235" s="470">
        <f t="shared" ref="R235" si="766">P235-Q235</f>
        <v>9.8879999999999981</v>
      </c>
      <c r="S235" s="467">
        <f t="shared" ref="S235" si="767">Q235/P235</f>
        <v>0.16274343776460654</v>
      </c>
      <c r="T235" s="138"/>
    </row>
    <row r="236" spans="2:20">
      <c r="B236" s="508"/>
      <c r="C236" s="474"/>
      <c r="D236" s="474"/>
      <c r="E236" s="483"/>
      <c r="F236" s="127" t="s">
        <v>10</v>
      </c>
      <c r="G236" s="167">
        <v>5.9050000000000002</v>
      </c>
      <c r="H236" s="167"/>
      <c r="I236" s="167">
        <f t="shared" ref="I236" si="768">K235+G236+H236</f>
        <v>9.8879999999999981</v>
      </c>
      <c r="J236" s="438"/>
      <c r="K236" s="178">
        <f t="shared" si="608"/>
        <v>9.8879999999999981</v>
      </c>
      <c r="L236" s="152">
        <f t="shared" si="609"/>
        <v>0</v>
      </c>
      <c r="M236" s="254" t="s">
        <v>203</v>
      </c>
      <c r="N236" s="470"/>
      <c r="O236" s="470"/>
      <c r="P236" s="470">
        <f t="shared" si="616"/>
        <v>0</v>
      </c>
      <c r="Q236" s="470"/>
      <c r="R236" s="470"/>
      <c r="S236" s="467" t="e">
        <f t="shared" ref="S236" si="769">+Q236/P236</f>
        <v>#DIV/0!</v>
      </c>
      <c r="T236" s="138"/>
    </row>
    <row r="237" spans="2:20">
      <c r="B237" s="508"/>
      <c r="C237" s="474"/>
      <c r="D237" s="482" t="s">
        <v>525</v>
      </c>
      <c r="E237" s="469" t="s">
        <v>583</v>
      </c>
      <c r="F237" s="127" t="s">
        <v>457</v>
      </c>
      <c r="G237" s="167">
        <v>5.9029999999999996</v>
      </c>
      <c r="H237" s="167"/>
      <c r="I237" s="167">
        <f t="shared" ref="I237" si="770">G237+H237</f>
        <v>5.9029999999999996</v>
      </c>
      <c r="J237" s="438">
        <v>3.6179999999999999</v>
      </c>
      <c r="K237" s="178">
        <f t="shared" si="608"/>
        <v>2.2849999999999997</v>
      </c>
      <c r="L237" s="152">
        <f t="shared" si="609"/>
        <v>0.61290869049635777</v>
      </c>
      <c r="M237" s="254" t="s">
        <v>203</v>
      </c>
      <c r="N237" s="470">
        <f t="shared" ref="N237" si="771">G237+G238</f>
        <v>11.805999999999999</v>
      </c>
      <c r="O237" s="470">
        <f t="shared" ref="O237" si="772">H237+H238</f>
        <v>0</v>
      </c>
      <c r="P237" s="470">
        <f t="shared" si="616"/>
        <v>11.805999999999999</v>
      </c>
      <c r="Q237" s="470">
        <f t="shared" ref="Q237" si="773">J237+J238</f>
        <v>3.6179999999999999</v>
      </c>
      <c r="R237" s="470">
        <f t="shared" ref="R237" si="774">P237-Q237</f>
        <v>8.1879999999999988</v>
      </c>
      <c r="S237" s="467">
        <f t="shared" ref="S237" si="775">Q237/P237</f>
        <v>0.30645434524817888</v>
      </c>
      <c r="T237" s="138"/>
    </row>
    <row r="238" spans="2:20">
      <c r="B238" s="508"/>
      <c r="C238" s="474"/>
      <c r="D238" s="482"/>
      <c r="E238" s="469"/>
      <c r="F238" s="127" t="s">
        <v>10</v>
      </c>
      <c r="G238" s="167">
        <v>5.9029999999999996</v>
      </c>
      <c r="H238" s="167"/>
      <c r="I238" s="167">
        <f t="shared" ref="I238" si="776">K237+G238+H238</f>
        <v>8.1879999999999988</v>
      </c>
      <c r="J238" s="438"/>
      <c r="K238" s="178">
        <f t="shared" si="608"/>
        <v>8.1879999999999988</v>
      </c>
      <c r="L238" s="152">
        <f t="shared" si="609"/>
        <v>0</v>
      </c>
      <c r="M238" s="254" t="s">
        <v>203</v>
      </c>
      <c r="N238" s="470"/>
      <c r="O238" s="470"/>
      <c r="P238" s="470">
        <f t="shared" si="616"/>
        <v>0</v>
      </c>
      <c r="Q238" s="470"/>
      <c r="R238" s="470"/>
      <c r="S238" s="467" t="e">
        <f t="shared" ref="S238" si="777">+Q238/P238</f>
        <v>#DIV/0!</v>
      </c>
      <c r="T238" s="138"/>
    </row>
    <row r="239" spans="2:20">
      <c r="B239" s="508"/>
      <c r="C239" s="474"/>
      <c r="D239" s="482"/>
      <c r="E239" s="469" t="s">
        <v>371</v>
      </c>
      <c r="F239" s="127" t="s">
        <v>457</v>
      </c>
      <c r="G239" s="167">
        <v>5.9059999999999997</v>
      </c>
      <c r="H239" s="167"/>
      <c r="I239" s="167">
        <f t="shared" ref="I239" si="778">G239+H239</f>
        <v>5.9059999999999997</v>
      </c>
      <c r="J239" s="438">
        <v>1.7819999999999998</v>
      </c>
      <c r="K239" s="178">
        <f t="shared" si="608"/>
        <v>4.1239999999999997</v>
      </c>
      <c r="L239" s="152">
        <f t="shared" si="609"/>
        <v>0.30172705722993565</v>
      </c>
      <c r="M239" s="254" t="s">
        <v>203</v>
      </c>
      <c r="N239" s="470">
        <f t="shared" ref="N239" si="779">G239+G240</f>
        <v>11.811999999999999</v>
      </c>
      <c r="O239" s="470">
        <f t="shared" ref="O239" si="780">H239+H240</f>
        <v>0</v>
      </c>
      <c r="P239" s="470">
        <f t="shared" si="616"/>
        <v>11.811999999999999</v>
      </c>
      <c r="Q239" s="470">
        <f t="shared" ref="Q239" si="781">J239+J240</f>
        <v>1.7819999999999998</v>
      </c>
      <c r="R239" s="470">
        <f t="shared" ref="R239" si="782">P239-Q239</f>
        <v>10.029999999999999</v>
      </c>
      <c r="S239" s="467">
        <f t="shared" ref="S239" si="783">Q239/P239</f>
        <v>0.15086352861496782</v>
      </c>
      <c r="T239" s="138"/>
    </row>
    <row r="240" spans="2:20">
      <c r="B240" s="508"/>
      <c r="C240" s="474"/>
      <c r="D240" s="482"/>
      <c r="E240" s="469"/>
      <c r="F240" s="127" t="s">
        <v>10</v>
      </c>
      <c r="G240" s="167">
        <v>5.9059999999999997</v>
      </c>
      <c r="H240" s="167"/>
      <c r="I240" s="167">
        <f t="shared" ref="I240" si="784">K239+G240+H240</f>
        <v>10.029999999999999</v>
      </c>
      <c r="J240" s="438"/>
      <c r="K240" s="178">
        <f t="shared" si="608"/>
        <v>10.029999999999999</v>
      </c>
      <c r="L240" s="152">
        <f t="shared" si="609"/>
        <v>0</v>
      </c>
      <c r="M240" s="254" t="s">
        <v>203</v>
      </c>
      <c r="N240" s="470"/>
      <c r="O240" s="470"/>
      <c r="P240" s="470">
        <f t="shared" si="616"/>
        <v>0</v>
      </c>
      <c r="Q240" s="470"/>
      <c r="R240" s="470"/>
      <c r="S240" s="467" t="e">
        <f t="shared" ref="S240" si="785">+Q240/P240</f>
        <v>#DIV/0!</v>
      </c>
      <c r="T240" s="138"/>
    </row>
    <row r="241" spans="2:20">
      <c r="B241" s="508"/>
      <c r="C241" s="474"/>
      <c r="D241" s="482"/>
      <c r="E241" s="469" t="s">
        <v>347</v>
      </c>
      <c r="F241" s="127" t="s">
        <v>457</v>
      </c>
      <c r="G241" s="167">
        <v>5.9050000000000002</v>
      </c>
      <c r="H241" s="167"/>
      <c r="I241" s="167">
        <f t="shared" ref="I241" si="786">G241+H241</f>
        <v>5.9050000000000002</v>
      </c>
      <c r="J241" s="438">
        <v>3.2419999999999991</v>
      </c>
      <c r="K241" s="178">
        <f t="shared" si="608"/>
        <v>2.6630000000000011</v>
      </c>
      <c r="L241" s="152">
        <f t="shared" si="609"/>
        <v>0.54902624894157481</v>
      </c>
      <c r="M241" s="254" t="s">
        <v>203</v>
      </c>
      <c r="N241" s="470">
        <f t="shared" ref="N241" si="787">G241+G242</f>
        <v>11.81</v>
      </c>
      <c r="O241" s="470">
        <f t="shared" ref="O241" si="788">H241+H242</f>
        <v>0</v>
      </c>
      <c r="P241" s="470">
        <f t="shared" si="616"/>
        <v>11.81</v>
      </c>
      <c r="Q241" s="470">
        <f t="shared" ref="Q241" si="789">J241+J242</f>
        <v>3.2419999999999991</v>
      </c>
      <c r="R241" s="470">
        <f t="shared" ref="R241" si="790">P241-Q241</f>
        <v>8.5680000000000014</v>
      </c>
      <c r="S241" s="467">
        <f t="shared" ref="S241" si="791">Q241/P241</f>
        <v>0.27451312447078741</v>
      </c>
      <c r="T241" s="138"/>
    </row>
    <row r="242" spans="2:20">
      <c r="B242" s="508"/>
      <c r="C242" s="474"/>
      <c r="D242" s="482"/>
      <c r="E242" s="469"/>
      <c r="F242" s="127" t="s">
        <v>10</v>
      </c>
      <c r="G242" s="167">
        <v>5.9050000000000002</v>
      </c>
      <c r="H242" s="167"/>
      <c r="I242" s="167">
        <f t="shared" ref="I242" si="792">K241+G242+H242</f>
        <v>8.5680000000000014</v>
      </c>
      <c r="J242" s="438"/>
      <c r="K242" s="178">
        <f t="shared" si="608"/>
        <v>8.5680000000000014</v>
      </c>
      <c r="L242" s="152">
        <f t="shared" si="609"/>
        <v>0</v>
      </c>
      <c r="M242" s="254" t="s">
        <v>203</v>
      </c>
      <c r="N242" s="470"/>
      <c r="O242" s="470"/>
      <c r="P242" s="470">
        <f t="shared" si="616"/>
        <v>0</v>
      </c>
      <c r="Q242" s="470"/>
      <c r="R242" s="470"/>
      <c r="S242" s="467" t="e">
        <f t="shared" ref="S242" si="793">+Q242/P242</f>
        <v>#DIV/0!</v>
      </c>
      <c r="T242" s="138"/>
    </row>
    <row r="243" spans="2:20">
      <c r="B243" s="508"/>
      <c r="C243" s="474"/>
      <c r="D243" s="482"/>
      <c r="E243" s="469" t="s">
        <v>372</v>
      </c>
      <c r="F243" s="127" t="s">
        <v>457</v>
      </c>
      <c r="G243" s="167">
        <v>5.9039999999999999</v>
      </c>
      <c r="H243" s="167"/>
      <c r="I243" s="167">
        <f t="shared" ref="I243" si="794">G243+H243</f>
        <v>5.9039999999999999</v>
      </c>
      <c r="J243" s="438">
        <v>2.7</v>
      </c>
      <c r="K243" s="178">
        <f t="shared" si="608"/>
        <v>3.2039999999999997</v>
      </c>
      <c r="L243" s="152">
        <f t="shared" si="609"/>
        <v>0.45731707317073172</v>
      </c>
      <c r="M243" s="254" t="s">
        <v>203</v>
      </c>
      <c r="N243" s="470">
        <f t="shared" ref="N243" si="795">G243+G244</f>
        <v>11.808</v>
      </c>
      <c r="O243" s="470">
        <f t="shared" ref="O243" si="796">H243+H244</f>
        <v>0</v>
      </c>
      <c r="P243" s="470">
        <f t="shared" si="616"/>
        <v>11.808</v>
      </c>
      <c r="Q243" s="470">
        <f t="shared" ref="Q243" si="797">J243+J244</f>
        <v>2.7</v>
      </c>
      <c r="R243" s="470">
        <f t="shared" ref="R243" si="798">P243-Q243</f>
        <v>9.1080000000000005</v>
      </c>
      <c r="S243" s="467">
        <f t="shared" ref="S243" si="799">Q243/P243</f>
        <v>0.22865853658536586</v>
      </c>
      <c r="T243" s="138"/>
    </row>
    <row r="244" spans="2:20">
      <c r="B244" s="508"/>
      <c r="C244" s="474"/>
      <c r="D244" s="482"/>
      <c r="E244" s="469"/>
      <c r="F244" s="127" t="s">
        <v>10</v>
      </c>
      <c r="G244" s="167">
        <v>5.9039999999999999</v>
      </c>
      <c r="H244" s="167"/>
      <c r="I244" s="167">
        <f t="shared" ref="I244" si="800">K243+G244+H244</f>
        <v>9.1080000000000005</v>
      </c>
      <c r="J244" s="438"/>
      <c r="K244" s="178">
        <f t="shared" si="608"/>
        <v>9.1080000000000005</v>
      </c>
      <c r="L244" s="152">
        <f t="shared" si="609"/>
        <v>0</v>
      </c>
      <c r="M244" s="254" t="s">
        <v>203</v>
      </c>
      <c r="N244" s="470"/>
      <c r="O244" s="470"/>
      <c r="P244" s="470">
        <f t="shared" si="616"/>
        <v>0</v>
      </c>
      <c r="Q244" s="470"/>
      <c r="R244" s="470"/>
      <c r="S244" s="467" t="e">
        <f t="shared" ref="S244" si="801">+Q244/P244</f>
        <v>#DIV/0!</v>
      </c>
      <c r="T244" s="138"/>
    </row>
    <row r="245" spans="2:20">
      <c r="B245" s="508"/>
      <c r="C245" s="474"/>
      <c r="D245" s="482"/>
      <c r="E245" s="469" t="s">
        <v>584</v>
      </c>
      <c r="F245" s="127" t="s">
        <v>457</v>
      </c>
      <c r="G245" s="167">
        <v>5.9050000000000002</v>
      </c>
      <c r="H245" s="167"/>
      <c r="I245" s="167">
        <f t="shared" ref="I245" si="802">G245+H245</f>
        <v>5.9050000000000002</v>
      </c>
      <c r="J245" s="438">
        <v>0.9740000000000002</v>
      </c>
      <c r="K245" s="178">
        <f t="shared" si="608"/>
        <v>4.931</v>
      </c>
      <c r="L245" s="152">
        <f t="shared" si="609"/>
        <v>0.16494496189669774</v>
      </c>
      <c r="M245" s="254" t="s">
        <v>203</v>
      </c>
      <c r="N245" s="470">
        <f t="shared" ref="N245" si="803">G245+G246</f>
        <v>11.81</v>
      </c>
      <c r="O245" s="470">
        <f t="shared" ref="O245" si="804">H245+H246</f>
        <v>0</v>
      </c>
      <c r="P245" s="470">
        <f t="shared" si="616"/>
        <v>11.81</v>
      </c>
      <c r="Q245" s="470">
        <f t="shared" ref="Q245" si="805">J245+J246</f>
        <v>0.9740000000000002</v>
      </c>
      <c r="R245" s="470">
        <f t="shared" ref="R245" si="806">P245-Q245</f>
        <v>10.836</v>
      </c>
      <c r="S245" s="467">
        <f t="shared" ref="S245" si="807">Q245/P245</f>
        <v>8.2472480948348872E-2</v>
      </c>
      <c r="T245" s="138"/>
    </row>
    <row r="246" spans="2:20">
      <c r="B246" s="508"/>
      <c r="C246" s="474"/>
      <c r="D246" s="482"/>
      <c r="E246" s="469"/>
      <c r="F246" s="127" t="s">
        <v>10</v>
      </c>
      <c r="G246" s="167">
        <v>5.9050000000000002</v>
      </c>
      <c r="H246" s="167"/>
      <c r="I246" s="167">
        <f t="shared" ref="I246" si="808">K245+G246+H246</f>
        <v>10.836</v>
      </c>
      <c r="J246" s="438"/>
      <c r="K246" s="178">
        <f t="shared" si="608"/>
        <v>10.836</v>
      </c>
      <c r="L246" s="152">
        <f t="shared" si="609"/>
        <v>0</v>
      </c>
      <c r="M246" s="254" t="s">
        <v>203</v>
      </c>
      <c r="N246" s="470"/>
      <c r="O246" s="470"/>
      <c r="P246" s="470">
        <f t="shared" si="616"/>
        <v>0</v>
      </c>
      <c r="Q246" s="470"/>
      <c r="R246" s="470"/>
      <c r="S246" s="467" t="e">
        <f t="shared" ref="S246" si="809">+Q246/P246</f>
        <v>#DIV/0!</v>
      </c>
      <c r="T246" s="138"/>
    </row>
    <row r="247" spans="2:20">
      <c r="B247" s="508"/>
      <c r="C247" s="474"/>
      <c r="D247" s="482"/>
      <c r="E247" s="469" t="s">
        <v>518</v>
      </c>
      <c r="F247" s="127" t="s">
        <v>457</v>
      </c>
      <c r="G247" s="167">
        <v>5.9059999999999997</v>
      </c>
      <c r="H247" s="167"/>
      <c r="I247" s="167">
        <f t="shared" ref="I247" si="810">G247+H247</f>
        <v>5.9059999999999997</v>
      </c>
      <c r="J247" s="438">
        <v>0.78300000000000036</v>
      </c>
      <c r="K247" s="178">
        <f t="shared" si="608"/>
        <v>5.1229999999999993</v>
      </c>
      <c r="L247" s="152">
        <f t="shared" si="609"/>
        <v>0.1325770402980021</v>
      </c>
      <c r="M247" s="254" t="s">
        <v>203</v>
      </c>
      <c r="N247" s="470">
        <f t="shared" ref="N247" si="811">G247+G248</f>
        <v>11.811999999999999</v>
      </c>
      <c r="O247" s="470">
        <f t="shared" ref="O247" si="812">H247+H248</f>
        <v>0</v>
      </c>
      <c r="P247" s="470">
        <f t="shared" si="616"/>
        <v>11.811999999999999</v>
      </c>
      <c r="Q247" s="470">
        <f t="shared" ref="Q247" si="813">J247+J248</f>
        <v>0.78300000000000036</v>
      </c>
      <c r="R247" s="470">
        <f t="shared" ref="R247" si="814">P247-Q247</f>
        <v>11.029</v>
      </c>
      <c r="S247" s="467">
        <f t="shared" ref="S247" si="815">Q247/P247</f>
        <v>6.6288520149001051E-2</v>
      </c>
      <c r="T247" s="138"/>
    </row>
    <row r="248" spans="2:20">
      <c r="B248" s="508"/>
      <c r="C248" s="474"/>
      <c r="D248" s="482"/>
      <c r="E248" s="469"/>
      <c r="F248" s="127" t="s">
        <v>10</v>
      </c>
      <c r="G248" s="167">
        <v>5.9059999999999997</v>
      </c>
      <c r="H248" s="167"/>
      <c r="I248" s="167">
        <f t="shared" ref="I248" si="816">K247+G248+H248</f>
        <v>11.029</v>
      </c>
      <c r="J248" s="438"/>
      <c r="K248" s="178">
        <f t="shared" si="608"/>
        <v>11.029</v>
      </c>
      <c r="L248" s="152">
        <f t="shared" si="609"/>
        <v>0</v>
      </c>
      <c r="M248" s="254" t="s">
        <v>203</v>
      </c>
      <c r="N248" s="470"/>
      <c r="O248" s="470"/>
      <c r="P248" s="470">
        <f t="shared" si="616"/>
        <v>0</v>
      </c>
      <c r="Q248" s="470"/>
      <c r="R248" s="470"/>
      <c r="S248" s="467" t="e">
        <f t="shared" ref="S248" si="817">+Q248/P248</f>
        <v>#DIV/0!</v>
      </c>
      <c r="T248" s="138"/>
    </row>
    <row r="249" spans="2:20">
      <c r="B249" s="508"/>
      <c r="C249" s="474"/>
      <c r="D249" s="482"/>
      <c r="E249" s="469" t="s">
        <v>373</v>
      </c>
      <c r="F249" s="127" t="s">
        <v>457</v>
      </c>
      <c r="G249" s="167">
        <v>5.9050000000000002</v>
      </c>
      <c r="H249" s="167"/>
      <c r="I249" s="167">
        <f t="shared" ref="I249" si="818">G249+H249</f>
        <v>5.9050000000000002</v>
      </c>
      <c r="J249" s="438">
        <v>2.0249999999999999</v>
      </c>
      <c r="K249" s="178">
        <f t="shared" si="608"/>
        <v>3.8800000000000003</v>
      </c>
      <c r="L249" s="152">
        <f t="shared" si="609"/>
        <v>0.34292972057578319</v>
      </c>
      <c r="M249" s="254" t="s">
        <v>203</v>
      </c>
      <c r="N249" s="470">
        <f t="shared" ref="N249" si="819">G249+G250</f>
        <v>11.81</v>
      </c>
      <c r="O249" s="470">
        <f t="shared" ref="O249" si="820">H249+H250</f>
        <v>0</v>
      </c>
      <c r="P249" s="470">
        <f t="shared" si="616"/>
        <v>11.81</v>
      </c>
      <c r="Q249" s="470">
        <f t="shared" ref="Q249" si="821">J249+J250</f>
        <v>2.0249999999999999</v>
      </c>
      <c r="R249" s="470">
        <f t="shared" ref="R249" si="822">P249-Q249</f>
        <v>9.7850000000000001</v>
      </c>
      <c r="S249" s="467">
        <f t="shared" ref="S249" si="823">Q249/P249</f>
        <v>0.1714648602878916</v>
      </c>
      <c r="T249" s="138"/>
    </row>
    <row r="250" spans="2:20">
      <c r="B250" s="508"/>
      <c r="C250" s="474"/>
      <c r="D250" s="482"/>
      <c r="E250" s="469"/>
      <c r="F250" s="127" t="s">
        <v>10</v>
      </c>
      <c r="G250" s="167">
        <v>5.9050000000000002</v>
      </c>
      <c r="H250" s="167"/>
      <c r="I250" s="167">
        <f t="shared" ref="I250" si="824">K249+G250+H250</f>
        <v>9.7850000000000001</v>
      </c>
      <c r="J250" s="438"/>
      <c r="K250" s="178">
        <f t="shared" si="608"/>
        <v>9.7850000000000001</v>
      </c>
      <c r="L250" s="152">
        <f t="shared" si="609"/>
        <v>0</v>
      </c>
      <c r="M250" s="254" t="s">
        <v>203</v>
      </c>
      <c r="N250" s="470"/>
      <c r="O250" s="470"/>
      <c r="P250" s="470">
        <f t="shared" si="616"/>
        <v>0</v>
      </c>
      <c r="Q250" s="470"/>
      <c r="R250" s="470"/>
      <c r="S250" s="467" t="e">
        <f t="shared" ref="S250" si="825">+Q250/P250</f>
        <v>#DIV/0!</v>
      </c>
      <c r="T250" s="138"/>
    </row>
    <row r="251" spans="2:20">
      <c r="B251" s="508"/>
      <c r="C251" s="474"/>
      <c r="D251" s="482"/>
      <c r="E251" s="469" t="s">
        <v>585</v>
      </c>
      <c r="F251" s="127" t="s">
        <v>457</v>
      </c>
      <c r="G251" s="167">
        <v>5.9050000000000002</v>
      </c>
      <c r="H251" s="167"/>
      <c r="I251" s="167">
        <f t="shared" ref="I251" si="826">G251+H251</f>
        <v>5.9050000000000002</v>
      </c>
      <c r="J251" s="438">
        <v>1.585</v>
      </c>
      <c r="K251" s="178">
        <f t="shared" si="608"/>
        <v>4.32</v>
      </c>
      <c r="L251" s="152">
        <f t="shared" si="609"/>
        <v>0.26841659610499574</v>
      </c>
      <c r="M251" s="254" t="s">
        <v>203</v>
      </c>
      <c r="N251" s="470">
        <f t="shared" ref="N251" si="827">G251+G252</f>
        <v>11.81</v>
      </c>
      <c r="O251" s="470">
        <f t="shared" ref="O251" si="828">H251+H252</f>
        <v>0</v>
      </c>
      <c r="P251" s="470">
        <f t="shared" si="616"/>
        <v>11.81</v>
      </c>
      <c r="Q251" s="470">
        <f t="shared" ref="Q251" si="829">J251+J252</f>
        <v>1.585</v>
      </c>
      <c r="R251" s="470">
        <f t="shared" ref="R251" si="830">P251-Q251</f>
        <v>10.225000000000001</v>
      </c>
      <c r="S251" s="467">
        <f t="shared" ref="S251" si="831">Q251/P251</f>
        <v>0.13420829805249787</v>
      </c>
      <c r="T251" s="138"/>
    </row>
    <row r="252" spans="2:20">
      <c r="B252" s="508"/>
      <c r="C252" s="474"/>
      <c r="D252" s="482"/>
      <c r="E252" s="469"/>
      <c r="F252" s="127" t="s">
        <v>10</v>
      </c>
      <c r="G252" s="167">
        <v>5.9050000000000002</v>
      </c>
      <c r="H252" s="167"/>
      <c r="I252" s="167">
        <f t="shared" ref="I252" si="832">K251+G252+H252</f>
        <v>10.225000000000001</v>
      </c>
      <c r="J252" s="438"/>
      <c r="K252" s="178">
        <f t="shared" si="608"/>
        <v>10.225000000000001</v>
      </c>
      <c r="L252" s="152">
        <f t="shared" si="609"/>
        <v>0</v>
      </c>
      <c r="M252" s="254" t="s">
        <v>203</v>
      </c>
      <c r="N252" s="470"/>
      <c r="O252" s="470"/>
      <c r="P252" s="470">
        <f t="shared" si="616"/>
        <v>0</v>
      </c>
      <c r="Q252" s="470"/>
      <c r="R252" s="470"/>
      <c r="S252" s="467" t="e">
        <f t="shared" ref="S252" si="833">+Q252/P252</f>
        <v>#DIV/0!</v>
      </c>
      <c r="T252" s="138"/>
    </row>
    <row r="253" spans="2:20">
      <c r="B253" s="508"/>
      <c r="C253" s="474"/>
      <c r="D253" s="482"/>
      <c r="E253" s="469" t="s">
        <v>374</v>
      </c>
      <c r="F253" s="127" t="s">
        <v>457</v>
      </c>
      <c r="G253" s="167">
        <v>5.9059999999999997</v>
      </c>
      <c r="H253" s="167"/>
      <c r="I253" s="167">
        <f t="shared" ref="I253" si="834">G253+H253</f>
        <v>5.9059999999999997</v>
      </c>
      <c r="J253" s="438">
        <v>2.6490000000000009</v>
      </c>
      <c r="K253" s="178">
        <f t="shared" si="608"/>
        <v>3.2569999999999988</v>
      </c>
      <c r="L253" s="152">
        <f t="shared" si="609"/>
        <v>0.44852692177446685</v>
      </c>
      <c r="M253" s="254" t="s">
        <v>203</v>
      </c>
      <c r="N253" s="470">
        <f t="shared" ref="N253" si="835">G253+G254</f>
        <v>11.811999999999999</v>
      </c>
      <c r="O253" s="470">
        <f t="shared" ref="O253" si="836">H253+H254</f>
        <v>0</v>
      </c>
      <c r="P253" s="470">
        <f t="shared" si="616"/>
        <v>11.811999999999999</v>
      </c>
      <c r="Q253" s="470">
        <f t="shared" ref="Q253" si="837">J253+J254</f>
        <v>2.6490000000000009</v>
      </c>
      <c r="R253" s="470">
        <f t="shared" ref="R253" si="838">P253-Q253</f>
        <v>9.1629999999999985</v>
      </c>
      <c r="S253" s="467">
        <f t="shared" ref="S253" si="839">Q253/P253</f>
        <v>0.22426346088723342</v>
      </c>
      <c r="T253" s="138"/>
    </row>
    <row r="254" spans="2:20">
      <c r="B254" s="508"/>
      <c r="C254" s="474"/>
      <c r="D254" s="482"/>
      <c r="E254" s="469"/>
      <c r="F254" s="127" t="s">
        <v>10</v>
      </c>
      <c r="G254" s="167">
        <v>5.9059999999999997</v>
      </c>
      <c r="H254" s="167"/>
      <c r="I254" s="167">
        <f t="shared" ref="I254" si="840">K253+G254+H254</f>
        <v>9.1629999999999985</v>
      </c>
      <c r="J254" s="438"/>
      <c r="K254" s="178">
        <f t="shared" si="608"/>
        <v>9.1629999999999985</v>
      </c>
      <c r="L254" s="152">
        <f t="shared" si="609"/>
        <v>0</v>
      </c>
      <c r="M254" s="254" t="s">
        <v>203</v>
      </c>
      <c r="N254" s="470"/>
      <c r="O254" s="470"/>
      <c r="P254" s="470">
        <f t="shared" si="616"/>
        <v>0</v>
      </c>
      <c r="Q254" s="470"/>
      <c r="R254" s="470"/>
      <c r="S254" s="467" t="e">
        <f t="shared" ref="S254" si="841">+Q254/P254</f>
        <v>#DIV/0!</v>
      </c>
      <c r="T254" s="138"/>
    </row>
    <row r="255" spans="2:20">
      <c r="B255" s="508"/>
      <c r="C255" s="474"/>
      <c r="D255" s="482"/>
      <c r="E255" s="469" t="s">
        <v>375</v>
      </c>
      <c r="F255" s="127" t="s">
        <v>457</v>
      </c>
      <c r="G255" s="167">
        <v>5.9020000000000001</v>
      </c>
      <c r="H255" s="167"/>
      <c r="I255" s="167">
        <f t="shared" ref="I255" si="842">G255+H255</f>
        <v>5.9020000000000001</v>
      </c>
      <c r="J255" s="438">
        <v>3.9769999999999994</v>
      </c>
      <c r="K255" s="178">
        <f t="shared" si="608"/>
        <v>1.9250000000000007</v>
      </c>
      <c r="L255" s="152">
        <f t="shared" si="609"/>
        <v>0.67383937648254821</v>
      </c>
      <c r="M255" s="254" t="s">
        <v>203</v>
      </c>
      <c r="N255" s="470">
        <f t="shared" ref="N255" si="843">G255+G256</f>
        <v>11.804</v>
      </c>
      <c r="O255" s="470">
        <f t="shared" ref="O255" si="844">H255+H256</f>
        <v>0</v>
      </c>
      <c r="P255" s="470">
        <f t="shared" si="616"/>
        <v>11.804</v>
      </c>
      <c r="Q255" s="470">
        <f t="shared" ref="Q255" si="845">J255+J256</f>
        <v>3.9769999999999994</v>
      </c>
      <c r="R255" s="470">
        <f t="shared" ref="R255" si="846">P255-Q255</f>
        <v>7.8270000000000008</v>
      </c>
      <c r="S255" s="467">
        <f t="shared" ref="S255" si="847">Q255/P255</f>
        <v>0.33691968824127411</v>
      </c>
      <c r="T255" s="138"/>
    </row>
    <row r="256" spans="2:20">
      <c r="B256" s="508"/>
      <c r="C256" s="474"/>
      <c r="D256" s="482"/>
      <c r="E256" s="469"/>
      <c r="F256" s="127" t="s">
        <v>10</v>
      </c>
      <c r="G256" s="167">
        <v>5.9020000000000001</v>
      </c>
      <c r="H256" s="167"/>
      <c r="I256" s="167">
        <f t="shared" ref="I256" si="848">K255+G256+H256</f>
        <v>7.8270000000000008</v>
      </c>
      <c r="J256" s="438"/>
      <c r="K256" s="178">
        <f t="shared" si="608"/>
        <v>7.8270000000000008</v>
      </c>
      <c r="L256" s="152">
        <f t="shared" si="609"/>
        <v>0</v>
      </c>
      <c r="M256" s="254" t="s">
        <v>203</v>
      </c>
      <c r="N256" s="470"/>
      <c r="O256" s="470"/>
      <c r="P256" s="470">
        <f t="shared" si="616"/>
        <v>0</v>
      </c>
      <c r="Q256" s="470"/>
      <c r="R256" s="470"/>
      <c r="S256" s="467" t="e">
        <f t="shared" ref="S256" si="849">+Q256/P256</f>
        <v>#DIV/0!</v>
      </c>
      <c r="T256" s="138"/>
    </row>
    <row r="257" spans="2:20">
      <c r="B257" s="508"/>
      <c r="C257" s="474"/>
      <c r="D257" s="482"/>
      <c r="E257" s="469" t="s">
        <v>376</v>
      </c>
      <c r="F257" s="127" t="s">
        <v>457</v>
      </c>
      <c r="G257" s="167">
        <v>5.907</v>
      </c>
      <c r="H257" s="167"/>
      <c r="I257" s="167">
        <f t="shared" ref="I257" si="850">G257+H257</f>
        <v>5.907</v>
      </c>
      <c r="J257" s="438">
        <v>4.1290000000000031</v>
      </c>
      <c r="K257" s="178">
        <f t="shared" si="608"/>
        <v>1.7779999999999969</v>
      </c>
      <c r="L257" s="152">
        <f t="shared" si="609"/>
        <v>0.6990011850347051</v>
      </c>
      <c r="M257" s="254" t="s">
        <v>203</v>
      </c>
      <c r="N257" s="470">
        <f t="shared" ref="N257" si="851">G257+G258</f>
        <v>11.814</v>
      </c>
      <c r="O257" s="470">
        <f t="shared" ref="O257" si="852">H257+H258</f>
        <v>0</v>
      </c>
      <c r="P257" s="470">
        <f t="shared" si="616"/>
        <v>11.814</v>
      </c>
      <c r="Q257" s="470">
        <f t="shared" ref="Q257" si="853">J257+J258</f>
        <v>4.1290000000000031</v>
      </c>
      <c r="R257" s="470">
        <f t="shared" ref="R257" si="854">P257-Q257</f>
        <v>7.6849999999999969</v>
      </c>
      <c r="S257" s="467">
        <f t="shared" ref="S257" si="855">Q257/P257</f>
        <v>0.34950059251735255</v>
      </c>
      <c r="T257" s="138"/>
    </row>
    <row r="258" spans="2:20">
      <c r="B258" s="508"/>
      <c r="C258" s="474"/>
      <c r="D258" s="482"/>
      <c r="E258" s="469"/>
      <c r="F258" s="127" t="s">
        <v>10</v>
      </c>
      <c r="G258" s="167">
        <v>5.907</v>
      </c>
      <c r="H258" s="167"/>
      <c r="I258" s="167">
        <f t="shared" ref="I258" si="856">K257+G258+H258</f>
        <v>7.6849999999999969</v>
      </c>
      <c r="J258" s="438"/>
      <c r="K258" s="178">
        <f t="shared" si="608"/>
        <v>7.6849999999999969</v>
      </c>
      <c r="L258" s="152">
        <f t="shared" si="609"/>
        <v>0</v>
      </c>
      <c r="M258" s="254" t="s">
        <v>203</v>
      </c>
      <c r="N258" s="470"/>
      <c r="O258" s="470"/>
      <c r="P258" s="470">
        <f t="shared" si="616"/>
        <v>0</v>
      </c>
      <c r="Q258" s="470"/>
      <c r="R258" s="470"/>
      <c r="S258" s="467" t="e">
        <f t="shared" ref="S258" si="857">+Q258/P258</f>
        <v>#DIV/0!</v>
      </c>
      <c r="T258" s="138"/>
    </row>
    <row r="259" spans="2:20">
      <c r="B259" s="508"/>
      <c r="C259" s="474"/>
      <c r="D259" s="482"/>
      <c r="E259" s="469" t="s">
        <v>377</v>
      </c>
      <c r="F259" s="127" t="s">
        <v>457</v>
      </c>
      <c r="G259" s="167">
        <v>5.9</v>
      </c>
      <c r="H259" s="167"/>
      <c r="I259" s="167">
        <f t="shared" ref="I259" si="858">G259+H259</f>
        <v>5.9</v>
      </c>
      <c r="J259" s="438">
        <v>3.1149999999999993</v>
      </c>
      <c r="K259" s="178">
        <f t="shared" si="608"/>
        <v>2.785000000000001</v>
      </c>
      <c r="L259" s="152">
        <f t="shared" si="609"/>
        <v>0.52796610169491509</v>
      </c>
      <c r="M259" s="254" t="s">
        <v>203</v>
      </c>
      <c r="N259" s="470">
        <f t="shared" ref="N259" si="859">G259+G260</f>
        <v>11.8</v>
      </c>
      <c r="O259" s="470">
        <f t="shared" ref="O259" si="860">H259+H260</f>
        <v>0</v>
      </c>
      <c r="P259" s="470">
        <f t="shared" si="616"/>
        <v>11.8</v>
      </c>
      <c r="Q259" s="470">
        <f t="shared" ref="Q259" si="861">J259+J260</f>
        <v>3.1149999999999993</v>
      </c>
      <c r="R259" s="470">
        <f t="shared" ref="R259" si="862">P259-Q259</f>
        <v>8.6850000000000023</v>
      </c>
      <c r="S259" s="467">
        <f t="shared" ref="S259" si="863">Q259/P259</f>
        <v>0.26398305084745755</v>
      </c>
      <c r="T259" s="138"/>
    </row>
    <row r="260" spans="2:20">
      <c r="B260" s="508"/>
      <c r="C260" s="474"/>
      <c r="D260" s="482"/>
      <c r="E260" s="469"/>
      <c r="F260" s="127" t="s">
        <v>10</v>
      </c>
      <c r="G260" s="167">
        <v>5.9</v>
      </c>
      <c r="H260" s="167"/>
      <c r="I260" s="167">
        <f t="shared" ref="I260" si="864">K259+G260+H260</f>
        <v>8.6850000000000023</v>
      </c>
      <c r="J260" s="438"/>
      <c r="K260" s="178">
        <f t="shared" si="608"/>
        <v>8.6850000000000023</v>
      </c>
      <c r="L260" s="152">
        <f t="shared" si="609"/>
        <v>0</v>
      </c>
      <c r="M260" s="254" t="s">
        <v>203</v>
      </c>
      <c r="N260" s="470"/>
      <c r="O260" s="470"/>
      <c r="P260" s="470">
        <f t="shared" si="616"/>
        <v>0</v>
      </c>
      <c r="Q260" s="470"/>
      <c r="R260" s="470"/>
      <c r="S260" s="467" t="e">
        <f t="shared" ref="S260" si="865">+Q260/P260</f>
        <v>#DIV/0!</v>
      </c>
      <c r="T260" s="138"/>
    </row>
    <row r="261" spans="2:20">
      <c r="B261" s="508"/>
      <c r="C261" s="474"/>
      <c r="D261" s="482"/>
      <c r="E261" s="469" t="s">
        <v>378</v>
      </c>
      <c r="F261" s="127" t="s">
        <v>457</v>
      </c>
      <c r="G261" s="167">
        <v>5.907</v>
      </c>
      <c r="H261" s="167"/>
      <c r="I261" s="167">
        <f t="shared" ref="I261" si="866">G261+H261</f>
        <v>5.907</v>
      </c>
      <c r="J261" s="438">
        <v>2.8060000000000063</v>
      </c>
      <c r="K261" s="178">
        <f t="shared" ref="K261:K316" si="867">I261-J261</f>
        <v>3.1009999999999938</v>
      </c>
      <c r="L261" s="152">
        <f t="shared" ref="L261:L316" si="868">J261/I261</f>
        <v>0.47502962586761577</v>
      </c>
      <c r="M261" s="254" t="s">
        <v>203</v>
      </c>
      <c r="N261" s="470">
        <f t="shared" ref="N261" si="869">G261+G262</f>
        <v>11.814</v>
      </c>
      <c r="O261" s="470">
        <f t="shared" ref="O261" si="870">H261+H262</f>
        <v>0</v>
      </c>
      <c r="P261" s="470">
        <f t="shared" si="616"/>
        <v>11.814</v>
      </c>
      <c r="Q261" s="470">
        <f t="shared" ref="Q261" si="871">J261+J262</f>
        <v>2.8060000000000063</v>
      </c>
      <c r="R261" s="470">
        <f t="shared" ref="R261" si="872">P261-Q261</f>
        <v>9.0079999999999938</v>
      </c>
      <c r="S261" s="467">
        <f t="shared" ref="S261" si="873">Q261/P261</f>
        <v>0.23751481293380788</v>
      </c>
      <c r="T261" s="138"/>
    </row>
    <row r="262" spans="2:20">
      <c r="B262" s="508"/>
      <c r="C262" s="474"/>
      <c r="D262" s="482"/>
      <c r="E262" s="469"/>
      <c r="F262" s="127" t="s">
        <v>10</v>
      </c>
      <c r="G262" s="167">
        <v>5.907</v>
      </c>
      <c r="H262" s="167"/>
      <c r="I262" s="167">
        <f t="shared" ref="I262" si="874">K261+G262+H262</f>
        <v>9.0079999999999938</v>
      </c>
      <c r="J262" s="438"/>
      <c r="K262" s="178">
        <f t="shared" si="867"/>
        <v>9.0079999999999938</v>
      </c>
      <c r="L262" s="152">
        <f t="shared" si="868"/>
        <v>0</v>
      </c>
      <c r="M262" s="254" t="s">
        <v>203</v>
      </c>
      <c r="N262" s="470"/>
      <c r="O262" s="470"/>
      <c r="P262" s="470">
        <f t="shared" ref="P262:P316" si="875">+N262+O262</f>
        <v>0</v>
      </c>
      <c r="Q262" s="470"/>
      <c r="R262" s="470"/>
      <c r="S262" s="467" t="e">
        <f t="shared" ref="S262" si="876">+Q262/P262</f>
        <v>#DIV/0!</v>
      </c>
      <c r="T262" s="138"/>
    </row>
    <row r="263" spans="2:20">
      <c r="B263" s="508"/>
      <c r="C263" s="474"/>
      <c r="D263" s="482"/>
      <c r="E263" s="469" t="s">
        <v>379</v>
      </c>
      <c r="F263" s="127" t="s">
        <v>457</v>
      </c>
      <c r="G263" s="167">
        <v>5.9050000000000002</v>
      </c>
      <c r="H263" s="167"/>
      <c r="I263" s="167">
        <f t="shared" ref="I263" si="877">G263+H263</f>
        <v>5.9050000000000002</v>
      </c>
      <c r="J263" s="438">
        <v>0</v>
      </c>
      <c r="K263" s="178">
        <f t="shared" si="867"/>
        <v>5.9050000000000002</v>
      </c>
      <c r="L263" s="152">
        <f t="shared" si="868"/>
        <v>0</v>
      </c>
      <c r="M263" s="254" t="s">
        <v>203</v>
      </c>
      <c r="N263" s="470">
        <f t="shared" ref="N263" si="878">G263+G264</f>
        <v>11.81</v>
      </c>
      <c r="O263" s="470">
        <f t="shared" ref="O263" si="879">H263+H264</f>
        <v>0</v>
      </c>
      <c r="P263" s="470">
        <f t="shared" si="875"/>
        <v>11.81</v>
      </c>
      <c r="Q263" s="470">
        <f t="shared" ref="Q263" si="880">J263+J264</f>
        <v>0</v>
      </c>
      <c r="R263" s="470">
        <f t="shared" ref="R263" si="881">P263-Q263</f>
        <v>11.81</v>
      </c>
      <c r="S263" s="467">
        <f t="shared" ref="S263" si="882">Q263/P263</f>
        <v>0</v>
      </c>
      <c r="T263" s="138"/>
    </row>
    <row r="264" spans="2:20">
      <c r="B264" s="508"/>
      <c r="C264" s="474"/>
      <c r="D264" s="482"/>
      <c r="E264" s="469"/>
      <c r="F264" s="127" t="s">
        <v>10</v>
      </c>
      <c r="G264" s="167">
        <v>5.9050000000000002</v>
      </c>
      <c r="H264" s="167"/>
      <c r="I264" s="167">
        <f t="shared" ref="I264" si="883">K263+G264+H264</f>
        <v>11.81</v>
      </c>
      <c r="J264" s="438"/>
      <c r="K264" s="178">
        <f t="shared" si="867"/>
        <v>11.81</v>
      </c>
      <c r="L264" s="152">
        <f t="shared" si="868"/>
        <v>0</v>
      </c>
      <c r="M264" s="254" t="s">
        <v>203</v>
      </c>
      <c r="N264" s="470"/>
      <c r="O264" s="470"/>
      <c r="P264" s="470">
        <f t="shared" si="875"/>
        <v>0</v>
      </c>
      <c r="Q264" s="470"/>
      <c r="R264" s="470"/>
      <c r="S264" s="467" t="e">
        <f t="shared" ref="S264" si="884">+Q264/P264</f>
        <v>#DIV/0!</v>
      </c>
      <c r="T264" s="138"/>
    </row>
    <row r="265" spans="2:20">
      <c r="B265" s="508"/>
      <c r="C265" s="474"/>
      <c r="D265" s="482"/>
      <c r="E265" s="469" t="s">
        <v>380</v>
      </c>
      <c r="F265" s="127" t="s">
        <v>457</v>
      </c>
      <c r="G265" s="167">
        <v>5.9059999999999997</v>
      </c>
      <c r="H265" s="167"/>
      <c r="I265" s="167">
        <f t="shared" ref="I265" si="885">G265+H265</f>
        <v>5.9059999999999997</v>
      </c>
      <c r="J265" s="438">
        <v>1.5240000000000009</v>
      </c>
      <c r="K265" s="178">
        <f t="shared" si="867"/>
        <v>4.3819999999999988</v>
      </c>
      <c r="L265" s="152">
        <f t="shared" si="868"/>
        <v>0.25804266847273977</v>
      </c>
      <c r="M265" s="254" t="s">
        <v>203</v>
      </c>
      <c r="N265" s="470">
        <f t="shared" ref="N265" si="886">G265+G266</f>
        <v>11.811999999999999</v>
      </c>
      <c r="O265" s="470">
        <f t="shared" ref="O265" si="887">H265+H266</f>
        <v>0</v>
      </c>
      <c r="P265" s="470">
        <f t="shared" si="875"/>
        <v>11.811999999999999</v>
      </c>
      <c r="Q265" s="470">
        <f t="shared" ref="Q265" si="888">J265+J266</f>
        <v>1.5240000000000009</v>
      </c>
      <c r="R265" s="470">
        <f t="shared" ref="R265" si="889">P265-Q265</f>
        <v>10.287999999999998</v>
      </c>
      <c r="S265" s="467">
        <f t="shared" ref="S265" si="890">Q265/P265</f>
        <v>0.12902133423636988</v>
      </c>
      <c r="T265" s="138"/>
    </row>
    <row r="266" spans="2:20">
      <c r="B266" s="508"/>
      <c r="C266" s="474"/>
      <c r="D266" s="482"/>
      <c r="E266" s="469"/>
      <c r="F266" s="127" t="s">
        <v>10</v>
      </c>
      <c r="G266" s="167">
        <v>5.9059999999999997</v>
      </c>
      <c r="H266" s="167"/>
      <c r="I266" s="167">
        <f t="shared" ref="I266" si="891">K265+G266+H266</f>
        <v>10.287999999999998</v>
      </c>
      <c r="J266" s="438"/>
      <c r="K266" s="178">
        <f t="shared" si="867"/>
        <v>10.287999999999998</v>
      </c>
      <c r="L266" s="152">
        <f t="shared" si="868"/>
        <v>0</v>
      </c>
      <c r="M266" s="254" t="s">
        <v>203</v>
      </c>
      <c r="N266" s="470"/>
      <c r="O266" s="470"/>
      <c r="P266" s="470">
        <f t="shared" si="875"/>
        <v>0</v>
      </c>
      <c r="Q266" s="470"/>
      <c r="R266" s="470"/>
      <c r="S266" s="467" t="e">
        <f t="shared" ref="S266" si="892">+Q266/P266</f>
        <v>#DIV/0!</v>
      </c>
      <c r="T266" s="138"/>
    </row>
    <row r="267" spans="2:20">
      <c r="B267" s="508"/>
      <c r="C267" s="474"/>
      <c r="D267" s="482"/>
      <c r="E267" s="469" t="s">
        <v>381</v>
      </c>
      <c r="F267" s="127" t="s">
        <v>457</v>
      </c>
      <c r="G267" s="167">
        <v>5.9050000000000002</v>
      </c>
      <c r="H267" s="167"/>
      <c r="I267" s="167">
        <f t="shared" ref="I267" si="893">G267+H267</f>
        <v>5.9050000000000002</v>
      </c>
      <c r="J267" s="438">
        <v>2.2719999999999994</v>
      </c>
      <c r="K267" s="178">
        <f t="shared" si="867"/>
        <v>3.6330000000000009</v>
      </c>
      <c r="L267" s="152">
        <f t="shared" si="868"/>
        <v>0.38475867908552064</v>
      </c>
      <c r="M267" s="254" t="s">
        <v>203</v>
      </c>
      <c r="N267" s="470">
        <f t="shared" ref="N267" si="894">G267+G268</f>
        <v>11.81</v>
      </c>
      <c r="O267" s="470">
        <f t="shared" ref="O267" si="895">H267+H268</f>
        <v>0</v>
      </c>
      <c r="P267" s="470">
        <f t="shared" si="875"/>
        <v>11.81</v>
      </c>
      <c r="Q267" s="470">
        <f t="shared" ref="Q267" si="896">J267+J268</f>
        <v>2.2719999999999994</v>
      </c>
      <c r="R267" s="470">
        <f t="shared" ref="R267" si="897">P267-Q267</f>
        <v>9.5380000000000003</v>
      </c>
      <c r="S267" s="467">
        <f t="shared" ref="S267" si="898">Q267/P267</f>
        <v>0.19237933954276032</v>
      </c>
      <c r="T267" s="138"/>
    </row>
    <row r="268" spans="2:20">
      <c r="B268" s="508"/>
      <c r="C268" s="474"/>
      <c r="D268" s="482"/>
      <c r="E268" s="469"/>
      <c r="F268" s="127" t="s">
        <v>10</v>
      </c>
      <c r="G268" s="167">
        <v>5.9050000000000002</v>
      </c>
      <c r="H268" s="167"/>
      <c r="I268" s="167">
        <f t="shared" ref="I268" si="899">K267+G268+H268</f>
        <v>9.5380000000000003</v>
      </c>
      <c r="J268" s="438"/>
      <c r="K268" s="178">
        <f t="shared" si="867"/>
        <v>9.5380000000000003</v>
      </c>
      <c r="L268" s="152">
        <f t="shared" si="868"/>
        <v>0</v>
      </c>
      <c r="M268" s="254" t="s">
        <v>203</v>
      </c>
      <c r="N268" s="470"/>
      <c r="O268" s="470"/>
      <c r="P268" s="470">
        <f t="shared" si="875"/>
        <v>0</v>
      </c>
      <c r="Q268" s="470"/>
      <c r="R268" s="470"/>
      <c r="S268" s="467" t="e">
        <f t="shared" ref="S268" si="900">+Q268/P268</f>
        <v>#DIV/0!</v>
      </c>
      <c r="T268" s="138"/>
    </row>
    <row r="269" spans="2:20">
      <c r="B269" s="508"/>
      <c r="C269" s="474"/>
      <c r="D269" s="482"/>
      <c r="E269" s="469" t="s">
        <v>645</v>
      </c>
      <c r="F269" s="127" t="s">
        <v>457</v>
      </c>
      <c r="G269" s="167">
        <v>5.9139999999999997</v>
      </c>
      <c r="H269" s="167"/>
      <c r="I269" s="167">
        <f t="shared" ref="I269" si="901">G269+H269</f>
        <v>5.9139999999999997</v>
      </c>
      <c r="J269" s="438">
        <v>3.7929999999999953</v>
      </c>
      <c r="K269" s="178">
        <f t="shared" si="867"/>
        <v>2.1210000000000044</v>
      </c>
      <c r="L269" s="152">
        <f t="shared" si="868"/>
        <v>0.64135948596550485</v>
      </c>
      <c r="M269" s="254" t="s">
        <v>203</v>
      </c>
      <c r="N269" s="470">
        <f t="shared" ref="N269" si="902">G269+G270</f>
        <v>11.827999999999999</v>
      </c>
      <c r="O269" s="470">
        <f t="shared" ref="O269" si="903">H269+H270</f>
        <v>0</v>
      </c>
      <c r="P269" s="470">
        <f t="shared" si="875"/>
        <v>11.827999999999999</v>
      </c>
      <c r="Q269" s="470">
        <f t="shared" ref="Q269" si="904">J269+J270</f>
        <v>3.7929999999999953</v>
      </c>
      <c r="R269" s="470">
        <f t="shared" ref="R269" si="905">P269-Q269</f>
        <v>8.0350000000000037</v>
      </c>
      <c r="S269" s="467">
        <f t="shared" ref="S269" si="906">Q269/P269</f>
        <v>0.32067974298275242</v>
      </c>
      <c r="T269" s="138"/>
    </row>
    <row r="270" spans="2:20">
      <c r="B270" s="508"/>
      <c r="C270" s="474"/>
      <c r="D270" s="482"/>
      <c r="E270" s="469"/>
      <c r="F270" s="127" t="s">
        <v>10</v>
      </c>
      <c r="G270" s="167">
        <v>5.9139999999999997</v>
      </c>
      <c r="H270" s="167"/>
      <c r="I270" s="167">
        <f t="shared" ref="I270" si="907">K269+G270+H270</f>
        <v>8.0350000000000037</v>
      </c>
      <c r="J270" s="438"/>
      <c r="K270" s="178">
        <f t="shared" si="867"/>
        <v>8.0350000000000037</v>
      </c>
      <c r="L270" s="152">
        <f t="shared" si="868"/>
        <v>0</v>
      </c>
      <c r="M270" s="254" t="s">
        <v>203</v>
      </c>
      <c r="N270" s="470"/>
      <c r="O270" s="470"/>
      <c r="P270" s="470">
        <f t="shared" si="875"/>
        <v>0</v>
      </c>
      <c r="Q270" s="470"/>
      <c r="R270" s="470"/>
      <c r="S270" s="467" t="e">
        <f t="shared" ref="S270" si="908">+Q270/P270</f>
        <v>#DIV/0!</v>
      </c>
      <c r="T270" s="138"/>
    </row>
    <row r="271" spans="2:20">
      <c r="B271" s="508"/>
      <c r="C271" s="474"/>
      <c r="D271" s="482"/>
      <c r="E271" s="469" t="s">
        <v>448</v>
      </c>
      <c r="F271" s="127" t="s">
        <v>457</v>
      </c>
      <c r="G271" s="167">
        <v>5.907</v>
      </c>
      <c r="H271" s="167"/>
      <c r="I271" s="167">
        <f t="shared" ref="I271" si="909">G271+H271</f>
        <v>5.907</v>
      </c>
      <c r="J271" s="438">
        <v>0</v>
      </c>
      <c r="K271" s="178">
        <f t="shared" si="867"/>
        <v>5.907</v>
      </c>
      <c r="L271" s="152">
        <f t="shared" si="868"/>
        <v>0</v>
      </c>
      <c r="M271" s="254" t="s">
        <v>203</v>
      </c>
      <c r="N271" s="470">
        <f t="shared" ref="N271" si="910">G271+G272</f>
        <v>11.814</v>
      </c>
      <c r="O271" s="470">
        <f t="shared" ref="O271" si="911">H271+H272</f>
        <v>0</v>
      </c>
      <c r="P271" s="470">
        <f t="shared" si="875"/>
        <v>11.814</v>
      </c>
      <c r="Q271" s="470">
        <f t="shared" ref="Q271" si="912">J271+J272</f>
        <v>0</v>
      </c>
      <c r="R271" s="470">
        <f t="shared" ref="R271" si="913">P271-Q271</f>
        <v>11.814</v>
      </c>
      <c r="S271" s="467">
        <f t="shared" ref="S271" si="914">Q271/P271</f>
        <v>0</v>
      </c>
      <c r="T271" s="138"/>
    </row>
    <row r="272" spans="2:20">
      <c r="B272" s="508"/>
      <c r="C272" s="474"/>
      <c r="D272" s="482"/>
      <c r="E272" s="469"/>
      <c r="F272" s="127" t="s">
        <v>10</v>
      </c>
      <c r="G272" s="167">
        <v>5.907</v>
      </c>
      <c r="H272" s="167"/>
      <c r="I272" s="167">
        <f t="shared" ref="I272" si="915">K271+G272+H272</f>
        <v>11.814</v>
      </c>
      <c r="J272" s="438"/>
      <c r="K272" s="178">
        <f t="shared" si="867"/>
        <v>11.814</v>
      </c>
      <c r="L272" s="152">
        <f t="shared" si="868"/>
        <v>0</v>
      </c>
      <c r="M272" s="254" t="s">
        <v>203</v>
      </c>
      <c r="N272" s="470"/>
      <c r="O272" s="470"/>
      <c r="P272" s="470">
        <f t="shared" si="875"/>
        <v>0</v>
      </c>
      <c r="Q272" s="470"/>
      <c r="R272" s="470"/>
      <c r="S272" s="467" t="e">
        <f t="shared" ref="S272" si="916">+Q272/P272</f>
        <v>#DIV/0!</v>
      </c>
      <c r="T272" s="138"/>
    </row>
    <row r="273" spans="2:20">
      <c r="B273" s="508"/>
      <c r="C273" s="474"/>
      <c r="D273" s="482"/>
      <c r="E273" s="469" t="s">
        <v>382</v>
      </c>
      <c r="F273" s="127" t="s">
        <v>457</v>
      </c>
      <c r="G273" s="167">
        <v>5.9039999999999999</v>
      </c>
      <c r="H273" s="167"/>
      <c r="I273" s="167">
        <f t="shared" ref="I273" si="917">G273+H273</f>
        <v>5.9039999999999999</v>
      </c>
      <c r="J273" s="438">
        <v>1.4350000000000014</v>
      </c>
      <c r="K273" s="178">
        <f t="shared" si="867"/>
        <v>4.4689999999999985</v>
      </c>
      <c r="L273" s="152">
        <f t="shared" si="868"/>
        <v>0.2430555555555558</v>
      </c>
      <c r="M273" s="254" t="s">
        <v>203</v>
      </c>
      <c r="N273" s="470">
        <f t="shared" ref="N273" si="918">G273+G274</f>
        <v>11.808</v>
      </c>
      <c r="O273" s="470">
        <f t="shared" ref="O273" si="919">H273+H274</f>
        <v>0</v>
      </c>
      <c r="P273" s="470">
        <f t="shared" si="875"/>
        <v>11.808</v>
      </c>
      <c r="Q273" s="470">
        <f t="shared" ref="Q273" si="920">J273+J274</f>
        <v>1.4350000000000014</v>
      </c>
      <c r="R273" s="470">
        <f t="shared" ref="R273" si="921">P273-Q273</f>
        <v>10.372999999999998</v>
      </c>
      <c r="S273" s="467">
        <f t="shared" ref="S273" si="922">Q273/P273</f>
        <v>0.1215277777777779</v>
      </c>
      <c r="T273" s="138"/>
    </row>
    <row r="274" spans="2:20">
      <c r="B274" s="508"/>
      <c r="C274" s="474"/>
      <c r="D274" s="482"/>
      <c r="E274" s="469"/>
      <c r="F274" s="127" t="s">
        <v>10</v>
      </c>
      <c r="G274" s="167">
        <v>5.9039999999999999</v>
      </c>
      <c r="H274" s="167"/>
      <c r="I274" s="167">
        <f t="shared" ref="I274" si="923">K273+G274+H274</f>
        <v>10.372999999999998</v>
      </c>
      <c r="J274" s="438"/>
      <c r="K274" s="178">
        <f t="shared" si="867"/>
        <v>10.372999999999998</v>
      </c>
      <c r="L274" s="152">
        <f t="shared" si="868"/>
        <v>0</v>
      </c>
      <c r="M274" s="254" t="s">
        <v>203</v>
      </c>
      <c r="N274" s="470"/>
      <c r="O274" s="470"/>
      <c r="P274" s="470">
        <f t="shared" si="875"/>
        <v>0</v>
      </c>
      <c r="Q274" s="470"/>
      <c r="R274" s="470"/>
      <c r="S274" s="467" t="e">
        <f t="shared" ref="S274" si="924">+Q274/P274</f>
        <v>#DIV/0!</v>
      </c>
      <c r="T274" s="138"/>
    </row>
    <row r="275" spans="2:20">
      <c r="B275" s="508"/>
      <c r="C275" s="474"/>
      <c r="D275" s="482" t="s">
        <v>550</v>
      </c>
      <c r="E275" s="473" t="s">
        <v>383</v>
      </c>
      <c r="F275" s="127" t="s">
        <v>457</v>
      </c>
      <c r="G275" s="167">
        <v>5.9039999999999999</v>
      </c>
      <c r="H275" s="167"/>
      <c r="I275" s="167">
        <f t="shared" ref="I275" si="925">G275+H275</f>
        <v>5.9039999999999999</v>
      </c>
      <c r="J275" s="438">
        <v>0.95000000000000018</v>
      </c>
      <c r="K275" s="178">
        <f t="shared" si="867"/>
        <v>4.9539999999999997</v>
      </c>
      <c r="L275" s="152">
        <f t="shared" si="868"/>
        <v>0.16090785907859081</v>
      </c>
      <c r="M275" s="254" t="s">
        <v>203</v>
      </c>
      <c r="N275" s="470">
        <f t="shared" ref="N275" si="926">G275+G276</f>
        <v>11.808</v>
      </c>
      <c r="O275" s="470">
        <f t="shared" ref="O275" si="927">H275+H276</f>
        <v>0</v>
      </c>
      <c r="P275" s="470">
        <f t="shared" si="875"/>
        <v>11.808</v>
      </c>
      <c r="Q275" s="470">
        <f t="shared" ref="Q275" si="928">J275+J276</f>
        <v>0.95000000000000018</v>
      </c>
      <c r="R275" s="470">
        <f t="shared" ref="R275" si="929">P275-Q275</f>
        <v>10.858000000000001</v>
      </c>
      <c r="S275" s="467">
        <f t="shared" ref="S275" si="930">Q275/P275</f>
        <v>8.0453929539295407E-2</v>
      </c>
      <c r="T275" s="138"/>
    </row>
    <row r="276" spans="2:20">
      <c r="B276" s="508"/>
      <c r="C276" s="474"/>
      <c r="D276" s="482"/>
      <c r="E276" s="473"/>
      <c r="F276" s="127" t="s">
        <v>10</v>
      </c>
      <c r="G276" s="167">
        <v>5.9039999999999999</v>
      </c>
      <c r="H276" s="167"/>
      <c r="I276" s="167">
        <f t="shared" ref="I276" si="931">K275+G276+H276</f>
        <v>10.858000000000001</v>
      </c>
      <c r="J276" s="438"/>
      <c r="K276" s="178">
        <f t="shared" si="867"/>
        <v>10.858000000000001</v>
      </c>
      <c r="L276" s="152">
        <f t="shared" si="868"/>
        <v>0</v>
      </c>
      <c r="M276" s="254" t="s">
        <v>203</v>
      </c>
      <c r="N276" s="470"/>
      <c r="O276" s="470"/>
      <c r="P276" s="470">
        <f t="shared" si="875"/>
        <v>0</v>
      </c>
      <c r="Q276" s="470"/>
      <c r="R276" s="470"/>
      <c r="S276" s="467" t="e">
        <f t="shared" ref="S276" si="932">+Q276/P276</f>
        <v>#DIV/0!</v>
      </c>
      <c r="T276" s="138"/>
    </row>
    <row r="277" spans="2:20">
      <c r="B277" s="508"/>
      <c r="C277" s="474"/>
      <c r="D277" s="482"/>
      <c r="E277" s="468" t="s">
        <v>384</v>
      </c>
      <c r="F277" s="127" t="s">
        <v>457</v>
      </c>
      <c r="G277" s="167">
        <v>5.9039999999999999</v>
      </c>
      <c r="H277" s="167"/>
      <c r="I277" s="167">
        <f t="shared" ref="I277" si="933">G277+H277</f>
        <v>5.9039999999999999</v>
      </c>
      <c r="J277" s="438">
        <v>0.15</v>
      </c>
      <c r="K277" s="178">
        <f t="shared" si="867"/>
        <v>5.7539999999999996</v>
      </c>
      <c r="L277" s="152">
        <f t="shared" si="868"/>
        <v>2.540650406504065E-2</v>
      </c>
      <c r="M277" s="254" t="s">
        <v>203</v>
      </c>
      <c r="N277" s="470">
        <f t="shared" ref="N277" si="934">G277+G278</f>
        <v>11.808</v>
      </c>
      <c r="O277" s="470">
        <f t="shared" ref="O277" si="935">H277+H278</f>
        <v>0</v>
      </c>
      <c r="P277" s="470">
        <f t="shared" si="875"/>
        <v>11.808</v>
      </c>
      <c r="Q277" s="470">
        <f t="shared" ref="Q277" si="936">J277+J278</f>
        <v>0.15</v>
      </c>
      <c r="R277" s="470">
        <f t="shared" ref="R277" si="937">P277-Q277</f>
        <v>11.657999999999999</v>
      </c>
      <c r="S277" s="467">
        <f t="shared" ref="S277" si="938">Q277/P277</f>
        <v>1.2703252032520325E-2</v>
      </c>
      <c r="T277" s="138"/>
    </row>
    <row r="278" spans="2:20">
      <c r="B278" s="508"/>
      <c r="C278" s="474"/>
      <c r="D278" s="482"/>
      <c r="E278" s="468"/>
      <c r="F278" s="127" t="s">
        <v>10</v>
      </c>
      <c r="G278" s="167">
        <v>5.9039999999999999</v>
      </c>
      <c r="H278" s="167"/>
      <c r="I278" s="167">
        <f t="shared" ref="I278" si="939">K277+G278+H278</f>
        <v>11.657999999999999</v>
      </c>
      <c r="J278" s="438"/>
      <c r="K278" s="178">
        <f t="shared" si="867"/>
        <v>11.657999999999999</v>
      </c>
      <c r="L278" s="152">
        <f t="shared" si="868"/>
        <v>0</v>
      </c>
      <c r="M278" s="254" t="s">
        <v>203</v>
      </c>
      <c r="N278" s="470"/>
      <c r="O278" s="470"/>
      <c r="P278" s="470">
        <f t="shared" si="875"/>
        <v>0</v>
      </c>
      <c r="Q278" s="470"/>
      <c r="R278" s="470"/>
      <c r="S278" s="467" t="e">
        <f t="shared" ref="S278" si="940">+Q278/P278</f>
        <v>#DIV/0!</v>
      </c>
      <c r="T278" s="138"/>
    </row>
    <row r="279" spans="2:20">
      <c r="B279" s="508"/>
      <c r="C279" s="474"/>
      <c r="D279" s="482"/>
      <c r="E279" s="468" t="s">
        <v>385</v>
      </c>
      <c r="F279" s="127" t="s">
        <v>457</v>
      </c>
      <c r="G279" s="167">
        <v>5.9050000000000002</v>
      </c>
      <c r="H279" s="167"/>
      <c r="I279" s="167">
        <f t="shared" ref="I279" si="941">G279+H279</f>
        <v>5.9050000000000002</v>
      </c>
      <c r="J279" s="438">
        <v>2.9999999999999361E-2</v>
      </c>
      <c r="K279" s="178">
        <f t="shared" si="867"/>
        <v>5.8750000000000009</v>
      </c>
      <c r="L279" s="152">
        <f t="shared" si="868"/>
        <v>5.0804403048263095E-3</v>
      </c>
      <c r="M279" s="254" t="s">
        <v>203</v>
      </c>
      <c r="N279" s="470">
        <f t="shared" ref="N279" si="942">G279+G280</f>
        <v>11.81</v>
      </c>
      <c r="O279" s="470">
        <f t="shared" ref="O279" si="943">H279+H280</f>
        <v>0</v>
      </c>
      <c r="P279" s="470">
        <f t="shared" si="875"/>
        <v>11.81</v>
      </c>
      <c r="Q279" s="470">
        <f t="shared" ref="Q279" si="944">J279+J280</f>
        <v>2.9999999999999361E-2</v>
      </c>
      <c r="R279" s="470">
        <f t="shared" ref="R279" si="945">P279-Q279</f>
        <v>11.780000000000001</v>
      </c>
      <c r="S279" s="467">
        <f t="shared" ref="S279" si="946">Q279/P279</f>
        <v>2.5402201524131547E-3</v>
      </c>
      <c r="T279" s="138"/>
    </row>
    <row r="280" spans="2:20">
      <c r="B280" s="508"/>
      <c r="C280" s="474"/>
      <c r="D280" s="482"/>
      <c r="E280" s="468"/>
      <c r="F280" s="127" t="s">
        <v>10</v>
      </c>
      <c r="G280" s="167">
        <v>5.9050000000000002</v>
      </c>
      <c r="H280" s="167"/>
      <c r="I280" s="167">
        <f t="shared" ref="I280" si="947">K279+G280+H280</f>
        <v>11.780000000000001</v>
      </c>
      <c r="J280" s="438"/>
      <c r="K280" s="178">
        <f t="shared" si="867"/>
        <v>11.780000000000001</v>
      </c>
      <c r="L280" s="152">
        <f t="shared" si="868"/>
        <v>0</v>
      </c>
      <c r="M280" s="254" t="s">
        <v>203</v>
      </c>
      <c r="N280" s="470"/>
      <c r="O280" s="470"/>
      <c r="P280" s="470">
        <f t="shared" si="875"/>
        <v>0</v>
      </c>
      <c r="Q280" s="470"/>
      <c r="R280" s="470"/>
      <c r="S280" s="467" t="e">
        <f t="shared" ref="S280" si="948">+Q280/P280</f>
        <v>#DIV/0!</v>
      </c>
      <c r="T280" s="138"/>
    </row>
    <row r="281" spans="2:20">
      <c r="B281" s="508"/>
      <c r="C281" s="474"/>
      <c r="D281" s="482"/>
      <c r="E281" s="468" t="s">
        <v>462</v>
      </c>
      <c r="F281" s="127" t="s">
        <v>457</v>
      </c>
      <c r="G281" s="167">
        <v>5.9059999999999997</v>
      </c>
      <c r="H281" s="167"/>
      <c r="I281" s="167">
        <f t="shared" ref="I281" si="949">G281+H281</f>
        <v>5.9059999999999997</v>
      </c>
      <c r="J281" s="438">
        <v>2.0240000000000014</v>
      </c>
      <c r="K281" s="178">
        <f t="shared" si="867"/>
        <v>3.8819999999999983</v>
      </c>
      <c r="L281" s="152">
        <f t="shared" si="868"/>
        <v>0.34270233660684074</v>
      </c>
      <c r="M281" s="254" t="s">
        <v>203</v>
      </c>
      <c r="N281" s="470">
        <f t="shared" ref="N281" si="950">G281+G282</f>
        <v>11.811999999999999</v>
      </c>
      <c r="O281" s="470">
        <f t="shared" ref="O281" si="951">H281+H282</f>
        <v>0</v>
      </c>
      <c r="P281" s="470">
        <f t="shared" si="875"/>
        <v>11.811999999999999</v>
      </c>
      <c r="Q281" s="470">
        <f t="shared" ref="Q281" si="952">J281+J282</f>
        <v>2.0240000000000014</v>
      </c>
      <c r="R281" s="470">
        <f t="shared" ref="R281" si="953">P281-Q281</f>
        <v>9.7879999999999985</v>
      </c>
      <c r="S281" s="467">
        <f t="shared" ref="S281" si="954">Q281/P281</f>
        <v>0.17135116830342037</v>
      </c>
      <c r="T281" s="138"/>
    </row>
    <row r="282" spans="2:20">
      <c r="B282" s="508"/>
      <c r="C282" s="474"/>
      <c r="D282" s="482"/>
      <c r="E282" s="468"/>
      <c r="F282" s="127" t="s">
        <v>10</v>
      </c>
      <c r="G282" s="167">
        <v>5.9059999999999997</v>
      </c>
      <c r="H282" s="167"/>
      <c r="I282" s="167">
        <f t="shared" ref="I282" si="955">K281+G282+H282</f>
        <v>9.7879999999999985</v>
      </c>
      <c r="J282" s="438"/>
      <c r="K282" s="178">
        <f t="shared" si="867"/>
        <v>9.7879999999999985</v>
      </c>
      <c r="L282" s="152">
        <f t="shared" si="868"/>
        <v>0</v>
      </c>
      <c r="M282" s="254" t="s">
        <v>203</v>
      </c>
      <c r="N282" s="470"/>
      <c r="O282" s="470"/>
      <c r="P282" s="470">
        <f t="shared" si="875"/>
        <v>0</v>
      </c>
      <c r="Q282" s="470"/>
      <c r="R282" s="470"/>
      <c r="S282" s="467" t="e">
        <f t="shared" ref="S282" si="956">+Q282/P282</f>
        <v>#DIV/0!</v>
      </c>
      <c r="T282" s="138"/>
    </row>
    <row r="283" spans="2:20">
      <c r="B283" s="508"/>
      <c r="C283" s="474"/>
      <c r="D283" s="482"/>
      <c r="E283" s="468" t="s">
        <v>386</v>
      </c>
      <c r="F283" s="127" t="s">
        <v>457</v>
      </c>
      <c r="G283" s="167">
        <v>5.9039999999999999</v>
      </c>
      <c r="H283" s="167"/>
      <c r="I283" s="167">
        <f t="shared" ref="I283" si="957">G283+H283</f>
        <v>5.9039999999999999</v>
      </c>
      <c r="J283" s="438">
        <v>3.3479999999999999</v>
      </c>
      <c r="K283" s="178">
        <f t="shared" si="867"/>
        <v>2.556</v>
      </c>
      <c r="L283" s="152">
        <f t="shared" si="868"/>
        <v>0.56707317073170727</v>
      </c>
      <c r="M283" s="254" t="s">
        <v>203</v>
      </c>
      <c r="N283" s="470">
        <f t="shared" ref="N283" si="958">G283+G284</f>
        <v>11.808</v>
      </c>
      <c r="O283" s="470">
        <f t="shared" ref="O283" si="959">H283+H284</f>
        <v>0</v>
      </c>
      <c r="P283" s="470">
        <f t="shared" si="875"/>
        <v>11.808</v>
      </c>
      <c r="Q283" s="470">
        <f t="shared" ref="Q283" si="960">J283+J284</f>
        <v>3.3479999999999999</v>
      </c>
      <c r="R283" s="470">
        <f t="shared" ref="R283" si="961">P283-Q283</f>
        <v>8.4600000000000009</v>
      </c>
      <c r="S283" s="467">
        <f t="shared" ref="S283" si="962">Q283/P283</f>
        <v>0.28353658536585363</v>
      </c>
      <c r="T283" s="138"/>
    </row>
    <row r="284" spans="2:20">
      <c r="B284" s="508"/>
      <c r="C284" s="474"/>
      <c r="D284" s="482"/>
      <c r="E284" s="468"/>
      <c r="F284" s="127" t="s">
        <v>10</v>
      </c>
      <c r="G284" s="167">
        <v>5.9039999999999999</v>
      </c>
      <c r="H284" s="167"/>
      <c r="I284" s="167">
        <f t="shared" ref="I284" si="963">K283+G284+H284</f>
        <v>8.4600000000000009</v>
      </c>
      <c r="J284" s="438"/>
      <c r="K284" s="178">
        <f t="shared" si="867"/>
        <v>8.4600000000000009</v>
      </c>
      <c r="L284" s="152">
        <f t="shared" si="868"/>
        <v>0</v>
      </c>
      <c r="M284" s="254" t="s">
        <v>203</v>
      </c>
      <c r="N284" s="470"/>
      <c r="O284" s="470"/>
      <c r="P284" s="470">
        <f t="shared" si="875"/>
        <v>0</v>
      </c>
      <c r="Q284" s="470"/>
      <c r="R284" s="470"/>
      <c r="S284" s="467" t="e">
        <f t="shared" ref="S284" si="964">+Q284/P284</f>
        <v>#DIV/0!</v>
      </c>
      <c r="T284" s="138"/>
    </row>
    <row r="285" spans="2:20">
      <c r="B285" s="508"/>
      <c r="C285" s="474"/>
      <c r="D285" s="482"/>
      <c r="E285" s="468" t="s">
        <v>586</v>
      </c>
      <c r="F285" s="127" t="s">
        <v>457</v>
      </c>
      <c r="G285" s="167">
        <v>5.9059999999999997</v>
      </c>
      <c r="H285" s="167"/>
      <c r="I285" s="167">
        <f t="shared" ref="I285" si="965">G285+H285</f>
        <v>5.9059999999999997</v>
      </c>
      <c r="J285" s="438">
        <v>1.0150000000000006</v>
      </c>
      <c r="K285" s="178">
        <f t="shared" si="867"/>
        <v>4.8909999999999991</v>
      </c>
      <c r="L285" s="152">
        <f t="shared" si="868"/>
        <v>0.17185912631222497</v>
      </c>
      <c r="M285" s="254" t="s">
        <v>203</v>
      </c>
      <c r="N285" s="470">
        <f t="shared" ref="N285" si="966">G285+G286</f>
        <v>11.811999999999999</v>
      </c>
      <c r="O285" s="470">
        <f t="shared" ref="O285" si="967">H285+H286</f>
        <v>0</v>
      </c>
      <c r="P285" s="470">
        <f t="shared" si="875"/>
        <v>11.811999999999999</v>
      </c>
      <c r="Q285" s="470">
        <f t="shared" ref="Q285" si="968">J285+J286</f>
        <v>1.0150000000000006</v>
      </c>
      <c r="R285" s="470">
        <f t="shared" ref="R285" si="969">P285-Q285</f>
        <v>10.796999999999999</v>
      </c>
      <c r="S285" s="467">
        <f t="shared" ref="S285" si="970">Q285/P285</f>
        <v>8.5929563156112485E-2</v>
      </c>
      <c r="T285" s="138"/>
    </row>
    <row r="286" spans="2:20">
      <c r="B286" s="508"/>
      <c r="C286" s="474"/>
      <c r="D286" s="482"/>
      <c r="E286" s="468"/>
      <c r="F286" s="127" t="s">
        <v>10</v>
      </c>
      <c r="G286" s="167">
        <v>5.9059999999999997</v>
      </c>
      <c r="H286" s="167"/>
      <c r="I286" s="167">
        <f t="shared" ref="I286" si="971">K285+G286+H286</f>
        <v>10.796999999999999</v>
      </c>
      <c r="J286" s="438"/>
      <c r="K286" s="178">
        <f t="shared" si="867"/>
        <v>10.796999999999999</v>
      </c>
      <c r="L286" s="152">
        <f t="shared" si="868"/>
        <v>0</v>
      </c>
      <c r="M286" s="254" t="s">
        <v>203</v>
      </c>
      <c r="N286" s="470"/>
      <c r="O286" s="470"/>
      <c r="P286" s="470">
        <f t="shared" si="875"/>
        <v>0</v>
      </c>
      <c r="Q286" s="470"/>
      <c r="R286" s="470"/>
      <c r="S286" s="467" t="e">
        <f t="shared" ref="S286" si="972">+Q286/P286</f>
        <v>#DIV/0!</v>
      </c>
      <c r="T286" s="138"/>
    </row>
    <row r="287" spans="2:20">
      <c r="B287" s="508"/>
      <c r="C287" s="474"/>
      <c r="D287" s="482"/>
      <c r="E287" s="468" t="s">
        <v>587</v>
      </c>
      <c r="F287" s="127" t="s">
        <v>457</v>
      </c>
      <c r="G287" s="167">
        <v>5.9050000000000002</v>
      </c>
      <c r="H287" s="167"/>
      <c r="I287" s="167">
        <f t="shared" ref="I287" si="973">G287+H287</f>
        <v>5.9050000000000002</v>
      </c>
      <c r="J287" s="438">
        <v>3.2490000000000006</v>
      </c>
      <c r="K287" s="178">
        <f t="shared" si="867"/>
        <v>2.6559999999999997</v>
      </c>
      <c r="L287" s="152">
        <f t="shared" si="868"/>
        <v>0.55021168501270112</v>
      </c>
      <c r="M287" s="254" t="s">
        <v>203</v>
      </c>
      <c r="N287" s="470">
        <f t="shared" ref="N287" si="974">G287+G288</f>
        <v>11.81</v>
      </c>
      <c r="O287" s="470">
        <f t="shared" ref="O287" si="975">H287+H288</f>
        <v>0</v>
      </c>
      <c r="P287" s="470">
        <f t="shared" si="875"/>
        <v>11.81</v>
      </c>
      <c r="Q287" s="470">
        <f t="shared" ref="Q287" si="976">J287+J288</f>
        <v>3.2490000000000006</v>
      </c>
      <c r="R287" s="470">
        <f t="shared" ref="R287" si="977">P287-Q287</f>
        <v>8.5609999999999999</v>
      </c>
      <c r="S287" s="467">
        <f t="shared" ref="S287" si="978">Q287/P287</f>
        <v>0.27510584250635056</v>
      </c>
      <c r="T287" s="138"/>
    </row>
    <row r="288" spans="2:20">
      <c r="B288" s="508"/>
      <c r="C288" s="474"/>
      <c r="D288" s="482"/>
      <c r="E288" s="468"/>
      <c r="F288" s="127" t="s">
        <v>10</v>
      </c>
      <c r="G288" s="167">
        <v>5.9050000000000002</v>
      </c>
      <c r="H288" s="167"/>
      <c r="I288" s="167">
        <f t="shared" ref="I288" si="979">K287+G288+H288</f>
        <v>8.5609999999999999</v>
      </c>
      <c r="J288" s="438"/>
      <c r="K288" s="178">
        <f t="shared" si="867"/>
        <v>8.5609999999999999</v>
      </c>
      <c r="L288" s="152">
        <f t="shared" si="868"/>
        <v>0</v>
      </c>
      <c r="M288" s="254" t="s">
        <v>203</v>
      </c>
      <c r="N288" s="470"/>
      <c r="O288" s="470"/>
      <c r="P288" s="470">
        <f t="shared" si="875"/>
        <v>0</v>
      </c>
      <c r="Q288" s="470"/>
      <c r="R288" s="470"/>
      <c r="S288" s="467" t="e">
        <f t="shared" ref="S288" si="980">+Q288/P288</f>
        <v>#DIV/0!</v>
      </c>
      <c r="T288" s="138"/>
    </row>
    <row r="289" spans="2:20">
      <c r="B289" s="508"/>
      <c r="C289" s="474"/>
      <c r="D289" s="482"/>
      <c r="E289" s="468" t="s">
        <v>588</v>
      </c>
      <c r="F289" s="127" t="s">
        <v>457</v>
      </c>
      <c r="G289" s="167">
        <v>5.9059999999999997</v>
      </c>
      <c r="H289" s="167"/>
      <c r="I289" s="167">
        <f t="shared" ref="I289" si="981">G289+H289</f>
        <v>5.9059999999999997</v>
      </c>
      <c r="J289" s="438">
        <v>0.32200000000000006</v>
      </c>
      <c r="K289" s="178">
        <f t="shared" si="867"/>
        <v>5.5839999999999996</v>
      </c>
      <c r="L289" s="152">
        <f t="shared" si="868"/>
        <v>5.4520826278361002E-2</v>
      </c>
      <c r="M289" s="254" t="s">
        <v>203</v>
      </c>
      <c r="N289" s="470">
        <f t="shared" ref="N289" si="982">G289+G290</f>
        <v>11.811999999999999</v>
      </c>
      <c r="O289" s="470">
        <f t="shared" ref="O289" si="983">H289+H290</f>
        <v>0</v>
      </c>
      <c r="P289" s="470">
        <f t="shared" si="875"/>
        <v>11.811999999999999</v>
      </c>
      <c r="Q289" s="470">
        <f t="shared" ref="Q289" si="984">J289+J290</f>
        <v>0.32200000000000006</v>
      </c>
      <c r="R289" s="470">
        <f t="shared" ref="R289" si="985">P289-Q289</f>
        <v>11.489999999999998</v>
      </c>
      <c r="S289" s="467">
        <f t="shared" ref="S289" si="986">Q289/P289</f>
        <v>2.7260413139180501E-2</v>
      </c>
      <c r="T289" s="138"/>
    </row>
    <row r="290" spans="2:20">
      <c r="B290" s="508"/>
      <c r="C290" s="474"/>
      <c r="D290" s="482"/>
      <c r="E290" s="468"/>
      <c r="F290" s="127" t="s">
        <v>10</v>
      </c>
      <c r="G290" s="167">
        <v>5.9059999999999997</v>
      </c>
      <c r="H290" s="167"/>
      <c r="I290" s="167">
        <f t="shared" ref="I290" si="987">K289+G290+H290</f>
        <v>11.489999999999998</v>
      </c>
      <c r="J290" s="438"/>
      <c r="K290" s="178">
        <f t="shared" si="867"/>
        <v>11.489999999999998</v>
      </c>
      <c r="L290" s="152">
        <f t="shared" si="868"/>
        <v>0</v>
      </c>
      <c r="M290" s="254" t="s">
        <v>203</v>
      </c>
      <c r="N290" s="470"/>
      <c r="O290" s="470"/>
      <c r="P290" s="470">
        <f t="shared" si="875"/>
        <v>0</v>
      </c>
      <c r="Q290" s="470"/>
      <c r="R290" s="470"/>
      <c r="S290" s="467" t="e">
        <f t="shared" ref="S290" si="988">+Q290/P290</f>
        <v>#DIV/0!</v>
      </c>
      <c r="T290" s="138"/>
    </row>
    <row r="291" spans="2:20">
      <c r="B291" s="508"/>
      <c r="C291" s="474"/>
      <c r="D291" s="482"/>
      <c r="E291" s="468" t="s">
        <v>589</v>
      </c>
      <c r="F291" s="127" t="s">
        <v>457</v>
      </c>
      <c r="G291" s="167">
        <v>5.9029999999999996</v>
      </c>
      <c r="H291" s="429">
        <v>7</v>
      </c>
      <c r="I291" s="167">
        <f t="shared" ref="I291" si="989">G291+H291</f>
        <v>12.902999999999999</v>
      </c>
      <c r="J291" s="438">
        <v>6.552399999999996</v>
      </c>
      <c r="K291" s="178">
        <f t="shared" si="867"/>
        <v>6.3506000000000027</v>
      </c>
      <c r="L291" s="152">
        <f t="shared" si="868"/>
        <v>0.5078198868480196</v>
      </c>
      <c r="M291" s="254" t="s">
        <v>203</v>
      </c>
      <c r="N291" s="470">
        <f t="shared" ref="N291" si="990">G291+G292</f>
        <v>11.805999999999999</v>
      </c>
      <c r="O291" s="470">
        <f t="shared" ref="O291" si="991">H291+H292</f>
        <v>7</v>
      </c>
      <c r="P291" s="470">
        <f t="shared" si="875"/>
        <v>18.805999999999997</v>
      </c>
      <c r="Q291" s="470">
        <f t="shared" ref="Q291" si="992">J291+J292</f>
        <v>6.552399999999996</v>
      </c>
      <c r="R291" s="470">
        <f t="shared" ref="R291" si="993">P291-Q291</f>
        <v>12.253600000000002</v>
      </c>
      <c r="S291" s="467">
        <f t="shared" ref="S291" si="994">Q291/P291</f>
        <v>0.34842071679251285</v>
      </c>
      <c r="T291" s="138"/>
    </row>
    <row r="292" spans="2:20">
      <c r="B292" s="508"/>
      <c r="C292" s="474"/>
      <c r="D292" s="482"/>
      <c r="E292" s="468"/>
      <c r="F292" s="127" t="s">
        <v>10</v>
      </c>
      <c r="G292" s="167">
        <v>5.9029999999999996</v>
      </c>
      <c r="H292" s="167"/>
      <c r="I292" s="167">
        <f t="shared" ref="I292" si="995">K291+G292+H292</f>
        <v>12.253600000000002</v>
      </c>
      <c r="J292" s="438"/>
      <c r="K292" s="178">
        <f t="shared" si="867"/>
        <v>12.253600000000002</v>
      </c>
      <c r="L292" s="152">
        <f t="shared" si="868"/>
        <v>0</v>
      </c>
      <c r="M292" s="254" t="s">
        <v>203</v>
      </c>
      <c r="N292" s="470"/>
      <c r="O292" s="470"/>
      <c r="P292" s="470">
        <f t="shared" si="875"/>
        <v>0</v>
      </c>
      <c r="Q292" s="470"/>
      <c r="R292" s="470"/>
      <c r="S292" s="467" t="e">
        <f t="shared" ref="S292" si="996">+Q292/P292</f>
        <v>#DIV/0!</v>
      </c>
      <c r="T292" s="138"/>
    </row>
    <row r="293" spans="2:20">
      <c r="B293" s="508"/>
      <c r="C293" s="474"/>
      <c r="D293" s="482"/>
      <c r="E293" s="468" t="s">
        <v>387</v>
      </c>
      <c r="F293" s="127" t="s">
        <v>457</v>
      </c>
      <c r="G293" s="167">
        <v>5.9059999999999997</v>
      </c>
      <c r="H293" s="167"/>
      <c r="I293" s="167">
        <f t="shared" ref="I293" si="997">G293+H293</f>
        <v>5.9059999999999997</v>
      </c>
      <c r="J293" s="438">
        <v>0.81199999999999939</v>
      </c>
      <c r="K293" s="178">
        <f t="shared" si="867"/>
        <v>5.0940000000000003</v>
      </c>
      <c r="L293" s="152">
        <f t="shared" si="868"/>
        <v>0.1374873010497798</v>
      </c>
      <c r="M293" s="254" t="s">
        <v>203</v>
      </c>
      <c r="N293" s="470">
        <f t="shared" ref="N293" si="998">G293+G294</f>
        <v>11.811999999999999</v>
      </c>
      <c r="O293" s="470">
        <f t="shared" ref="O293" si="999">H293+H294</f>
        <v>0</v>
      </c>
      <c r="P293" s="470">
        <f t="shared" si="875"/>
        <v>11.811999999999999</v>
      </c>
      <c r="Q293" s="470">
        <f t="shared" ref="Q293" si="1000">J293+J294</f>
        <v>0.81199999999999939</v>
      </c>
      <c r="R293" s="470">
        <f t="shared" ref="R293" si="1001">P293-Q293</f>
        <v>11</v>
      </c>
      <c r="S293" s="467">
        <f t="shared" ref="S293" si="1002">Q293/P293</f>
        <v>6.8743650524889899E-2</v>
      </c>
      <c r="T293" s="138"/>
    </row>
    <row r="294" spans="2:20">
      <c r="B294" s="508"/>
      <c r="C294" s="474"/>
      <c r="D294" s="482"/>
      <c r="E294" s="468"/>
      <c r="F294" s="127" t="s">
        <v>10</v>
      </c>
      <c r="G294" s="167">
        <v>5.9059999999999997</v>
      </c>
      <c r="H294" s="167"/>
      <c r="I294" s="167">
        <f t="shared" ref="I294" si="1003">K293+G294+H294</f>
        <v>11</v>
      </c>
      <c r="J294" s="438"/>
      <c r="K294" s="178">
        <f t="shared" si="867"/>
        <v>11</v>
      </c>
      <c r="L294" s="152">
        <f t="shared" si="868"/>
        <v>0</v>
      </c>
      <c r="M294" s="254" t="s">
        <v>203</v>
      </c>
      <c r="N294" s="470"/>
      <c r="O294" s="470"/>
      <c r="P294" s="470">
        <f t="shared" si="875"/>
        <v>0</v>
      </c>
      <c r="Q294" s="470"/>
      <c r="R294" s="470"/>
      <c r="S294" s="467" t="e">
        <f t="shared" ref="S294" si="1004">+Q294/P294</f>
        <v>#DIV/0!</v>
      </c>
      <c r="T294" s="138"/>
    </row>
    <row r="295" spans="2:20">
      <c r="B295" s="508"/>
      <c r="C295" s="474"/>
      <c r="D295" s="482"/>
      <c r="E295" s="468" t="s">
        <v>590</v>
      </c>
      <c r="F295" s="127" t="s">
        <v>457</v>
      </c>
      <c r="G295" s="167">
        <v>5.9</v>
      </c>
      <c r="H295" s="167"/>
      <c r="I295" s="167">
        <f t="shared" ref="I295" si="1005">G295+H295</f>
        <v>5.9</v>
      </c>
      <c r="J295" s="438">
        <v>3.9159999999999995</v>
      </c>
      <c r="K295" s="178">
        <f t="shared" si="867"/>
        <v>1.9840000000000009</v>
      </c>
      <c r="L295" s="152">
        <f t="shared" si="868"/>
        <v>0.6637288135593219</v>
      </c>
      <c r="M295" s="254" t="s">
        <v>203</v>
      </c>
      <c r="N295" s="470">
        <f t="shared" ref="N295" si="1006">G295+G296</f>
        <v>11.8</v>
      </c>
      <c r="O295" s="470">
        <f t="shared" ref="O295" si="1007">H295+H296</f>
        <v>0</v>
      </c>
      <c r="P295" s="470">
        <f t="shared" si="875"/>
        <v>11.8</v>
      </c>
      <c r="Q295" s="470">
        <f t="shared" ref="Q295" si="1008">J295+J296</f>
        <v>3.9159999999999995</v>
      </c>
      <c r="R295" s="470">
        <f t="shared" ref="R295" si="1009">P295-Q295</f>
        <v>7.8840000000000012</v>
      </c>
      <c r="S295" s="467">
        <f t="shared" ref="S295" si="1010">Q295/P295</f>
        <v>0.33186440677966095</v>
      </c>
      <c r="T295" s="138"/>
    </row>
    <row r="296" spans="2:20">
      <c r="B296" s="508"/>
      <c r="C296" s="474"/>
      <c r="D296" s="482"/>
      <c r="E296" s="468"/>
      <c r="F296" s="127" t="s">
        <v>10</v>
      </c>
      <c r="G296" s="167">
        <v>5.9</v>
      </c>
      <c r="H296" s="167"/>
      <c r="I296" s="167">
        <f t="shared" ref="I296" si="1011">K295+G296+H296</f>
        <v>7.8840000000000012</v>
      </c>
      <c r="J296" s="438"/>
      <c r="K296" s="178">
        <f t="shared" si="867"/>
        <v>7.8840000000000012</v>
      </c>
      <c r="L296" s="152">
        <f t="shared" si="868"/>
        <v>0</v>
      </c>
      <c r="M296" s="254" t="s">
        <v>203</v>
      </c>
      <c r="N296" s="470"/>
      <c r="O296" s="470"/>
      <c r="P296" s="470">
        <f t="shared" si="875"/>
        <v>0</v>
      </c>
      <c r="Q296" s="470"/>
      <c r="R296" s="470"/>
      <c r="S296" s="467" t="e">
        <f t="shared" ref="S296" si="1012">+Q296/P296</f>
        <v>#DIV/0!</v>
      </c>
      <c r="T296" s="138"/>
    </row>
    <row r="297" spans="2:20">
      <c r="B297" s="508"/>
      <c r="C297" s="474"/>
      <c r="D297" s="482"/>
      <c r="E297" s="468" t="s">
        <v>388</v>
      </c>
      <c r="F297" s="127" t="s">
        <v>457</v>
      </c>
      <c r="G297" s="167">
        <v>5.907</v>
      </c>
      <c r="H297" s="167"/>
      <c r="I297" s="167">
        <f t="shared" ref="I297" si="1013">G297+H297</f>
        <v>5.907</v>
      </c>
      <c r="J297" s="438">
        <v>2.2380000000000013</v>
      </c>
      <c r="K297" s="178">
        <f t="shared" si="867"/>
        <v>3.6689999999999987</v>
      </c>
      <c r="L297" s="152">
        <f t="shared" si="868"/>
        <v>0.37887252412392097</v>
      </c>
      <c r="M297" s="254" t="s">
        <v>203</v>
      </c>
      <c r="N297" s="470">
        <f t="shared" ref="N297" si="1014">G297+G298</f>
        <v>11.814</v>
      </c>
      <c r="O297" s="470">
        <f t="shared" ref="O297" si="1015">H297+H298</f>
        <v>0</v>
      </c>
      <c r="P297" s="470">
        <f t="shared" si="875"/>
        <v>11.814</v>
      </c>
      <c r="Q297" s="470">
        <f t="shared" ref="Q297" si="1016">J297+J298</f>
        <v>2.2380000000000013</v>
      </c>
      <c r="R297" s="470">
        <f t="shared" ref="R297" si="1017">P297-Q297</f>
        <v>9.5759999999999987</v>
      </c>
      <c r="S297" s="467">
        <f t="shared" ref="S297" si="1018">Q297/P297</f>
        <v>0.18943626206196049</v>
      </c>
      <c r="T297" s="138"/>
    </row>
    <row r="298" spans="2:20">
      <c r="B298" s="508"/>
      <c r="C298" s="474"/>
      <c r="D298" s="482"/>
      <c r="E298" s="468"/>
      <c r="F298" s="127" t="s">
        <v>10</v>
      </c>
      <c r="G298" s="167">
        <v>5.907</v>
      </c>
      <c r="H298" s="167"/>
      <c r="I298" s="167">
        <f t="shared" ref="I298" si="1019">K297+G298+H298</f>
        <v>9.5759999999999987</v>
      </c>
      <c r="J298" s="438"/>
      <c r="K298" s="178">
        <f t="shared" si="867"/>
        <v>9.5759999999999987</v>
      </c>
      <c r="L298" s="152">
        <f t="shared" si="868"/>
        <v>0</v>
      </c>
      <c r="M298" s="254" t="s">
        <v>203</v>
      </c>
      <c r="N298" s="470"/>
      <c r="O298" s="470"/>
      <c r="P298" s="470">
        <f t="shared" si="875"/>
        <v>0</v>
      </c>
      <c r="Q298" s="470"/>
      <c r="R298" s="470"/>
      <c r="S298" s="467" t="e">
        <f t="shared" ref="S298" si="1020">+Q298/P298</f>
        <v>#DIV/0!</v>
      </c>
      <c r="T298" s="138"/>
    </row>
    <row r="299" spans="2:20">
      <c r="B299" s="508"/>
      <c r="C299" s="474"/>
      <c r="D299" s="482"/>
      <c r="E299" s="468" t="s">
        <v>389</v>
      </c>
      <c r="F299" s="127" t="s">
        <v>457</v>
      </c>
      <c r="G299" s="167">
        <v>5.9059999999999997</v>
      </c>
      <c r="H299" s="167"/>
      <c r="I299" s="167">
        <f t="shared" ref="I299" si="1021">G299+H299</f>
        <v>5.9059999999999997</v>
      </c>
      <c r="J299" s="438">
        <v>3.2590000000000008</v>
      </c>
      <c r="K299" s="178">
        <f t="shared" si="867"/>
        <v>2.6469999999999989</v>
      </c>
      <c r="L299" s="152">
        <f t="shared" si="868"/>
        <v>0.55181171689806996</v>
      </c>
      <c r="M299" s="254" t="s">
        <v>203</v>
      </c>
      <c r="N299" s="470">
        <f t="shared" ref="N299" si="1022">G299+G300</f>
        <v>11.811999999999999</v>
      </c>
      <c r="O299" s="470">
        <f t="shared" ref="O299" si="1023">H299+H300</f>
        <v>0</v>
      </c>
      <c r="P299" s="470">
        <f t="shared" si="875"/>
        <v>11.811999999999999</v>
      </c>
      <c r="Q299" s="470">
        <f t="shared" ref="Q299" si="1024">J299+J300</f>
        <v>3.2590000000000008</v>
      </c>
      <c r="R299" s="470">
        <f t="shared" ref="R299" si="1025">P299-Q299</f>
        <v>8.552999999999999</v>
      </c>
      <c r="S299" s="467">
        <f t="shared" ref="S299" si="1026">Q299/P299</f>
        <v>0.27590585844903498</v>
      </c>
      <c r="T299" s="138"/>
    </row>
    <row r="300" spans="2:20">
      <c r="B300" s="508"/>
      <c r="C300" s="474"/>
      <c r="D300" s="482"/>
      <c r="E300" s="468"/>
      <c r="F300" s="127" t="s">
        <v>10</v>
      </c>
      <c r="G300" s="167">
        <v>5.9059999999999997</v>
      </c>
      <c r="H300" s="167"/>
      <c r="I300" s="167">
        <f t="shared" ref="I300" si="1027">K299+G300+H300</f>
        <v>8.552999999999999</v>
      </c>
      <c r="J300" s="438"/>
      <c r="K300" s="178">
        <f t="shared" si="867"/>
        <v>8.552999999999999</v>
      </c>
      <c r="L300" s="152">
        <f t="shared" si="868"/>
        <v>0</v>
      </c>
      <c r="M300" s="254" t="s">
        <v>203</v>
      </c>
      <c r="N300" s="470"/>
      <c r="O300" s="470"/>
      <c r="P300" s="470">
        <f t="shared" si="875"/>
        <v>0</v>
      </c>
      <c r="Q300" s="470"/>
      <c r="R300" s="470"/>
      <c r="S300" s="467" t="e">
        <f t="shared" ref="S300" si="1028">+Q300/P300</f>
        <v>#DIV/0!</v>
      </c>
      <c r="T300" s="138"/>
    </row>
    <row r="301" spans="2:20">
      <c r="B301" s="508"/>
      <c r="C301" s="474"/>
      <c r="D301" s="482"/>
      <c r="E301" s="468" t="s">
        <v>390</v>
      </c>
      <c r="F301" s="127" t="s">
        <v>457</v>
      </c>
      <c r="G301" s="167">
        <v>5.9029999999999996</v>
      </c>
      <c r="H301" s="167">
        <v>-0.29499999999999998</v>
      </c>
      <c r="I301" s="167">
        <f t="shared" ref="I301" si="1029">G301+H301</f>
        <v>5.6079999999999997</v>
      </c>
      <c r="J301" s="438">
        <v>0.54</v>
      </c>
      <c r="K301" s="178">
        <f t="shared" si="867"/>
        <v>5.0679999999999996</v>
      </c>
      <c r="L301" s="152">
        <f t="shared" si="868"/>
        <v>9.6291012838801718E-2</v>
      </c>
      <c r="M301" s="254" t="s">
        <v>203</v>
      </c>
      <c r="N301" s="470">
        <f t="shared" ref="N301" si="1030">G301+G302</f>
        <v>11.805999999999999</v>
      </c>
      <c r="O301" s="470">
        <f t="shared" ref="O301" si="1031">H301+H302</f>
        <v>-0.29499999999999998</v>
      </c>
      <c r="P301" s="470">
        <f t="shared" si="875"/>
        <v>11.510999999999999</v>
      </c>
      <c r="Q301" s="470">
        <f t="shared" ref="Q301" si="1032">J301+J302</f>
        <v>0.54</v>
      </c>
      <c r="R301" s="470">
        <f t="shared" ref="R301" si="1033">P301-Q301</f>
        <v>10.971</v>
      </c>
      <c r="S301" s="467">
        <f t="shared" ref="S301" si="1034">Q301/P301</f>
        <v>4.6911649726348717E-2</v>
      </c>
      <c r="T301" s="138"/>
    </row>
    <row r="302" spans="2:20">
      <c r="B302" s="508"/>
      <c r="C302" s="474"/>
      <c r="D302" s="482"/>
      <c r="E302" s="468"/>
      <c r="F302" s="127" t="s">
        <v>10</v>
      </c>
      <c r="G302" s="167">
        <v>5.9029999999999996</v>
      </c>
      <c r="H302" s="167"/>
      <c r="I302" s="167">
        <f t="shared" ref="I302" si="1035">K301+G302+H302</f>
        <v>10.971</v>
      </c>
      <c r="J302" s="438"/>
      <c r="K302" s="178">
        <f t="shared" si="867"/>
        <v>10.971</v>
      </c>
      <c r="L302" s="152">
        <f t="shared" si="868"/>
        <v>0</v>
      </c>
      <c r="M302" s="254" t="s">
        <v>203</v>
      </c>
      <c r="N302" s="470"/>
      <c r="O302" s="470"/>
      <c r="P302" s="470">
        <f t="shared" si="875"/>
        <v>0</v>
      </c>
      <c r="Q302" s="470"/>
      <c r="R302" s="470"/>
      <c r="S302" s="467" t="e">
        <f t="shared" ref="S302" si="1036">+Q302/P302</f>
        <v>#DIV/0!</v>
      </c>
      <c r="T302" s="138"/>
    </row>
    <row r="303" spans="2:20">
      <c r="B303" s="508"/>
      <c r="C303" s="474"/>
      <c r="D303" s="482" t="s">
        <v>526</v>
      </c>
      <c r="E303" s="468" t="s">
        <v>391</v>
      </c>
      <c r="F303" s="127" t="s">
        <v>457</v>
      </c>
      <c r="G303" s="259">
        <v>5.9050000000000002</v>
      </c>
      <c r="H303" s="167"/>
      <c r="I303" s="167">
        <f t="shared" ref="I303" si="1037">G303+H303</f>
        <v>5.9050000000000002</v>
      </c>
      <c r="J303" s="438">
        <v>3.6420000000000012</v>
      </c>
      <c r="K303" s="178">
        <f t="shared" si="867"/>
        <v>2.262999999999999</v>
      </c>
      <c r="L303" s="152">
        <f t="shared" si="868"/>
        <v>0.61676545300592733</v>
      </c>
      <c r="M303" s="254" t="s">
        <v>203</v>
      </c>
      <c r="N303" s="470">
        <f t="shared" ref="N303" si="1038">G303+G304</f>
        <v>11.81</v>
      </c>
      <c r="O303" s="470">
        <f t="shared" ref="O303" si="1039">H303+H304</f>
        <v>0</v>
      </c>
      <c r="P303" s="470">
        <f t="shared" si="875"/>
        <v>11.81</v>
      </c>
      <c r="Q303" s="470">
        <f t="shared" ref="Q303" si="1040">J303+J304</f>
        <v>3.6420000000000012</v>
      </c>
      <c r="R303" s="470">
        <f t="shared" ref="R303" si="1041">P303-Q303</f>
        <v>8.1679999999999993</v>
      </c>
      <c r="S303" s="467">
        <f t="shared" ref="S303" si="1042">Q303/P303</f>
        <v>0.30838272650296367</v>
      </c>
      <c r="T303" s="138"/>
    </row>
    <row r="304" spans="2:20">
      <c r="B304" s="508"/>
      <c r="C304" s="474"/>
      <c r="D304" s="482"/>
      <c r="E304" s="468"/>
      <c r="F304" s="127" t="s">
        <v>10</v>
      </c>
      <c r="G304" s="259">
        <v>5.9050000000000002</v>
      </c>
      <c r="H304" s="167"/>
      <c r="I304" s="167">
        <f t="shared" ref="I304" si="1043">K303+G304+H304</f>
        <v>8.1679999999999993</v>
      </c>
      <c r="J304" s="438"/>
      <c r="K304" s="178">
        <f t="shared" si="867"/>
        <v>8.1679999999999993</v>
      </c>
      <c r="L304" s="152">
        <f t="shared" si="868"/>
        <v>0</v>
      </c>
      <c r="M304" s="254" t="s">
        <v>203</v>
      </c>
      <c r="N304" s="470"/>
      <c r="O304" s="470"/>
      <c r="P304" s="470">
        <f t="shared" si="875"/>
        <v>0</v>
      </c>
      <c r="Q304" s="470"/>
      <c r="R304" s="470"/>
      <c r="S304" s="467" t="e">
        <f t="shared" ref="S304" si="1044">+Q304/P304</f>
        <v>#DIV/0!</v>
      </c>
      <c r="T304" s="138"/>
    </row>
    <row r="305" spans="1:20">
      <c r="B305" s="508"/>
      <c r="C305" s="474"/>
      <c r="D305" s="482"/>
      <c r="E305" s="468" t="s">
        <v>392</v>
      </c>
      <c r="F305" s="127" t="s">
        <v>457</v>
      </c>
      <c r="G305" s="259">
        <v>5.9059999999999997</v>
      </c>
      <c r="H305" s="259"/>
      <c r="I305" s="167">
        <f t="shared" ref="I305" si="1045">G305+H305</f>
        <v>5.9059999999999997</v>
      </c>
      <c r="J305" s="438">
        <v>0</v>
      </c>
      <c r="K305" s="178">
        <f t="shared" si="867"/>
        <v>5.9059999999999997</v>
      </c>
      <c r="L305" s="152">
        <f t="shared" si="868"/>
        <v>0</v>
      </c>
      <c r="M305" s="254" t="s">
        <v>203</v>
      </c>
      <c r="N305" s="470">
        <f t="shared" ref="N305" si="1046">G305+G306</f>
        <v>11.811999999999999</v>
      </c>
      <c r="O305" s="470">
        <f t="shared" ref="O305" si="1047">H305+H306</f>
        <v>0</v>
      </c>
      <c r="P305" s="470">
        <f t="shared" si="875"/>
        <v>11.811999999999999</v>
      </c>
      <c r="Q305" s="470">
        <f t="shared" ref="Q305" si="1048">J305+J306</f>
        <v>0</v>
      </c>
      <c r="R305" s="470">
        <f t="shared" ref="R305" si="1049">P305-Q305</f>
        <v>11.811999999999999</v>
      </c>
      <c r="S305" s="467">
        <f t="shared" ref="S305" si="1050">Q305/P305</f>
        <v>0</v>
      </c>
      <c r="T305" s="138"/>
    </row>
    <row r="306" spans="1:20">
      <c r="B306" s="508"/>
      <c r="C306" s="474"/>
      <c r="D306" s="482"/>
      <c r="E306" s="468"/>
      <c r="F306" s="127" t="s">
        <v>10</v>
      </c>
      <c r="G306" s="259">
        <v>5.9059999999999997</v>
      </c>
      <c r="H306" s="167"/>
      <c r="I306" s="167">
        <f t="shared" ref="I306" si="1051">K305+G306+H306</f>
        <v>11.811999999999999</v>
      </c>
      <c r="J306" s="438"/>
      <c r="K306" s="178">
        <f t="shared" si="867"/>
        <v>11.811999999999999</v>
      </c>
      <c r="L306" s="152">
        <f t="shared" si="868"/>
        <v>0</v>
      </c>
      <c r="M306" s="254" t="s">
        <v>203</v>
      </c>
      <c r="N306" s="470"/>
      <c r="O306" s="470"/>
      <c r="P306" s="470">
        <f t="shared" si="875"/>
        <v>0</v>
      </c>
      <c r="Q306" s="470"/>
      <c r="R306" s="470"/>
      <c r="S306" s="467" t="e">
        <f t="shared" ref="S306" si="1052">+Q306/P306</f>
        <v>#DIV/0!</v>
      </c>
      <c r="T306" s="138"/>
    </row>
    <row r="307" spans="1:20">
      <c r="B307" s="508"/>
      <c r="C307" s="474"/>
      <c r="D307" s="482"/>
      <c r="E307" s="468" t="s">
        <v>393</v>
      </c>
      <c r="F307" s="127" t="s">
        <v>457</v>
      </c>
      <c r="G307" s="259">
        <v>5.9080000000000004</v>
      </c>
      <c r="H307" s="223">
        <v>30</v>
      </c>
      <c r="I307" s="167">
        <f t="shared" ref="I307" si="1053">G307+H307</f>
        <v>35.908000000000001</v>
      </c>
      <c r="J307" s="438">
        <v>14.649000000000001</v>
      </c>
      <c r="K307" s="178">
        <f t="shared" si="867"/>
        <v>21.259</v>
      </c>
      <c r="L307" s="152">
        <f t="shared" si="868"/>
        <v>0.40795922914113847</v>
      </c>
      <c r="M307" s="254" t="s">
        <v>203</v>
      </c>
      <c r="N307" s="470">
        <f t="shared" ref="N307" si="1054">G307+G308</f>
        <v>11.816000000000001</v>
      </c>
      <c r="O307" s="470">
        <f t="shared" ref="O307" si="1055">H307+H308</f>
        <v>30</v>
      </c>
      <c r="P307" s="470">
        <f t="shared" si="875"/>
        <v>41.816000000000003</v>
      </c>
      <c r="Q307" s="470">
        <f t="shared" ref="Q307" si="1056">J307+J308</f>
        <v>14.649000000000001</v>
      </c>
      <c r="R307" s="470">
        <f t="shared" ref="R307" si="1057">P307-Q307</f>
        <v>27.167000000000002</v>
      </c>
      <c r="S307" s="467">
        <f t="shared" ref="S307" si="1058">Q307/P307</f>
        <v>0.35032045150181751</v>
      </c>
      <c r="T307" s="138"/>
    </row>
    <row r="308" spans="1:20">
      <c r="B308" s="508"/>
      <c r="C308" s="474"/>
      <c r="D308" s="482"/>
      <c r="E308" s="468"/>
      <c r="F308" s="127" t="s">
        <v>10</v>
      </c>
      <c r="G308" s="259">
        <v>5.9080000000000004</v>
      </c>
      <c r="H308" s="167"/>
      <c r="I308" s="167">
        <f t="shared" ref="I308" si="1059">K307+G308+H308</f>
        <v>27.167000000000002</v>
      </c>
      <c r="J308" s="438"/>
      <c r="K308" s="178">
        <f t="shared" si="867"/>
        <v>27.167000000000002</v>
      </c>
      <c r="L308" s="152">
        <f t="shared" si="868"/>
        <v>0</v>
      </c>
      <c r="M308" s="254" t="s">
        <v>203</v>
      </c>
      <c r="N308" s="470"/>
      <c r="O308" s="470"/>
      <c r="P308" s="470">
        <f t="shared" si="875"/>
        <v>0</v>
      </c>
      <c r="Q308" s="470"/>
      <c r="R308" s="470"/>
      <c r="S308" s="467" t="e">
        <f t="shared" ref="S308" si="1060">+Q308/P308</f>
        <v>#DIV/0!</v>
      </c>
      <c r="T308" s="138"/>
    </row>
    <row r="309" spans="1:20">
      <c r="B309" s="508"/>
      <c r="C309" s="474"/>
      <c r="D309" s="482"/>
      <c r="E309" s="468" t="s">
        <v>591</v>
      </c>
      <c r="F309" s="127" t="s">
        <v>457</v>
      </c>
      <c r="G309" s="259">
        <v>5.9050000000000002</v>
      </c>
      <c r="H309" s="167"/>
      <c r="I309" s="167">
        <f t="shared" ref="I309" si="1061">G309+H309</f>
        <v>5.9050000000000002</v>
      </c>
      <c r="J309" s="438">
        <v>1.2689999999999988</v>
      </c>
      <c r="K309" s="178">
        <f t="shared" si="867"/>
        <v>4.636000000000001</v>
      </c>
      <c r="L309" s="152">
        <f t="shared" si="868"/>
        <v>0.21490262489415729</v>
      </c>
      <c r="M309" s="254" t="s">
        <v>203</v>
      </c>
      <c r="N309" s="470">
        <f t="shared" ref="N309" si="1062">G309+G310</f>
        <v>11.81</v>
      </c>
      <c r="O309" s="470">
        <f t="shared" ref="O309" si="1063">H309+H310</f>
        <v>0</v>
      </c>
      <c r="P309" s="470">
        <f t="shared" si="875"/>
        <v>11.81</v>
      </c>
      <c r="Q309" s="470">
        <f t="shared" ref="Q309" si="1064">J309+J310</f>
        <v>1.2689999999999988</v>
      </c>
      <c r="R309" s="470">
        <f t="shared" ref="R309" si="1065">P309-Q309</f>
        <v>10.541000000000002</v>
      </c>
      <c r="S309" s="467">
        <f t="shared" ref="S309" si="1066">Q309/P309</f>
        <v>0.10745131244707865</v>
      </c>
      <c r="T309" s="138"/>
    </row>
    <row r="310" spans="1:20">
      <c r="B310" s="508"/>
      <c r="C310" s="474"/>
      <c r="D310" s="482"/>
      <c r="E310" s="468"/>
      <c r="F310" s="127" t="s">
        <v>10</v>
      </c>
      <c r="G310" s="259">
        <v>5.9050000000000002</v>
      </c>
      <c r="H310" s="167"/>
      <c r="I310" s="167">
        <f t="shared" ref="I310" si="1067">K309+G310+H310</f>
        <v>10.541</v>
      </c>
      <c r="J310" s="438"/>
      <c r="K310" s="178">
        <f t="shared" si="867"/>
        <v>10.541</v>
      </c>
      <c r="L310" s="152">
        <f t="shared" si="868"/>
        <v>0</v>
      </c>
      <c r="M310" s="254" t="s">
        <v>203</v>
      </c>
      <c r="N310" s="470"/>
      <c r="O310" s="470"/>
      <c r="P310" s="470">
        <f t="shared" si="875"/>
        <v>0</v>
      </c>
      <c r="Q310" s="470"/>
      <c r="R310" s="470"/>
      <c r="S310" s="467" t="e">
        <f t="shared" ref="S310" si="1068">+Q310/P310</f>
        <v>#DIV/0!</v>
      </c>
      <c r="T310" s="138"/>
    </row>
    <row r="311" spans="1:20">
      <c r="B311" s="508"/>
      <c r="C311" s="474"/>
      <c r="D311" s="482"/>
      <c r="E311" s="468" t="s">
        <v>394</v>
      </c>
      <c r="F311" s="127" t="s">
        <v>457</v>
      </c>
      <c r="G311" s="259">
        <v>5.9039999999999999</v>
      </c>
      <c r="H311" s="167">
        <v>12</v>
      </c>
      <c r="I311" s="167">
        <f t="shared" ref="I311" si="1069">G311+H311</f>
        <v>17.904</v>
      </c>
      <c r="J311" s="438">
        <v>5.4579999999999984</v>
      </c>
      <c r="K311" s="178">
        <f t="shared" si="867"/>
        <v>12.446000000000002</v>
      </c>
      <c r="L311" s="152">
        <f t="shared" si="868"/>
        <v>0.30484807864164426</v>
      </c>
      <c r="M311" s="254" t="s">
        <v>203</v>
      </c>
      <c r="N311" s="470">
        <f t="shared" ref="N311" si="1070">G311+G312</f>
        <v>11.808</v>
      </c>
      <c r="O311" s="470">
        <f t="shared" ref="O311" si="1071">H311+H312</f>
        <v>12</v>
      </c>
      <c r="P311" s="470">
        <f t="shared" si="875"/>
        <v>23.808</v>
      </c>
      <c r="Q311" s="470">
        <f t="shared" ref="Q311" si="1072">J311+J312</f>
        <v>5.4579999999999984</v>
      </c>
      <c r="R311" s="470">
        <f t="shared" ref="R311" si="1073">P311-Q311</f>
        <v>18.350000000000001</v>
      </c>
      <c r="S311" s="467">
        <f t="shared" ref="S311" si="1074">Q311/P311</f>
        <v>0.22925067204301069</v>
      </c>
      <c r="T311" s="138"/>
    </row>
    <row r="312" spans="1:20">
      <c r="B312" s="508"/>
      <c r="C312" s="474"/>
      <c r="D312" s="482"/>
      <c r="E312" s="468"/>
      <c r="F312" s="127" t="s">
        <v>10</v>
      </c>
      <c r="G312" s="259">
        <v>5.9039999999999999</v>
      </c>
      <c r="H312" s="167"/>
      <c r="I312" s="167">
        <f t="shared" ref="I312" si="1075">K311+G312+H312</f>
        <v>18.350000000000001</v>
      </c>
      <c r="J312" s="438"/>
      <c r="K312" s="178">
        <f t="shared" si="867"/>
        <v>18.350000000000001</v>
      </c>
      <c r="L312" s="152">
        <f t="shared" si="868"/>
        <v>0</v>
      </c>
      <c r="M312" s="254" t="s">
        <v>203</v>
      </c>
      <c r="N312" s="470"/>
      <c r="O312" s="470"/>
      <c r="P312" s="470">
        <f t="shared" si="875"/>
        <v>0</v>
      </c>
      <c r="Q312" s="470"/>
      <c r="R312" s="470"/>
      <c r="S312" s="467" t="e">
        <f t="shared" ref="S312" si="1076">+Q312/P312</f>
        <v>#DIV/0!</v>
      </c>
      <c r="T312" s="138"/>
    </row>
    <row r="313" spans="1:20">
      <c r="B313" s="508"/>
      <c r="C313" s="474"/>
      <c r="D313" s="482"/>
      <c r="E313" s="468" t="s">
        <v>395</v>
      </c>
      <c r="F313" s="127" t="s">
        <v>457</v>
      </c>
      <c r="G313" s="259">
        <v>5.9059999999999997</v>
      </c>
      <c r="H313" s="167"/>
      <c r="I313" s="167">
        <f t="shared" ref="I313" si="1077">G313+H313</f>
        <v>5.9059999999999997</v>
      </c>
      <c r="J313" s="438">
        <v>3.4580000000000011</v>
      </c>
      <c r="K313" s="178">
        <f t="shared" si="867"/>
        <v>2.4479999999999986</v>
      </c>
      <c r="L313" s="152">
        <f t="shared" si="868"/>
        <v>0.5855062648154421</v>
      </c>
      <c r="M313" s="254" t="s">
        <v>203</v>
      </c>
      <c r="N313" s="470">
        <f t="shared" ref="N313" si="1078">G313+G314</f>
        <v>11.811999999999999</v>
      </c>
      <c r="O313" s="470">
        <f t="shared" ref="O313" si="1079">H313+H314</f>
        <v>0</v>
      </c>
      <c r="P313" s="470">
        <f t="shared" si="875"/>
        <v>11.811999999999999</v>
      </c>
      <c r="Q313" s="470">
        <f t="shared" ref="Q313" si="1080">J313+J314</f>
        <v>3.4580000000000011</v>
      </c>
      <c r="R313" s="470">
        <f t="shared" ref="R313" si="1081">P313-Q313</f>
        <v>8.3539999999999992</v>
      </c>
      <c r="S313" s="467">
        <f t="shared" ref="S313" si="1082">Q313/P313</f>
        <v>0.29275313240772105</v>
      </c>
      <c r="T313" s="138"/>
    </row>
    <row r="314" spans="1:20">
      <c r="B314" s="508"/>
      <c r="C314" s="474"/>
      <c r="D314" s="482"/>
      <c r="E314" s="468"/>
      <c r="F314" s="127" t="s">
        <v>10</v>
      </c>
      <c r="G314" s="259">
        <v>5.9059999999999997</v>
      </c>
      <c r="H314" s="167"/>
      <c r="I314" s="167">
        <f t="shared" ref="I314" si="1083">K313+G314+H314</f>
        <v>8.3539999999999992</v>
      </c>
      <c r="J314" s="438"/>
      <c r="K314" s="178">
        <f t="shared" si="867"/>
        <v>8.3539999999999992</v>
      </c>
      <c r="L314" s="152">
        <f t="shared" si="868"/>
        <v>0</v>
      </c>
      <c r="M314" s="254" t="s">
        <v>203</v>
      </c>
      <c r="N314" s="470"/>
      <c r="O314" s="470"/>
      <c r="P314" s="470">
        <f t="shared" si="875"/>
        <v>0</v>
      </c>
      <c r="Q314" s="470"/>
      <c r="R314" s="470"/>
      <c r="S314" s="467" t="e">
        <f t="shared" ref="S314" si="1084">+Q314/P314</f>
        <v>#DIV/0!</v>
      </c>
      <c r="T314" s="138"/>
    </row>
    <row r="315" spans="1:20">
      <c r="B315" s="508"/>
      <c r="C315" s="474"/>
      <c r="D315" s="482"/>
      <c r="E315" s="468" t="s">
        <v>592</v>
      </c>
      <c r="F315" s="127" t="s">
        <v>457</v>
      </c>
      <c r="G315" s="259">
        <v>5.9050000000000002</v>
      </c>
      <c r="H315" s="167"/>
      <c r="I315" s="167">
        <f t="shared" ref="I315" si="1085">G315+H315</f>
        <v>5.9050000000000002</v>
      </c>
      <c r="J315" s="438">
        <v>3.030000000000002</v>
      </c>
      <c r="K315" s="178">
        <f t="shared" si="867"/>
        <v>2.8749999999999982</v>
      </c>
      <c r="L315" s="152">
        <f t="shared" si="868"/>
        <v>0.51312447078746859</v>
      </c>
      <c r="M315" s="254" t="s">
        <v>203</v>
      </c>
      <c r="N315" s="470">
        <f t="shared" ref="N315" si="1086">G315+G316</f>
        <v>11.81</v>
      </c>
      <c r="O315" s="470">
        <f t="shared" ref="O315" si="1087">H315+H316</f>
        <v>0</v>
      </c>
      <c r="P315" s="470">
        <f t="shared" si="875"/>
        <v>11.81</v>
      </c>
      <c r="Q315" s="470">
        <f t="shared" ref="Q315" si="1088">J315+J316</f>
        <v>3.030000000000002</v>
      </c>
      <c r="R315" s="470">
        <f t="shared" ref="R315" si="1089">P315-Q315</f>
        <v>8.7799999999999976</v>
      </c>
      <c r="S315" s="467">
        <f t="shared" ref="S315" si="1090">Q315/P315</f>
        <v>0.25656223539373429</v>
      </c>
      <c r="T315" s="138"/>
    </row>
    <row r="316" spans="1:20">
      <c r="A316" s="109" t="s">
        <v>318</v>
      </c>
      <c r="B316" s="508"/>
      <c r="C316" s="474"/>
      <c r="D316" s="482"/>
      <c r="E316" s="468"/>
      <c r="F316" s="127" t="s">
        <v>10</v>
      </c>
      <c r="G316" s="259">
        <v>5.9050000000000002</v>
      </c>
      <c r="H316" s="167"/>
      <c r="I316" s="167">
        <f>K315+G316+H316</f>
        <v>8.7799999999999976</v>
      </c>
      <c r="J316" s="438"/>
      <c r="K316" s="178">
        <f t="shared" si="867"/>
        <v>8.7799999999999976</v>
      </c>
      <c r="L316" s="152">
        <f t="shared" si="868"/>
        <v>0</v>
      </c>
      <c r="M316" s="254" t="s">
        <v>203</v>
      </c>
      <c r="N316" s="470"/>
      <c r="O316" s="470"/>
      <c r="P316" s="470">
        <f t="shared" si="875"/>
        <v>0</v>
      </c>
      <c r="Q316" s="470"/>
      <c r="R316" s="470"/>
      <c r="S316" s="467" t="e">
        <f t="shared" ref="S316" si="1091">+Q316/P316</f>
        <v>#DIV/0!</v>
      </c>
      <c r="T316" s="138"/>
    </row>
    <row r="317" spans="1:20">
      <c r="B317" s="508"/>
      <c r="C317" s="474"/>
      <c r="D317" s="482"/>
      <c r="E317" s="468" t="s">
        <v>396</v>
      </c>
      <c r="F317" s="127" t="s">
        <v>457</v>
      </c>
      <c r="G317" s="259">
        <v>5.907</v>
      </c>
      <c r="H317" s="167"/>
      <c r="I317" s="167">
        <f t="shared" ref="I317" si="1092">G317+H317</f>
        <v>5.907</v>
      </c>
      <c r="J317" s="438">
        <v>2.9520000000000008</v>
      </c>
      <c r="K317" s="178">
        <f t="shared" ref="K317:K374" si="1093">I317-J317</f>
        <v>2.9549999999999992</v>
      </c>
      <c r="L317" s="152">
        <f t="shared" ref="L317:L374" si="1094">J317/I317</f>
        <v>0.49974606399187421</v>
      </c>
      <c r="M317" s="254" t="s">
        <v>203</v>
      </c>
      <c r="N317" s="470">
        <f t="shared" ref="N317" si="1095">G317+G318</f>
        <v>11.814</v>
      </c>
      <c r="O317" s="470">
        <f t="shared" ref="O317" si="1096">H317+H318</f>
        <v>0</v>
      </c>
      <c r="P317" s="470">
        <f t="shared" ref="P317:P375" si="1097">+N317+O317</f>
        <v>11.814</v>
      </c>
      <c r="Q317" s="470">
        <f t="shared" ref="Q317" si="1098">J317+J318</f>
        <v>2.9520000000000008</v>
      </c>
      <c r="R317" s="470">
        <f t="shared" ref="R317" si="1099">P317-Q317</f>
        <v>8.8619999999999983</v>
      </c>
      <c r="S317" s="467">
        <f t="shared" ref="S317" si="1100">Q317/P317</f>
        <v>0.24987303199593711</v>
      </c>
      <c r="T317" s="138"/>
    </row>
    <row r="318" spans="1:20">
      <c r="B318" s="508"/>
      <c r="C318" s="474"/>
      <c r="D318" s="482"/>
      <c r="E318" s="468"/>
      <c r="F318" s="127" t="s">
        <v>10</v>
      </c>
      <c r="G318" s="259">
        <v>5.907</v>
      </c>
      <c r="H318" s="167"/>
      <c r="I318" s="167">
        <f t="shared" ref="I318" si="1101">K317+G318+H318</f>
        <v>8.8619999999999983</v>
      </c>
      <c r="J318" s="438"/>
      <c r="K318" s="178">
        <f t="shared" si="1093"/>
        <v>8.8619999999999983</v>
      </c>
      <c r="L318" s="152">
        <f t="shared" si="1094"/>
        <v>0</v>
      </c>
      <c r="M318" s="254" t="s">
        <v>203</v>
      </c>
      <c r="N318" s="470"/>
      <c r="O318" s="470"/>
      <c r="P318" s="470">
        <f t="shared" si="1097"/>
        <v>0</v>
      </c>
      <c r="Q318" s="470"/>
      <c r="R318" s="470"/>
      <c r="S318" s="467" t="e">
        <f t="shared" ref="S318" si="1102">+Q318/P318</f>
        <v>#DIV/0!</v>
      </c>
      <c r="T318" s="138"/>
    </row>
    <row r="319" spans="1:20">
      <c r="B319" s="508"/>
      <c r="C319" s="474"/>
      <c r="D319" s="482"/>
      <c r="E319" s="468" t="s">
        <v>593</v>
      </c>
      <c r="F319" s="127" t="s">
        <v>457</v>
      </c>
      <c r="G319" s="259">
        <v>5.9059999999999997</v>
      </c>
      <c r="H319" s="167"/>
      <c r="I319" s="167">
        <f t="shared" ref="I319" si="1103">G319+H319</f>
        <v>5.9059999999999997</v>
      </c>
      <c r="J319" s="438">
        <v>0.78100000000000236</v>
      </c>
      <c r="K319" s="178">
        <f t="shared" si="1093"/>
        <v>5.1249999999999973</v>
      </c>
      <c r="L319" s="152">
        <f t="shared" si="1094"/>
        <v>0.13223840162546605</v>
      </c>
      <c r="M319" s="254" t="s">
        <v>203</v>
      </c>
      <c r="N319" s="470">
        <f t="shared" ref="N319" si="1104">G319+G320</f>
        <v>11.811999999999999</v>
      </c>
      <c r="O319" s="470">
        <f t="shared" ref="O319" si="1105">H319+H320</f>
        <v>0</v>
      </c>
      <c r="P319" s="470">
        <f t="shared" si="1097"/>
        <v>11.811999999999999</v>
      </c>
      <c r="Q319" s="470">
        <f t="shared" ref="Q319" si="1106">J319+J320</f>
        <v>0.78100000000000236</v>
      </c>
      <c r="R319" s="470">
        <f t="shared" ref="R319" si="1107">P319-Q319</f>
        <v>11.030999999999997</v>
      </c>
      <c r="S319" s="467">
        <f t="shared" ref="S319" si="1108">Q319/P319</f>
        <v>6.6119200812733023E-2</v>
      </c>
      <c r="T319" s="138"/>
    </row>
    <row r="320" spans="1:20">
      <c r="B320" s="508"/>
      <c r="C320" s="474"/>
      <c r="D320" s="482"/>
      <c r="E320" s="468"/>
      <c r="F320" s="127" t="s">
        <v>10</v>
      </c>
      <c r="G320" s="259">
        <v>5.9059999999999997</v>
      </c>
      <c r="H320" s="167"/>
      <c r="I320" s="167">
        <f t="shared" ref="I320" si="1109">K319+G320+H320</f>
        <v>11.030999999999997</v>
      </c>
      <c r="J320" s="438"/>
      <c r="K320" s="178">
        <f t="shared" si="1093"/>
        <v>11.030999999999997</v>
      </c>
      <c r="L320" s="152">
        <f t="shared" si="1094"/>
        <v>0</v>
      </c>
      <c r="M320" s="254" t="s">
        <v>203</v>
      </c>
      <c r="N320" s="470"/>
      <c r="O320" s="470"/>
      <c r="P320" s="470">
        <f t="shared" si="1097"/>
        <v>0</v>
      </c>
      <c r="Q320" s="470"/>
      <c r="R320" s="470"/>
      <c r="S320" s="467" t="e">
        <f t="shared" ref="S320" si="1110">+Q320/P320</f>
        <v>#DIV/0!</v>
      </c>
      <c r="T320" s="138"/>
    </row>
    <row r="321" spans="2:20">
      <c r="B321" s="508"/>
      <c r="C321" s="474"/>
      <c r="D321" s="482"/>
      <c r="E321" s="468" t="s">
        <v>397</v>
      </c>
      <c r="F321" s="127" t="s">
        <v>457</v>
      </c>
      <c r="G321" s="259">
        <v>5.9080000000000004</v>
      </c>
      <c r="H321" s="167"/>
      <c r="I321" s="167">
        <f t="shared" ref="I321" si="1111">G321+H321</f>
        <v>5.9080000000000004</v>
      </c>
      <c r="J321" s="438">
        <v>0.33199999999999719</v>
      </c>
      <c r="K321" s="178">
        <f t="shared" si="1093"/>
        <v>5.5760000000000032</v>
      </c>
      <c r="L321" s="152">
        <f t="shared" si="1094"/>
        <v>5.6194989844278467E-2</v>
      </c>
      <c r="M321" s="254" t="s">
        <v>203</v>
      </c>
      <c r="N321" s="470">
        <f t="shared" ref="N321" si="1112">G321+G322</f>
        <v>11.816000000000001</v>
      </c>
      <c r="O321" s="470">
        <f t="shared" ref="O321" si="1113">H321+H322</f>
        <v>0</v>
      </c>
      <c r="P321" s="470">
        <f t="shared" si="1097"/>
        <v>11.816000000000001</v>
      </c>
      <c r="Q321" s="470">
        <f t="shared" ref="Q321" si="1114">J321+J322</f>
        <v>0.33199999999999719</v>
      </c>
      <c r="R321" s="470">
        <f t="shared" ref="R321" si="1115">P321-Q321</f>
        <v>11.484000000000004</v>
      </c>
      <c r="S321" s="467">
        <f t="shared" ref="S321" si="1116">Q321/P321</f>
        <v>2.8097494922139234E-2</v>
      </c>
      <c r="T321" s="138"/>
    </row>
    <row r="322" spans="2:20">
      <c r="B322" s="508"/>
      <c r="C322" s="474"/>
      <c r="D322" s="482"/>
      <c r="E322" s="468"/>
      <c r="F322" s="127" t="s">
        <v>10</v>
      </c>
      <c r="G322" s="259">
        <v>5.9080000000000004</v>
      </c>
      <c r="H322" s="167"/>
      <c r="I322" s="167">
        <f t="shared" ref="I322" si="1117">K321+G322+H322</f>
        <v>11.484000000000004</v>
      </c>
      <c r="J322" s="438"/>
      <c r="K322" s="178">
        <f t="shared" si="1093"/>
        <v>11.484000000000004</v>
      </c>
      <c r="L322" s="152">
        <f t="shared" si="1094"/>
        <v>0</v>
      </c>
      <c r="M322" s="254" t="s">
        <v>203</v>
      </c>
      <c r="N322" s="470"/>
      <c r="O322" s="470"/>
      <c r="P322" s="470">
        <f t="shared" si="1097"/>
        <v>0</v>
      </c>
      <c r="Q322" s="470"/>
      <c r="R322" s="470"/>
      <c r="S322" s="467" t="e">
        <f t="shared" ref="S322" si="1118">+Q322/P322</f>
        <v>#DIV/0!</v>
      </c>
      <c r="T322" s="138"/>
    </row>
    <row r="323" spans="2:20">
      <c r="B323" s="508"/>
      <c r="C323" s="474"/>
      <c r="D323" s="482"/>
      <c r="E323" s="468" t="s">
        <v>594</v>
      </c>
      <c r="F323" s="127" t="s">
        <v>457</v>
      </c>
      <c r="G323" s="259">
        <v>5.9050000000000002</v>
      </c>
      <c r="H323" s="397">
        <v>10</v>
      </c>
      <c r="I323" s="167">
        <f t="shared" ref="I323" si="1119">G323+H323</f>
        <v>15.905000000000001</v>
      </c>
      <c r="J323" s="438">
        <v>15.975999999999999</v>
      </c>
      <c r="K323" s="178">
        <f t="shared" si="1093"/>
        <v>-7.0999999999997954E-2</v>
      </c>
      <c r="L323" s="152">
        <f t="shared" si="1094"/>
        <v>1.0044640050298648</v>
      </c>
      <c r="M323" s="171">
        <v>44694</v>
      </c>
      <c r="N323" s="470">
        <f t="shared" ref="N323" si="1120">G323+G324</f>
        <v>11.81</v>
      </c>
      <c r="O323" s="470">
        <f t="shared" ref="O323" si="1121">H323+H324</f>
        <v>10</v>
      </c>
      <c r="P323" s="470">
        <f t="shared" si="1097"/>
        <v>21.810000000000002</v>
      </c>
      <c r="Q323" s="470">
        <f t="shared" ref="Q323" si="1122">J323+J324</f>
        <v>15.975999999999999</v>
      </c>
      <c r="R323" s="470">
        <f t="shared" ref="R323" si="1123">P323-Q323</f>
        <v>5.8340000000000032</v>
      </c>
      <c r="S323" s="467">
        <f t="shared" ref="S323" si="1124">Q323/P323</f>
        <v>0.73250802384227409</v>
      </c>
      <c r="T323" s="138"/>
    </row>
    <row r="324" spans="2:20">
      <c r="B324" s="508"/>
      <c r="C324" s="474"/>
      <c r="D324" s="482"/>
      <c r="E324" s="468"/>
      <c r="F324" s="127" t="s">
        <v>10</v>
      </c>
      <c r="G324" s="259">
        <v>5.9050000000000002</v>
      </c>
      <c r="H324" s="167"/>
      <c r="I324" s="167">
        <f t="shared" ref="I324" si="1125">K323+G324+H324</f>
        <v>5.8340000000000023</v>
      </c>
      <c r="J324" s="438"/>
      <c r="K324" s="178">
        <f t="shared" si="1093"/>
        <v>5.8340000000000023</v>
      </c>
      <c r="L324" s="152">
        <f t="shared" si="1094"/>
        <v>0</v>
      </c>
      <c r="M324" s="254" t="s">
        <v>203</v>
      </c>
      <c r="N324" s="470"/>
      <c r="O324" s="470"/>
      <c r="P324" s="470">
        <f t="shared" si="1097"/>
        <v>0</v>
      </c>
      <c r="Q324" s="470"/>
      <c r="R324" s="470"/>
      <c r="S324" s="467" t="e">
        <f t="shared" ref="S324" si="1126">+Q324/P324</f>
        <v>#DIV/0!</v>
      </c>
      <c r="T324" s="138"/>
    </row>
    <row r="325" spans="2:20">
      <c r="B325" s="508"/>
      <c r="C325" s="474"/>
      <c r="D325" s="482"/>
      <c r="E325" s="468" t="s">
        <v>398</v>
      </c>
      <c r="F325" s="127" t="s">
        <v>457</v>
      </c>
      <c r="G325" s="259">
        <v>5.9039999999999999</v>
      </c>
      <c r="H325" s="167"/>
      <c r="I325" s="167">
        <f t="shared" ref="I325" si="1127">G325+H325</f>
        <v>5.9039999999999999</v>
      </c>
      <c r="J325" s="438">
        <v>0</v>
      </c>
      <c r="K325" s="178">
        <f t="shared" si="1093"/>
        <v>5.9039999999999999</v>
      </c>
      <c r="L325" s="152">
        <f t="shared" si="1094"/>
        <v>0</v>
      </c>
      <c r="M325" s="254" t="s">
        <v>203</v>
      </c>
      <c r="N325" s="470">
        <f t="shared" ref="N325" si="1128">G325+G326</f>
        <v>11.808</v>
      </c>
      <c r="O325" s="470">
        <f t="shared" ref="O325" si="1129">H325+H326</f>
        <v>0</v>
      </c>
      <c r="P325" s="470">
        <f t="shared" si="1097"/>
        <v>11.808</v>
      </c>
      <c r="Q325" s="470">
        <f t="shared" ref="Q325" si="1130">J325+J326</f>
        <v>0</v>
      </c>
      <c r="R325" s="470">
        <f t="shared" ref="R325" si="1131">P325-Q325</f>
        <v>11.808</v>
      </c>
      <c r="S325" s="467">
        <f t="shared" ref="S325" si="1132">Q325/P325</f>
        <v>0</v>
      </c>
      <c r="T325" s="138"/>
    </row>
    <row r="326" spans="2:20">
      <c r="B326" s="508"/>
      <c r="C326" s="474"/>
      <c r="D326" s="482"/>
      <c r="E326" s="468"/>
      <c r="F326" s="127" t="s">
        <v>10</v>
      </c>
      <c r="G326" s="259">
        <v>5.9039999999999999</v>
      </c>
      <c r="H326" s="167"/>
      <c r="I326" s="167">
        <f t="shared" ref="I326" si="1133">K325+G326+H326</f>
        <v>11.808</v>
      </c>
      <c r="J326" s="438"/>
      <c r="K326" s="178">
        <f t="shared" si="1093"/>
        <v>11.808</v>
      </c>
      <c r="L326" s="152">
        <f t="shared" si="1094"/>
        <v>0</v>
      </c>
      <c r="M326" s="254" t="s">
        <v>203</v>
      </c>
      <c r="N326" s="470"/>
      <c r="O326" s="470"/>
      <c r="P326" s="470">
        <f t="shared" si="1097"/>
        <v>0</v>
      </c>
      <c r="Q326" s="470"/>
      <c r="R326" s="470"/>
      <c r="S326" s="467" t="e">
        <f t="shared" ref="S326" si="1134">+Q326/P326</f>
        <v>#DIV/0!</v>
      </c>
      <c r="T326" s="138"/>
    </row>
    <row r="327" spans="2:20">
      <c r="B327" s="508"/>
      <c r="C327" s="474"/>
      <c r="D327" s="482"/>
      <c r="E327" s="468" t="s">
        <v>399</v>
      </c>
      <c r="F327" s="127" t="s">
        <v>457</v>
      </c>
      <c r="G327" s="259">
        <v>5.899</v>
      </c>
      <c r="H327" s="167"/>
      <c r="I327" s="167">
        <f t="shared" ref="I327" si="1135">G327+H327</f>
        <v>5.899</v>
      </c>
      <c r="J327" s="438">
        <v>1.8890000000000002</v>
      </c>
      <c r="K327" s="178">
        <f t="shared" si="1093"/>
        <v>4.01</v>
      </c>
      <c r="L327" s="152">
        <f t="shared" si="1094"/>
        <v>0.32022376674012548</v>
      </c>
      <c r="M327" s="254" t="s">
        <v>203</v>
      </c>
      <c r="N327" s="470">
        <f t="shared" ref="N327" si="1136">G327+G328</f>
        <v>11.798</v>
      </c>
      <c r="O327" s="470">
        <f t="shared" ref="O327" si="1137">H327+H328</f>
        <v>0</v>
      </c>
      <c r="P327" s="470">
        <f t="shared" si="1097"/>
        <v>11.798</v>
      </c>
      <c r="Q327" s="470">
        <f t="shared" ref="Q327" si="1138">J327+J328</f>
        <v>1.8890000000000002</v>
      </c>
      <c r="R327" s="470">
        <f t="shared" ref="R327" si="1139">P327-Q327</f>
        <v>9.9089999999999989</v>
      </c>
      <c r="S327" s="467">
        <f t="shared" ref="S327" si="1140">Q327/P327</f>
        <v>0.16011188337006274</v>
      </c>
      <c r="T327" s="138"/>
    </row>
    <row r="328" spans="2:20">
      <c r="B328" s="508"/>
      <c r="C328" s="474"/>
      <c r="D328" s="482"/>
      <c r="E328" s="468"/>
      <c r="F328" s="127" t="s">
        <v>10</v>
      </c>
      <c r="G328" s="259">
        <v>5.899</v>
      </c>
      <c r="H328" s="167"/>
      <c r="I328" s="167">
        <f t="shared" ref="I328" si="1141">K327+G328+H328</f>
        <v>9.9089999999999989</v>
      </c>
      <c r="J328" s="438"/>
      <c r="K328" s="178">
        <f t="shared" si="1093"/>
        <v>9.9089999999999989</v>
      </c>
      <c r="L328" s="152">
        <f t="shared" si="1094"/>
        <v>0</v>
      </c>
      <c r="M328" s="254" t="s">
        <v>203</v>
      </c>
      <c r="N328" s="470"/>
      <c r="O328" s="470"/>
      <c r="P328" s="470">
        <f t="shared" si="1097"/>
        <v>0</v>
      </c>
      <c r="Q328" s="470"/>
      <c r="R328" s="470"/>
      <c r="S328" s="467" t="e">
        <f t="shared" ref="S328" si="1142">+Q328/P328</f>
        <v>#DIV/0!</v>
      </c>
      <c r="T328" s="138"/>
    </row>
    <row r="329" spans="2:20">
      <c r="B329" s="508"/>
      <c r="C329" s="474"/>
      <c r="D329" s="482"/>
      <c r="E329" s="468" t="s">
        <v>595</v>
      </c>
      <c r="F329" s="127" t="s">
        <v>457</v>
      </c>
      <c r="G329" s="259">
        <v>5.9059999999999997</v>
      </c>
      <c r="H329" s="167">
        <f>10+20</f>
        <v>30</v>
      </c>
      <c r="I329" s="167">
        <f t="shared" ref="I329" si="1143">G329+H329</f>
        <v>35.905999999999999</v>
      </c>
      <c r="J329" s="438">
        <v>20.128999999999998</v>
      </c>
      <c r="K329" s="178">
        <f t="shared" si="1093"/>
        <v>15.777000000000001</v>
      </c>
      <c r="L329" s="152">
        <f t="shared" si="1094"/>
        <v>0.56060268478805764</v>
      </c>
      <c r="M329" s="254" t="s">
        <v>203</v>
      </c>
      <c r="N329" s="470">
        <f t="shared" ref="N329" si="1144">G329+G330</f>
        <v>11.811999999999999</v>
      </c>
      <c r="O329" s="470">
        <f t="shared" ref="O329" si="1145">H329+H330</f>
        <v>30</v>
      </c>
      <c r="P329" s="470">
        <f t="shared" si="1097"/>
        <v>41.811999999999998</v>
      </c>
      <c r="Q329" s="470">
        <f t="shared" ref="Q329" si="1146">J329+J330</f>
        <v>20.128999999999998</v>
      </c>
      <c r="R329" s="470">
        <f t="shared" ref="R329" si="1147">P329-Q329</f>
        <v>21.683</v>
      </c>
      <c r="S329" s="467">
        <f t="shared" ref="S329" si="1148">Q329/P329</f>
        <v>0.48141681813833348</v>
      </c>
      <c r="T329" s="138"/>
    </row>
    <row r="330" spans="2:20">
      <c r="B330" s="508"/>
      <c r="C330" s="474"/>
      <c r="D330" s="482"/>
      <c r="E330" s="468"/>
      <c r="F330" s="127" t="s">
        <v>10</v>
      </c>
      <c r="G330" s="259">
        <v>5.9059999999999997</v>
      </c>
      <c r="H330" s="167"/>
      <c r="I330" s="167">
        <f t="shared" ref="I330" si="1149">K329+G330+H330</f>
        <v>21.683</v>
      </c>
      <c r="J330" s="438"/>
      <c r="K330" s="178">
        <f t="shared" si="1093"/>
        <v>21.683</v>
      </c>
      <c r="L330" s="152">
        <f t="shared" si="1094"/>
        <v>0</v>
      </c>
      <c r="M330" s="254" t="s">
        <v>203</v>
      </c>
      <c r="N330" s="470"/>
      <c r="O330" s="470"/>
      <c r="P330" s="470">
        <f t="shared" si="1097"/>
        <v>0</v>
      </c>
      <c r="Q330" s="470"/>
      <c r="R330" s="470"/>
      <c r="S330" s="467" t="e">
        <f t="shared" ref="S330" si="1150">+Q330/P330</f>
        <v>#DIV/0!</v>
      </c>
      <c r="T330" s="138"/>
    </row>
    <row r="331" spans="2:20">
      <c r="B331" s="508"/>
      <c r="C331" s="474"/>
      <c r="D331" s="482"/>
      <c r="E331" s="468" t="s">
        <v>400</v>
      </c>
      <c r="F331" s="127" t="s">
        <v>457</v>
      </c>
      <c r="G331" s="259">
        <v>5.9059999999999997</v>
      </c>
      <c r="H331" s="167">
        <v>15</v>
      </c>
      <c r="I331" s="167">
        <f t="shared" ref="I331" si="1151">G331+H331</f>
        <v>20.905999999999999</v>
      </c>
      <c r="J331" s="438">
        <v>6.13</v>
      </c>
      <c r="K331" s="178">
        <f t="shared" si="1093"/>
        <v>14.776</v>
      </c>
      <c r="L331" s="152">
        <f t="shared" si="1094"/>
        <v>0.29321725820338662</v>
      </c>
      <c r="M331" s="254" t="s">
        <v>203</v>
      </c>
      <c r="N331" s="470">
        <f t="shared" ref="N331" si="1152">G331+G332</f>
        <v>11.811999999999999</v>
      </c>
      <c r="O331" s="470">
        <f t="shared" ref="O331" si="1153">H331+H332</f>
        <v>15</v>
      </c>
      <c r="P331" s="470">
        <f t="shared" si="1097"/>
        <v>26.811999999999998</v>
      </c>
      <c r="Q331" s="470">
        <f t="shared" ref="Q331" si="1154">J331+J332</f>
        <v>6.13</v>
      </c>
      <c r="R331" s="470">
        <f t="shared" ref="R331" si="1155">P331-Q331</f>
        <v>20.681999999999999</v>
      </c>
      <c r="S331" s="467">
        <f t="shared" ref="S331" si="1156">Q331/P331</f>
        <v>0.22862897210204389</v>
      </c>
      <c r="T331" s="138"/>
    </row>
    <row r="332" spans="2:20">
      <c r="B332" s="508"/>
      <c r="C332" s="474"/>
      <c r="D332" s="482"/>
      <c r="E332" s="468"/>
      <c r="F332" s="127" t="s">
        <v>10</v>
      </c>
      <c r="G332" s="259">
        <v>5.9059999999999997</v>
      </c>
      <c r="H332" s="167"/>
      <c r="I332" s="167">
        <f t="shared" ref="I332" si="1157">K331+G332+H332</f>
        <v>20.681999999999999</v>
      </c>
      <c r="J332" s="438"/>
      <c r="K332" s="178">
        <f t="shared" si="1093"/>
        <v>20.681999999999999</v>
      </c>
      <c r="L332" s="152">
        <f t="shared" si="1094"/>
        <v>0</v>
      </c>
      <c r="M332" s="254" t="s">
        <v>203</v>
      </c>
      <c r="N332" s="470"/>
      <c r="O332" s="470"/>
      <c r="P332" s="470">
        <f t="shared" si="1097"/>
        <v>0</v>
      </c>
      <c r="Q332" s="470"/>
      <c r="R332" s="470"/>
      <c r="S332" s="467" t="e">
        <f t="shared" ref="S332" si="1158">+Q332/P332</f>
        <v>#DIV/0!</v>
      </c>
      <c r="T332" s="138"/>
    </row>
    <row r="333" spans="2:20">
      <c r="B333" s="508"/>
      <c r="C333" s="474"/>
      <c r="D333" s="482"/>
      <c r="E333" s="468" t="s">
        <v>401</v>
      </c>
      <c r="F333" s="127" t="s">
        <v>457</v>
      </c>
      <c r="G333" s="259">
        <v>5.9039999999999999</v>
      </c>
      <c r="H333" s="167">
        <v>39.048000000000002</v>
      </c>
      <c r="I333" s="167">
        <f t="shared" ref="I333" si="1159">G333+H333</f>
        <v>44.951999999999998</v>
      </c>
      <c r="J333" s="438">
        <v>29.028999999999996</v>
      </c>
      <c r="K333" s="178">
        <f t="shared" si="1093"/>
        <v>15.923000000000002</v>
      </c>
      <c r="L333" s="152">
        <f t="shared" si="1094"/>
        <v>0.64577771845524112</v>
      </c>
      <c r="M333" s="254" t="s">
        <v>203</v>
      </c>
      <c r="N333" s="470">
        <f t="shared" ref="N333" si="1160">G333+G334</f>
        <v>11.808</v>
      </c>
      <c r="O333" s="470">
        <f t="shared" ref="O333" si="1161">H333+H334</f>
        <v>39.048000000000002</v>
      </c>
      <c r="P333" s="470">
        <f t="shared" si="1097"/>
        <v>50.856000000000002</v>
      </c>
      <c r="Q333" s="470">
        <f t="shared" ref="Q333" si="1162">J333+J334</f>
        <v>29.028999999999996</v>
      </c>
      <c r="R333" s="470">
        <f t="shared" ref="R333" si="1163">P333-Q333</f>
        <v>21.827000000000005</v>
      </c>
      <c r="S333" s="467">
        <f t="shared" ref="S333" si="1164">Q333/P333</f>
        <v>0.5708077709611451</v>
      </c>
      <c r="T333" s="138"/>
    </row>
    <row r="334" spans="2:20">
      <c r="B334" s="508"/>
      <c r="C334" s="474"/>
      <c r="D334" s="482"/>
      <c r="E334" s="468"/>
      <c r="F334" s="127" t="s">
        <v>10</v>
      </c>
      <c r="G334" s="259">
        <v>5.9039999999999999</v>
      </c>
      <c r="H334" s="167"/>
      <c r="I334" s="167">
        <f t="shared" ref="I334" si="1165">K333+G334+H334</f>
        <v>21.827000000000002</v>
      </c>
      <c r="J334" s="438"/>
      <c r="K334" s="178">
        <f t="shared" si="1093"/>
        <v>21.827000000000002</v>
      </c>
      <c r="L334" s="152">
        <f t="shared" si="1094"/>
        <v>0</v>
      </c>
      <c r="M334" s="254" t="s">
        <v>203</v>
      </c>
      <c r="N334" s="470"/>
      <c r="O334" s="470"/>
      <c r="P334" s="470">
        <f t="shared" si="1097"/>
        <v>0</v>
      </c>
      <c r="Q334" s="470"/>
      <c r="R334" s="470"/>
      <c r="S334" s="467" t="e">
        <f t="shared" ref="S334" si="1166">+Q334/P334</f>
        <v>#DIV/0!</v>
      </c>
      <c r="T334" s="138"/>
    </row>
    <row r="335" spans="2:20">
      <c r="B335" s="508"/>
      <c r="C335" s="474"/>
      <c r="D335" s="482"/>
      <c r="E335" s="468" t="s">
        <v>402</v>
      </c>
      <c r="F335" s="127" t="s">
        <v>457</v>
      </c>
      <c r="G335" s="259">
        <v>5.9050000000000002</v>
      </c>
      <c r="H335" s="167"/>
      <c r="I335" s="167">
        <f t="shared" ref="I335" si="1167">G335+H335</f>
        <v>5.9050000000000002</v>
      </c>
      <c r="J335" s="438">
        <v>3.4369999999999985</v>
      </c>
      <c r="K335" s="178">
        <f t="shared" si="1093"/>
        <v>2.4680000000000017</v>
      </c>
      <c r="L335" s="152">
        <f t="shared" si="1094"/>
        <v>0.58204911092294642</v>
      </c>
      <c r="M335" s="254" t="s">
        <v>203</v>
      </c>
      <c r="N335" s="470">
        <f t="shared" ref="N335" si="1168">G335+G336</f>
        <v>11.81</v>
      </c>
      <c r="O335" s="470">
        <f t="shared" ref="O335" si="1169">H335+H336</f>
        <v>0</v>
      </c>
      <c r="P335" s="470">
        <f t="shared" si="1097"/>
        <v>11.81</v>
      </c>
      <c r="Q335" s="470">
        <f t="shared" ref="Q335" si="1170">J335+J336</f>
        <v>3.4369999999999985</v>
      </c>
      <c r="R335" s="470">
        <f t="shared" ref="R335" si="1171">P335-Q335</f>
        <v>8.3730000000000011</v>
      </c>
      <c r="S335" s="467">
        <f t="shared" ref="S335" si="1172">Q335/P335</f>
        <v>0.29102455546147321</v>
      </c>
      <c r="T335" s="138"/>
    </row>
    <row r="336" spans="2:20">
      <c r="B336" s="508"/>
      <c r="C336" s="474"/>
      <c r="D336" s="482"/>
      <c r="E336" s="468"/>
      <c r="F336" s="127" t="s">
        <v>10</v>
      </c>
      <c r="G336" s="259">
        <v>5.9050000000000002</v>
      </c>
      <c r="H336" s="167"/>
      <c r="I336" s="167">
        <f t="shared" ref="I336" si="1173">K335+G336+H336</f>
        <v>8.3730000000000011</v>
      </c>
      <c r="J336" s="438"/>
      <c r="K336" s="178">
        <f t="shared" si="1093"/>
        <v>8.3730000000000011</v>
      </c>
      <c r="L336" s="152">
        <f t="shared" si="1094"/>
        <v>0</v>
      </c>
      <c r="M336" s="254" t="s">
        <v>203</v>
      </c>
      <c r="N336" s="470"/>
      <c r="O336" s="470"/>
      <c r="P336" s="470">
        <f t="shared" si="1097"/>
        <v>0</v>
      </c>
      <c r="Q336" s="470"/>
      <c r="R336" s="470"/>
      <c r="S336" s="467" t="e">
        <f t="shared" ref="S336" si="1174">+Q336/P336</f>
        <v>#DIV/0!</v>
      </c>
      <c r="T336" s="138"/>
    </row>
    <row r="337" spans="2:20">
      <c r="B337" s="508"/>
      <c r="C337" s="474"/>
      <c r="D337" s="482"/>
      <c r="E337" s="468" t="s">
        <v>403</v>
      </c>
      <c r="F337" s="127" t="s">
        <v>457</v>
      </c>
      <c r="G337" s="259">
        <v>5.9050000000000002</v>
      </c>
      <c r="H337" s="167"/>
      <c r="I337" s="167">
        <f t="shared" ref="I337" si="1175">G337+H337</f>
        <v>5.9050000000000002</v>
      </c>
      <c r="J337" s="438">
        <v>2.6329999999999996</v>
      </c>
      <c r="K337" s="178">
        <f t="shared" si="1093"/>
        <v>3.2720000000000007</v>
      </c>
      <c r="L337" s="152">
        <f t="shared" si="1094"/>
        <v>0.44589331075359856</v>
      </c>
      <c r="M337" s="254" t="s">
        <v>203</v>
      </c>
      <c r="N337" s="470">
        <f t="shared" ref="N337" si="1176">G337+G338</f>
        <v>11.81</v>
      </c>
      <c r="O337" s="470">
        <f t="shared" ref="O337" si="1177">H337+H338</f>
        <v>0</v>
      </c>
      <c r="P337" s="470">
        <f t="shared" si="1097"/>
        <v>11.81</v>
      </c>
      <c r="Q337" s="470">
        <f t="shared" ref="Q337" si="1178">J337+J338</f>
        <v>2.6329999999999996</v>
      </c>
      <c r="R337" s="470">
        <f t="shared" ref="R337" si="1179">P337-Q337</f>
        <v>9.1770000000000014</v>
      </c>
      <c r="S337" s="467">
        <f t="shared" ref="S337" si="1180">Q337/P337</f>
        <v>0.22294665537679928</v>
      </c>
      <c r="T337" s="138"/>
    </row>
    <row r="338" spans="2:20">
      <c r="B338" s="508"/>
      <c r="C338" s="474"/>
      <c r="D338" s="482"/>
      <c r="E338" s="468"/>
      <c r="F338" s="127" t="s">
        <v>10</v>
      </c>
      <c r="G338" s="259">
        <v>5.9050000000000002</v>
      </c>
      <c r="H338" s="167"/>
      <c r="I338" s="167">
        <f t="shared" ref="I338" si="1181">K337+G338+H338</f>
        <v>9.1770000000000014</v>
      </c>
      <c r="J338" s="438"/>
      <c r="K338" s="178">
        <f t="shared" si="1093"/>
        <v>9.1770000000000014</v>
      </c>
      <c r="L338" s="152">
        <f t="shared" si="1094"/>
        <v>0</v>
      </c>
      <c r="M338" s="254" t="s">
        <v>203</v>
      </c>
      <c r="N338" s="470"/>
      <c r="O338" s="470"/>
      <c r="P338" s="470">
        <f t="shared" si="1097"/>
        <v>0</v>
      </c>
      <c r="Q338" s="470"/>
      <c r="R338" s="470"/>
      <c r="S338" s="467" t="e">
        <f t="shared" ref="S338" si="1182">+Q338/P338</f>
        <v>#DIV/0!</v>
      </c>
      <c r="T338" s="138"/>
    </row>
    <row r="339" spans="2:20">
      <c r="B339" s="508"/>
      <c r="C339" s="474"/>
      <c r="D339" s="482"/>
      <c r="E339" s="468" t="s">
        <v>404</v>
      </c>
      <c r="F339" s="127" t="s">
        <v>457</v>
      </c>
      <c r="G339" s="259">
        <v>5.9029999999999996</v>
      </c>
      <c r="H339" s="167"/>
      <c r="I339" s="167">
        <f t="shared" ref="I339" si="1183">G339+H339</f>
        <v>5.9029999999999996</v>
      </c>
      <c r="J339" s="438">
        <v>1.2960000000000003</v>
      </c>
      <c r="K339" s="178">
        <f t="shared" si="1093"/>
        <v>4.6069999999999993</v>
      </c>
      <c r="L339" s="152">
        <f t="shared" si="1094"/>
        <v>0.21954938167033719</v>
      </c>
      <c r="M339" s="254" t="s">
        <v>203</v>
      </c>
      <c r="N339" s="470">
        <f t="shared" ref="N339" si="1184">G339+G340</f>
        <v>11.805999999999999</v>
      </c>
      <c r="O339" s="470">
        <f t="shared" ref="O339" si="1185">H339+H340</f>
        <v>0</v>
      </c>
      <c r="P339" s="470">
        <f t="shared" si="1097"/>
        <v>11.805999999999999</v>
      </c>
      <c r="Q339" s="470">
        <f t="shared" ref="Q339" si="1186">J339+J340</f>
        <v>1.2960000000000003</v>
      </c>
      <c r="R339" s="470">
        <f t="shared" ref="R339" si="1187">P339-Q339</f>
        <v>10.509999999999998</v>
      </c>
      <c r="S339" s="467">
        <f t="shared" ref="S339" si="1188">Q339/P339</f>
        <v>0.1097746908351686</v>
      </c>
      <c r="T339" s="138"/>
    </row>
    <row r="340" spans="2:20">
      <c r="B340" s="508"/>
      <c r="C340" s="474"/>
      <c r="D340" s="482"/>
      <c r="E340" s="468"/>
      <c r="F340" s="127" t="s">
        <v>10</v>
      </c>
      <c r="G340" s="259">
        <v>5.9029999999999996</v>
      </c>
      <c r="H340" s="167"/>
      <c r="I340" s="167">
        <f t="shared" ref="I340" si="1189">K339+G340+H340</f>
        <v>10.509999999999998</v>
      </c>
      <c r="J340" s="438"/>
      <c r="K340" s="178">
        <f t="shared" si="1093"/>
        <v>10.509999999999998</v>
      </c>
      <c r="L340" s="152">
        <f t="shared" si="1094"/>
        <v>0</v>
      </c>
      <c r="M340" s="254" t="s">
        <v>203</v>
      </c>
      <c r="N340" s="470"/>
      <c r="O340" s="470"/>
      <c r="P340" s="470">
        <f t="shared" si="1097"/>
        <v>0</v>
      </c>
      <c r="Q340" s="470"/>
      <c r="R340" s="470"/>
      <c r="S340" s="467" t="e">
        <f t="shared" ref="S340" si="1190">+Q340/P340</f>
        <v>#DIV/0!</v>
      </c>
      <c r="T340" s="138"/>
    </row>
    <row r="341" spans="2:20">
      <c r="B341" s="508"/>
      <c r="C341" s="474"/>
      <c r="D341" s="482"/>
      <c r="E341" s="468" t="s">
        <v>405</v>
      </c>
      <c r="F341" s="127" t="s">
        <v>457</v>
      </c>
      <c r="G341" s="259">
        <v>5.9039999999999999</v>
      </c>
      <c r="H341" s="167"/>
      <c r="I341" s="167">
        <f t="shared" ref="I341" si="1191">G341+H341</f>
        <v>5.9039999999999999</v>
      </c>
      <c r="J341" s="438">
        <v>1.25</v>
      </c>
      <c r="K341" s="178">
        <f t="shared" si="1093"/>
        <v>4.6539999999999999</v>
      </c>
      <c r="L341" s="152">
        <f t="shared" si="1094"/>
        <v>0.21172086720867209</v>
      </c>
      <c r="M341" s="254" t="s">
        <v>203</v>
      </c>
      <c r="N341" s="470">
        <f t="shared" ref="N341" si="1192">G341+G342</f>
        <v>11.808</v>
      </c>
      <c r="O341" s="470">
        <f t="shared" ref="O341" si="1193">H341+H342</f>
        <v>0</v>
      </c>
      <c r="P341" s="470">
        <f t="shared" si="1097"/>
        <v>11.808</v>
      </c>
      <c r="Q341" s="470">
        <f t="shared" ref="Q341" si="1194">J341+J342</f>
        <v>1.25</v>
      </c>
      <c r="R341" s="470">
        <f t="shared" ref="R341" si="1195">P341-Q341</f>
        <v>10.558</v>
      </c>
      <c r="S341" s="467">
        <f t="shared" ref="S341" si="1196">Q341/P341</f>
        <v>0.10586043360433604</v>
      </c>
      <c r="T341" s="138"/>
    </row>
    <row r="342" spans="2:20">
      <c r="B342" s="508"/>
      <c r="C342" s="474"/>
      <c r="D342" s="482"/>
      <c r="E342" s="468"/>
      <c r="F342" s="127" t="s">
        <v>10</v>
      </c>
      <c r="G342" s="259">
        <v>5.9039999999999999</v>
      </c>
      <c r="H342" s="167"/>
      <c r="I342" s="167">
        <f t="shared" ref="I342" si="1197">K341+G342+H342</f>
        <v>10.558</v>
      </c>
      <c r="J342" s="438"/>
      <c r="K342" s="178">
        <f t="shared" si="1093"/>
        <v>10.558</v>
      </c>
      <c r="L342" s="152">
        <f t="shared" si="1094"/>
        <v>0</v>
      </c>
      <c r="M342" s="254" t="s">
        <v>203</v>
      </c>
      <c r="N342" s="470"/>
      <c r="O342" s="470"/>
      <c r="P342" s="470">
        <f t="shared" si="1097"/>
        <v>0</v>
      </c>
      <c r="Q342" s="470"/>
      <c r="R342" s="470"/>
      <c r="S342" s="467" t="e">
        <f t="shared" ref="S342" si="1198">+Q342/P342</f>
        <v>#DIV/0!</v>
      </c>
      <c r="T342" s="138"/>
    </row>
    <row r="343" spans="2:20">
      <c r="B343" s="508"/>
      <c r="C343" s="474"/>
      <c r="D343" s="482"/>
      <c r="E343" s="468" t="s">
        <v>596</v>
      </c>
      <c r="F343" s="127" t="s">
        <v>457</v>
      </c>
      <c r="G343" s="259">
        <v>5.907</v>
      </c>
      <c r="H343" s="167"/>
      <c r="I343" s="167">
        <f t="shared" ref="I343" si="1199">G343+H343</f>
        <v>5.907</v>
      </c>
      <c r="J343" s="438">
        <v>0.62099999999999955</v>
      </c>
      <c r="K343" s="178">
        <f t="shared" si="1093"/>
        <v>5.2860000000000005</v>
      </c>
      <c r="L343" s="152">
        <f t="shared" si="1094"/>
        <v>0.10512950736414416</v>
      </c>
      <c r="M343" s="254" t="s">
        <v>203</v>
      </c>
      <c r="N343" s="470">
        <f t="shared" ref="N343" si="1200">G343+G344</f>
        <v>11.814</v>
      </c>
      <c r="O343" s="470">
        <f t="shared" ref="O343" si="1201">H343+H344</f>
        <v>0</v>
      </c>
      <c r="P343" s="470">
        <f t="shared" si="1097"/>
        <v>11.814</v>
      </c>
      <c r="Q343" s="470">
        <f t="shared" ref="Q343" si="1202">J343+J344</f>
        <v>0.62099999999999955</v>
      </c>
      <c r="R343" s="470">
        <f t="shared" ref="R343" si="1203">P343-Q343</f>
        <v>11.193000000000001</v>
      </c>
      <c r="S343" s="467">
        <f t="shared" ref="S343" si="1204">Q343/P343</f>
        <v>5.2564753682072078E-2</v>
      </c>
      <c r="T343" s="138"/>
    </row>
    <row r="344" spans="2:20">
      <c r="B344" s="508"/>
      <c r="C344" s="474"/>
      <c r="D344" s="482"/>
      <c r="E344" s="468"/>
      <c r="F344" s="127" t="s">
        <v>10</v>
      </c>
      <c r="G344" s="259">
        <v>5.907</v>
      </c>
      <c r="H344" s="167"/>
      <c r="I344" s="167">
        <f t="shared" ref="I344" si="1205">K343+G344+H344</f>
        <v>11.193000000000001</v>
      </c>
      <c r="J344" s="438"/>
      <c r="K344" s="178">
        <f t="shared" si="1093"/>
        <v>11.193000000000001</v>
      </c>
      <c r="L344" s="152">
        <f t="shared" si="1094"/>
        <v>0</v>
      </c>
      <c r="M344" s="254" t="s">
        <v>203</v>
      </c>
      <c r="N344" s="470"/>
      <c r="O344" s="470"/>
      <c r="P344" s="470">
        <f t="shared" si="1097"/>
        <v>0</v>
      </c>
      <c r="Q344" s="470"/>
      <c r="R344" s="470"/>
      <c r="S344" s="467" t="e">
        <f t="shared" ref="S344" si="1206">+Q344/P344</f>
        <v>#DIV/0!</v>
      </c>
      <c r="T344" s="138"/>
    </row>
    <row r="345" spans="2:20">
      <c r="B345" s="508"/>
      <c r="C345" s="474"/>
      <c r="D345" s="482"/>
      <c r="E345" s="468" t="s">
        <v>597</v>
      </c>
      <c r="F345" s="127" t="s">
        <v>457</v>
      </c>
      <c r="G345" s="259">
        <v>5.9059999999999997</v>
      </c>
      <c r="H345" s="167">
        <v>40.44</v>
      </c>
      <c r="I345" s="167">
        <f t="shared" ref="I345" si="1207">G345+H345</f>
        <v>46.345999999999997</v>
      </c>
      <c r="J345" s="438">
        <v>22.094000000000005</v>
      </c>
      <c r="K345" s="178">
        <f t="shared" si="1093"/>
        <v>24.251999999999992</v>
      </c>
      <c r="L345" s="152">
        <f t="shared" si="1094"/>
        <v>0.47671859491649776</v>
      </c>
      <c r="M345" s="254" t="s">
        <v>203</v>
      </c>
      <c r="N345" s="470">
        <f t="shared" ref="N345" si="1208">G345+G346</f>
        <v>11.811999999999999</v>
      </c>
      <c r="O345" s="470">
        <f t="shared" ref="O345" si="1209">H345+H346</f>
        <v>40.44</v>
      </c>
      <c r="P345" s="470">
        <f t="shared" si="1097"/>
        <v>52.251999999999995</v>
      </c>
      <c r="Q345" s="470">
        <f t="shared" ref="Q345" si="1210">J345+J346</f>
        <v>22.094000000000005</v>
      </c>
      <c r="R345" s="470">
        <f t="shared" ref="R345" si="1211">P345-Q345</f>
        <v>30.157999999999991</v>
      </c>
      <c r="S345" s="467">
        <f t="shared" ref="S345" si="1212">Q345/P345</f>
        <v>0.42283548955063932</v>
      </c>
      <c r="T345" s="138"/>
    </row>
    <row r="346" spans="2:20">
      <c r="B346" s="508"/>
      <c r="C346" s="474"/>
      <c r="D346" s="482"/>
      <c r="E346" s="468"/>
      <c r="F346" s="127" t="s">
        <v>10</v>
      </c>
      <c r="G346" s="259">
        <v>5.9059999999999997</v>
      </c>
      <c r="H346" s="167"/>
      <c r="I346" s="167">
        <f t="shared" ref="I346" si="1213">K345+G346+H346</f>
        <v>30.157999999999991</v>
      </c>
      <c r="J346" s="438"/>
      <c r="K346" s="178">
        <f t="shared" si="1093"/>
        <v>30.157999999999991</v>
      </c>
      <c r="L346" s="152">
        <f t="shared" si="1094"/>
        <v>0</v>
      </c>
      <c r="M346" s="254" t="s">
        <v>203</v>
      </c>
      <c r="N346" s="470"/>
      <c r="O346" s="470"/>
      <c r="P346" s="470">
        <f t="shared" si="1097"/>
        <v>0</v>
      </c>
      <c r="Q346" s="470"/>
      <c r="R346" s="470"/>
      <c r="S346" s="467" t="e">
        <f t="shared" ref="S346" si="1214">+Q346/P346</f>
        <v>#DIV/0!</v>
      </c>
      <c r="T346" s="138"/>
    </row>
    <row r="347" spans="2:20">
      <c r="B347" s="508"/>
      <c r="C347" s="474"/>
      <c r="D347" s="482"/>
      <c r="E347" s="468" t="s">
        <v>406</v>
      </c>
      <c r="F347" s="127" t="s">
        <v>457</v>
      </c>
      <c r="G347" s="259">
        <v>5.9059999999999997</v>
      </c>
      <c r="H347" s="167"/>
      <c r="I347" s="167">
        <f t="shared" ref="I347" si="1215">G347+H347</f>
        <v>5.9059999999999997</v>
      </c>
      <c r="J347" s="438">
        <v>5.1910000000000007</v>
      </c>
      <c r="K347" s="178">
        <f t="shared" si="1093"/>
        <v>0.71499999999999897</v>
      </c>
      <c r="L347" s="152">
        <f t="shared" si="1094"/>
        <v>0.87893667456823588</v>
      </c>
      <c r="M347" s="254" t="s">
        <v>203</v>
      </c>
      <c r="N347" s="470">
        <f t="shared" ref="N347" si="1216">G347+G348</f>
        <v>11.811999999999999</v>
      </c>
      <c r="O347" s="470">
        <f t="shared" ref="O347" si="1217">H347+H348</f>
        <v>0</v>
      </c>
      <c r="P347" s="470">
        <f t="shared" si="1097"/>
        <v>11.811999999999999</v>
      </c>
      <c r="Q347" s="470">
        <f t="shared" ref="Q347" si="1218">J347+J348</f>
        <v>5.1910000000000007</v>
      </c>
      <c r="R347" s="470">
        <f t="shared" ref="R347" si="1219">P347-Q347</f>
        <v>6.6209999999999987</v>
      </c>
      <c r="S347" s="467">
        <f t="shared" ref="S347" si="1220">Q347/P347</f>
        <v>0.43946833728411794</v>
      </c>
      <c r="T347" s="138"/>
    </row>
    <row r="348" spans="2:20">
      <c r="B348" s="508"/>
      <c r="C348" s="474"/>
      <c r="D348" s="482"/>
      <c r="E348" s="468"/>
      <c r="F348" s="127" t="s">
        <v>10</v>
      </c>
      <c r="G348" s="259">
        <v>5.9059999999999997</v>
      </c>
      <c r="H348" s="167"/>
      <c r="I348" s="167">
        <f t="shared" ref="I348" si="1221">K347+G348+H348</f>
        <v>6.6209999999999987</v>
      </c>
      <c r="J348" s="438"/>
      <c r="K348" s="178">
        <f t="shared" si="1093"/>
        <v>6.6209999999999987</v>
      </c>
      <c r="L348" s="152">
        <f t="shared" si="1094"/>
        <v>0</v>
      </c>
      <c r="M348" s="254" t="s">
        <v>203</v>
      </c>
      <c r="N348" s="470"/>
      <c r="O348" s="470"/>
      <c r="P348" s="470">
        <f t="shared" si="1097"/>
        <v>0</v>
      </c>
      <c r="Q348" s="470"/>
      <c r="R348" s="470"/>
      <c r="S348" s="467" t="e">
        <f t="shared" ref="S348" si="1222">+Q348/P348</f>
        <v>#DIV/0!</v>
      </c>
      <c r="T348" s="138"/>
    </row>
    <row r="349" spans="2:20">
      <c r="B349" s="508"/>
      <c r="C349" s="474"/>
      <c r="D349" s="482"/>
      <c r="E349" s="468" t="s">
        <v>407</v>
      </c>
      <c r="F349" s="127" t="s">
        <v>457</v>
      </c>
      <c r="G349" s="259">
        <v>5.907</v>
      </c>
      <c r="H349" s="167"/>
      <c r="I349" s="167">
        <f t="shared" ref="I349" si="1223">G349+H349</f>
        <v>5.907</v>
      </c>
      <c r="J349" s="438">
        <v>2.3760000000000003</v>
      </c>
      <c r="K349" s="178">
        <f t="shared" si="1093"/>
        <v>3.5309999999999997</v>
      </c>
      <c r="L349" s="152">
        <f t="shared" si="1094"/>
        <v>0.40223463687150846</v>
      </c>
      <c r="M349" s="254" t="s">
        <v>203</v>
      </c>
      <c r="N349" s="470">
        <f t="shared" ref="N349" si="1224">G349+G350</f>
        <v>11.814</v>
      </c>
      <c r="O349" s="470">
        <f t="shared" ref="O349" si="1225">H349+H350</f>
        <v>0</v>
      </c>
      <c r="P349" s="470">
        <f t="shared" si="1097"/>
        <v>11.814</v>
      </c>
      <c r="Q349" s="470">
        <f t="shared" ref="Q349" si="1226">J349+J350</f>
        <v>2.3760000000000003</v>
      </c>
      <c r="R349" s="470">
        <f t="shared" ref="R349" si="1227">P349-Q349</f>
        <v>9.4379999999999988</v>
      </c>
      <c r="S349" s="467">
        <f t="shared" ref="S349" si="1228">Q349/P349</f>
        <v>0.20111731843575423</v>
      </c>
      <c r="T349" s="138"/>
    </row>
    <row r="350" spans="2:20">
      <c r="B350" s="508"/>
      <c r="C350" s="474"/>
      <c r="D350" s="482"/>
      <c r="E350" s="468"/>
      <c r="F350" s="127" t="s">
        <v>10</v>
      </c>
      <c r="G350" s="259">
        <v>5.907</v>
      </c>
      <c r="H350" s="167"/>
      <c r="I350" s="167">
        <f t="shared" ref="I350" si="1229">K349+G350+H350</f>
        <v>9.4379999999999988</v>
      </c>
      <c r="J350" s="438"/>
      <c r="K350" s="178">
        <f t="shared" si="1093"/>
        <v>9.4379999999999988</v>
      </c>
      <c r="L350" s="152">
        <f t="shared" si="1094"/>
        <v>0</v>
      </c>
      <c r="M350" s="254" t="s">
        <v>203</v>
      </c>
      <c r="N350" s="470"/>
      <c r="O350" s="470"/>
      <c r="P350" s="470">
        <f t="shared" si="1097"/>
        <v>0</v>
      </c>
      <c r="Q350" s="470"/>
      <c r="R350" s="470"/>
      <c r="S350" s="467" t="e">
        <f t="shared" ref="S350" si="1230">+Q350/P350</f>
        <v>#DIV/0!</v>
      </c>
      <c r="T350" s="138"/>
    </row>
    <row r="351" spans="2:20">
      <c r="B351" s="508"/>
      <c r="C351" s="474"/>
      <c r="D351" s="482"/>
      <c r="E351" s="468" t="s">
        <v>408</v>
      </c>
      <c r="F351" s="127" t="s">
        <v>457</v>
      </c>
      <c r="G351" s="259">
        <v>5.9080000000000004</v>
      </c>
      <c r="H351" s="167"/>
      <c r="I351" s="167">
        <f t="shared" ref="I351:I353" si="1231">G351+H351</f>
        <v>5.9080000000000004</v>
      </c>
      <c r="J351" s="438">
        <v>1.0200000000000005</v>
      </c>
      <c r="K351" s="178">
        <f t="shared" si="1093"/>
        <v>4.8879999999999999</v>
      </c>
      <c r="L351" s="152">
        <f t="shared" si="1094"/>
        <v>0.17264725795531488</v>
      </c>
      <c r="M351" s="254" t="s">
        <v>203</v>
      </c>
      <c r="N351" s="470">
        <f t="shared" ref="N351:N353" si="1232">G351+G352</f>
        <v>11.816000000000001</v>
      </c>
      <c r="O351" s="470">
        <f t="shared" ref="O351" si="1233">H351+H352</f>
        <v>0</v>
      </c>
      <c r="P351" s="470">
        <f t="shared" si="1097"/>
        <v>11.816000000000001</v>
      </c>
      <c r="Q351" s="470">
        <f t="shared" ref="Q351" si="1234">J351+J352</f>
        <v>1.0200000000000005</v>
      </c>
      <c r="R351" s="470">
        <f t="shared" ref="R351" si="1235">P351-Q351</f>
        <v>10.795999999999999</v>
      </c>
      <c r="S351" s="467">
        <f t="shared" ref="S351" si="1236">Q351/P351</f>
        <v>8.6323628977657441E-2</v>
      </c>
      <c r="T351" s="138"/>
    </row>
    <row r="352" spans="2:20">
      <c r="B352" s="508"/>
      <c r="C352" s="474"/>
      <c r="D352" s="482"/>
      <c r="E352" s="468"/>
      <c r="F352" s="127" t="s">
        <v>10</v>
      </c>
      <c r="G352" s="259">
        <v>5.9080000000000004</v>
      </c>
      <c r="H352" s="167"/>
      <c r="I352" s="167">
        <f t="shared" ref="I352:I354" si="1237">K351+G352+H352</f>
        <v>10.795999999999999</v>
      </c>
      <c r="J352" s="438"/>
      <c r="K352" s="178">
        <f t="shared" si="1093"/>
        <v>10.795999999999999</v>
      </c>
      <c r="L352" s="152">
        <f t="shared" si="1094"/>
        <v>0</v>
      </c>
      <c r="M352" s="254" t="s">
        <v>203</v>
      </c>
      <c r="N352" s="470"/>
      <c r="O352" s="470"/>
      <c r="P352" s="470">
        <f t="shared" si="1097"/>
        <v>0</v>
      </c>
      <c r="Q352" s="470"/>
      <c r="R352" s="470"/>
      <c r="S352" s="467" t="e">
        <f t="shared" ref="S352" si="1238">+Q352/P352</f>
        <v>#DIV/0!</v>
      </c>
      <c r="T352" s="138"/>
    </row>
    <row r="353" spans="2:20">
      <c r="B353" s="508"/>
      <c r="C353" s="474"/>
      <c r="D353" s="482"/>
      <c r="E353" s="468" t="s">
        <v>409</v>
      </c>
      <c r="F353" s="127" t="s">
        <v>457</v>
      </c>
      <c r="G353" s="259">
        <v>5.9059999999999997</v>
      </c>
      <c r="H353" s="167">
        <v>13</v>
      </c>
      <c r="I353" s="285">
        <f t="shared" si="1231"/>
        <v>18.905999999999999</v>
      </c>
      <c r="J353" s="438">
        <v>5.7639999999999958</v>
      </c>
      <c r="K353" s="178">
        <f t="shared" si="1093"/>
        <v>13.142000000000003</v>
      </c>
      <c r="L353" s="152">
        <f t="shared" si="1094"/>
        <v>0.30487675870094127</v>
      </c>
      <c r="M353" s="254" t="s">
        <v>203</v>
      </c>
      <c r="N353" s="470">
        <f t="shared" si="1232"/>
        <v>11.811999999999999</v>
      </c>
      <c r="O353" s="470">
        <f t="shared" ref="O353" si="1239">H353+H354</f>
        <v>13</v>
      </c>
      <c r="P353" s="470">
        <f t="shared" si="1097"/>
        <v>24.811999999999998</v>
      </c>
      <c r="Q353" s="470">
        <f t="shared" ref="Q353" si="1240">J353+J354</f>
        <v>5.7639999999999958</v>
      </c>
      <c r="R353" s="470">
        <f t="shared" ref="R353" si="1241">P353-Q353</f>
        <v>19.048000000000002</v>
      </c>
      <c r="S353" s="467">
        <f t="shared" ref="S353" si="1242">Q353/P353</f>
        <v>0.23230694825084622</v>
      </c>
      <c r="T353" s="138"/>
    </row>
    <row r="354" spans="2:20">
      <c r="B354" s="508"/>
      <c r="C354" s="474"/>
      <c r="D354" s="482"/>
      <c r="E354" s="468"/>
      <c r="F354" s="127" t="s">
        <v>10</v>
      </c>
      <c r="G354" s="259">
        <v>5.9059999999999997</v>
      </c>
      <c r="H354" s="167"/>
      <c r="I354" s="285">
        <f t="shared" si="1237"/>
        <v>19.048000000000002</v>
      </c>
      <c r="J354" s="438"/>
      <c r="K354" s="178">
        <f t="shared" si="1093"/>
        <v>19.048000000000002</v>
      </c>
      <c r="L354" s="152">
        <f t="shared" si="1094"/>
        <v>0</v>
      </c>
      <c r="M354" s="254" t="s">
        <v>203</v>
      </c>
      <c r="N354" s="470"/>
      <c r="O354" s="470"/>
      <c r="P354" s="470">
        <f t="shared" si="1097"/>
        <v>0</v>
      </c>
      <c r="Q354" s="470"/>
      <c r="R354" s="470"/>
      <c r="S354" s="467" t="e">
        <f t="shared" ref="S354" si="1243">+Q354/P354</f>
        <v>#DIV/0!</v>
      </c>
      <c r="T354" s="138"/>
    </row>
    <row r="355" spans="2:20">
      <c r="B355" s="508"/>
      <c r="C355" s="474"/>
      <c r="D355" s="482"/>
      <c r="E355" s="468" t="s">
        <v>410</v>
      </c>
      <c r="F355" s="127" t="s">
        <v>457</v>
      </c>
      <c r="G355" s="259">
        <v>5.9059999999999997</v>
      </c>
      <c r="H355" s="167"/>
      <c r="I355" s="167">
        <f t="shared" ref="I355" si="1244">G355+H355</f>
        <v>5.9059999999999997</v>
      </c>
      <c r="J355" s="438">
        <v>1.1500000000000004</v>
      </c>
      <c r="K355" s="178">
        <f t="shared" si="1093"/>
        <v>4.7559999999999993</v>
      </c>
      <c r="L355" s="152">
        <f t="shared" si="1094"/>
        <v>0.19471723670843216</v>
      </c>
      <c r="M355" s="254" t="s">
        <v>203</v>
      </c>
      <c r="N355" s="470">
        <f t="shared" ref="N355" si="1245">G355+G356</f>
        <v>11.811999999999999</v>
      </c>
      <c r="O355" s="470">
        <f t="shared" ref="O355" si="1246">H355+H356</f>
        <v>0</v>
      </c>
      <c r="P355" s="470">
        <f t="shared" si="1097"/>
        <v>11.811999999999999</v>
      </c>
      <c r="Q355" s="470">
        <f t="shared" ref="Q355" si="1247">J355+J356</f>
        <v>1.1500000000000004</v>
      </c>
      <c r="R355" s="470">
        <f t="shared" ref="R355" si="1248">P355-Q355</f>
        <v>10.661999999999999</v>
      </c>
      <c r="S355" s="467">
        <f t="shared" ref="S355" si="1249">Q355/P355</f>
        <v>9.7358618354216081E-2</v>
      </c>
      <c r="T355" s="138"/>
    </row>
    <row r="356" spans="2:20">
      <c r="B356" s="508"/>
      <c r="C356" s="474"/>
      <c r="D356" s="482"/>
      <c r="E356" s="468"/>
      <c r="F356" s="127" t="s">
        <v>10</v>
      </c>
      <c r="G356" s="259">
        <v>5.9059999999999997</v>
      </c>
      <c r="H356" s="167"/>
      <c r="I356" s="167">
        <f t="shared" ref="I356" si="1250">K355+G356+H356</f>
        <v>10.661999999999999</v>
      </c>
      <c r="J356" s="438"/>
      <c r="K356" s="178">
        <f t="shared" si="1093"/>
        <v>10.661999999999999</v>
      </c>
      <c r="L356" s="152">
        <f t="shared" si="1094"/>
        <v>0</v>
      </c>
      <c r="M356" s="254" t="s">
        <v>203</v>
      </c>
      <c r="N356" s="470"/>
      <c r="O356" s="470"/>
      <c r="P356" s="470">
        <f t="shared" si="1097"/>
        <v>0</v>
      </c>
      <c r="Q356" s="470"/>
      <c r="R356" s="470"/>
      <c r="S356" s="467" t="e">
        <f t="shared" ref="S356" si="1251">+Q356/P356</f>
        <v>#DIV/0!</v>
      </c>
      <c r="T356" s="138"/>
    </row>
    <row r="357" spans="2:20">
      <c r="B357" s="508"/>
      <c r="C357" s="474"/>
      <c r="D357" s="482"/>
      <c r="E357" s="468" t="s">
        <v>598</v>
      </c>
      <c r="F357" s="127" t="s">
        <v>457</v>
      </c>
      <c r="G357" s="259">
        <v>5.9039999999999999</v>
      </c>
      <c r="H357" s="167"/>
      <c r="I357" s="167">
        <f t="shared" ref="I357" si="1252">G357+H357</f>
        <v>5.9039999999999999</v>
      </c>
      <c r="J357" s="438">
        <v>2.3150000000000004</v>
      </c>
      <c r="K357" s="178">
        <f t="shared" si="1093"/>
        <v>3.5889999999999995</v>
      </c>
      <c r="L357" s="152">
        <f t="shared" si="1094"/>
        <v>0.39210704607046076</v>
      </c>
      <c r="M357" s="254" t="s">
        <v>203</v>
      </c>
      <c r="N357" s="470">
        <f t="shared" ref="N357" si="1253">G357+G358</f>
        <v>11.808</v>
      </c>
      <c r="O357" s="470">
        <f t="shared" ref="O357" si="1254">H357+H358</f>
        <v>0</v>
      </c>
      <c r="P357" s="470">
        <f t="shared" si="1097"/>
        <v>11.808</v>
      </c>
      <c r="Q357" s="470">
        <f t="shared" ref="Q357" si="1255">J357+J358</f>
        <v>2.3150000000000004</v>
      </c>
      <c r="R357" s="470">
        <f t="shared" ref="R357" si="1256">P357-Q357</f>
        <v>9.4929999999999986</v>
      </c>
      <c r="S357" s="467">
        <f t="shared" ref="S357" si="1257">Q357/P357</f>
        <v>0.19605352303523038</v>
      </c>
      <c r="T357" s="138"/>
    </row>
    <row r="358" spans="2:20">
      <c r="B358" s="508"/>
      <c r="C358" s="474"/>
      <c r="D358" s="482"/>
      <c r="E358" s="468"/>
      <c r="F358" s="127" t="s">
        <v>10</v>
      </c>
      <c r="G358" s="259">
        <v>5.9039999999999999</v>
      </c>
      <c r="H358" s="167"/>
      <c r="I358" s="167">
        <f t="shared" ref="I358" si="1258">K357+G358+H358</f>
        <v>9.4929999999999986</v>
      </c>
      <c r="J358" s="438"/>
      <c r="K358" s="178">
        <f t="shared" si="1093"/>
        <v>9.4929999999999986</v>
      </c>
      <c r="L358" s="152">
        <f t="shared" si="1094"/>
        <v>0</v>
      </c>
      <c r="M358" s="254" t="s">
        <v>203</v>
      </c>
      <c r="N358" s="470"/>
      <c r="O358" s="470"/>
      <c r="P358" s="470">
        <f t="shared" si="1097"/>
        <v>0</v>
      </c>
      <c r="Q358" s="470"/>
      <c r="R358" s="470"/>
      <c r="S358" s="467" t="e">
        <f t="shared" ref="S358" si="1259">+Q358/P358</f>
        <v>#DIV/0!</v>
      </c>
      <c r="T358" s="138"/>
    </row>
    <row r="359" spans="2:20">
      <c r="B359" s="508"/>
      <c r="C359" s="474"/>
      <c r="D359" s="482"/>
      <c r="E359" s="468" t="s">
        <v>411</v>
      </c>
      <c r="F359" s="127" t="s">
        <v>457</v>
      </c>
      <c r="G359" s="259">
        <v>5.9059999999999997</v>
      </c>
      <c r="H359" s="167"/>
      <c r="I359" s="167">
        <f t="shared" ref="I359" si="1260">G359+H359</f>
        <v>5.9059999999999997</v>
      </c>
      <c r="J359" s="438">
        <v>3.5250000000000021</v>
      </c>
      <c r="K359" s="178">
        <f t="shared" si="1093"/>
        <v>2.3809999999999976</v>
      </c>
      <c r="L359" s="152">
        <f t="shared" si="1094"/>
        <v>0.59685066034541179</v>
      </c>
      <c r="M359" s="254" t="s">
        <v>203</v>
      </c>
      <c r="N359" s="470">
        <f t="shared" ref="N359" si="1261">G359+G360</f>
        <v>11.811999999999999</v>
      </c>
      <c r="O359" s="470">
        <f t="shared" ref="O359" si="1262">H359+H360</f>
        <v>0</v>
      </c>
      <c r="P359" s="470">
        <f t="shared" si="1097"/>
        <v>11.811999999999999</v>
      </c>
      <c r="Q359" s="470">
        <f t="shared" ref="Q359" si="1263">J359+J360</f>
        <v>3.5250000000000021</v>
      </c>
      <c r="R359" s="470">
        <f t="shared" ref="R359" si="1264">P359-Q359</f>
        <v>8.2869999999999973</v>
      </c>
      <c r="S359" s="467">
        <f t="shared" ref="S359" si="1265">Q359/P359</f>
        <v>0.29842533017270589</v>
      </c>
      <c r="T359" s="138"/>
    </row>
    <row r="360" spans="2:20">
      <c r="B360" s="508"/>
      <c r="C360" s="474"/>
      <c r="D360" s="482"/>
      <c r="E360" s="468"/>
      <c r="F360" s="127" t="s">
        <v>10</v>
      </c>
      <c r="G360" s="259">
        <v>5.9059999999999997</v>
      </c>
      <c r="H360" s="167"/>
      <c r="I360" s="167">
        <f t="shared" ref="I360" si="1266">K359+G360+H360</f>
        <v>8.2869999999999973</v>
      </c>
      <c r="J360" s="438"/>
      <c r="K360" s="178">
        <f t="shared" si="1093"/>
        <v>8.2869999999999973</v>
      </c>
      <c r="L360" s="152">
        <f t="shared" si="1094"/>
        <v>0</v>
      </c>
      <c r="M360" s="254" t="s">
        <v>203</v>
      </c>
      <c r="N360" s="470"/>
      <c r="O360" s="470"/>
      <c r="P360" s="470">
        <f t="shared" si="1097"/>
        <v>0</v>
      </c>
      <c r="Q360" s="470"/>
      <c r="R360" s="470"/>
      <c r="S360" s="467" t="e">
        <f t="shared" ref="S360" si="1267">+Q360/P360</f>
        <v>#DIV/0!</v>
      </c>
      <c r="T360" s="138"/>
    </row>
    <row r="361" spans="2:20">
      <c r="B361" s="508"/>
      <c r="C361" s="474"/>
      <c r="D361" s="482"/>
      <c r="E361" s="468" t="s">
        <v>412</v>
      </c>
      <c r="F361" s="127" t="s">
        <v>457</v>
      </c>
      <c r="G361" s="259">
        <v>5.9050000000000002</v>
      </c>
      <c r="H361" s="167"/>
      <c r="I361" s="167">
        <f t="shared" ref="I361" si="1268">G361+H361</f>
        <v>5.9050000000000002</v>
      </c>
      <c r="J361" s="438">
        <v>1.4369999999999996</v>
      </c>
      <c r="K361" s="178">
        <f t="shared" si="1093"/>
        <v>4.4680000000000009</v>
      </c>
      <c r="L361" s="152">
        <f t="shared" si="1094"/>
        <v>0.24335309060118537</v>
      </c>
      <c r="M361" s="254" t="s">
        <v>203</v>
      </c>
      <c r="N361" s="470">
        <f t="shared" ref="N361" si="1269">G361+G362</f>
        <v>11.81</v>
      </c>
      <c r="O361" s="470">
        <f t="shared" ref="O361" si="1270">H361+H362</f>
        <v>0</v>
      </c>
      <c r="P361" s="470">
        <f t="shared" si="1097"/>
        <v>11.81</v>
      </c>
      <c r="Q361" s="470">
        <f t="shared" ref="Q361" si="1271">J361+J362</f>
        <v>1.4369999999999996</v>
      </c>
      <c r="R361" s="470">
        <f t="shared" ref="R361" si="1272">P361-Q361</f>
        <v>10.373000000000001</v>
      </c>
      <c r="S361" s="467">
        <f t="shared" ref="S361" si="1273">Q361/P361</f>
        <v>0.12167654530059269</v>
      </c>
      <c r="T361" s="138"/>
    </row>
    <row r="362" spans="2:20">
      <c r="B362" s="508"/>
      <c r="C362" s="474"/>
      <c r="D362" s="482"/>
      <c r="E362" s="468"/>
      <c r="F362" s="127" t="s">
        <v>10</v>
      </c>
      <c r="G362" s="259">
        <v>5.9050000000000002</v>
      </c>
      <c r="H362" s="167"/>
      <c r="I362" s="167">
        <f t="shared" ref="I362" si="1274">K361+G362+H362</f>
        <v>10.373000000000001</v>
      </c>
      <c r="J362" s="438"/>
      <c r="K362" s="178">
        <f t="shared" si="1093"/>
        <v>10.373000000000001</v>
      </c>
      <c r="L362" s="152">
        <f t="shared" si="1094"/>
        <v>0</v>
      </c>
      <c r="M362" s="254" t="s">
        <v>203</v>
      </c>
      <c r="N362" s="470"/>
      <c r="O362" s="470"/>
      <c r="P362" s="470">
        <f t="shared" si="1097"/>
        <v>0</v>
      </c>
      <c r="Q362" s="470"/>
      <c r="R362" s="470"/>
      <c r="S362" s="467" t="e">
        <f t="shared" ref="S362" si="1275">+Q362/P362</f>
        <v>#DIV/0!</v>
      </c>
      <c r="T362" s="138"/>
    </row>
    <row r="363" spans="2:20">
      <c r="B363" s="508"/>
      <c r="C363" s="474"/>
      <c r="D363" s="482"/>
      <c r="E363" s="468" t="s">
        <v>599</v>
      </c>
      <c r="F363" s="127" t="s">
        <v>457</v>
      </c>
      <c r="G363" s="259">
        <v>5.9059999999999997</v>
      </c>
      <c r="H363" s="167"/>
      <c r="I363" s="167">
        <f t="shared" ref="I363" si="1276">G363+H363</f>
        <v>5.9059999999999997</v>
      </c>
      <c r="J363" s="438">
        <v>5.5279999999999987</v>
      </c>
      <c r="K363" s="178">
        <f t="shared" si="1093"/>
        <v>0.378000000000001</v>
      </c>
      <c r="L363" s="152">
        <f t="shared" si="1094"/>
        <v>0.93599729089061956</v>
      </c>
      <c r="M363" s="254" t="s">
        <v>203</v>
      </c>
      <c r="N363" s="470">
        <f t="shared" ref="N363" si="1277">G363+G364</f>
        <v>11.811999999999999</v>
      </c>
      <c r="O363" s="470">
        <f t="shared" ref="O363" si="1278">H363+H364</f>
        <v>0</v>
      </c>
      <c r="P363" s="470">
        <f t="shared" si="1097"/>
        <v>11.811999999999999</v>
      </c>
      <c r="Q363" s="470">
        <f t="shared" ref="Q363" si="1279">J363+J364</f>
        <v>5.5279999999999987</v>
      </c>
      <c r="R363" s="470">
        <f t="shared" ref="R363" si="1280">P363-Q363</f>
        <v>6.2840000000000007</v>
      </c>
      <c r="S363" s="467">
        <f t="shared" ref="S363" si="1281">Q363/P363</f>
        <v>0.46799864544530978</v>
      </c>
      <c r="T363" s="138"/>
    </row>
    <row r="364" spans="2:20">
      <c r="B364" s="508"/>
      <c r="C364" s="474"/>
      <c r="D364" s="482"/>
      <c r="E364" s="468"/>
      <c r="F364" s="127" t="s">
        <v>10</v>
      </c>
      <c r="G364" s="259">
        <v>5.9059999999999997</v>
      </c>
      <c r="H364" s="167"/>
      <c r="I364" s="167">
        <f t="shared" ref="I364" si="1282">K363+G364+H364</f>
        <v>6.2840000000000007</v>
      </c>
      <c r="J364" s="438"/>
      <c r="K364" s="178">
        <f t="shared" si="1093"/>
        <v>6.2840000000000007</v>
      </c>
      <c r="L364" s="152">
        <f t="shared" si="1094"/>
        <v>0</v>
      </c>
      <c r="M364" s="254" t="s">
        <v>203</v>
      </c>
      <c r="N364" s="470"/>
      <c r="O364" s="470"/>
      <c r="P364" s="470">
        <f t="shared" si="1097"/>
        <v>0</v>
      </c>
      <c r="Q364" s="470"/>
      <c r="R364" s="470"/>
      <c r="S364" s="467" t="e">
        <f t="shared" ref="S364" si="1283">+Q364/P364</f>
        <v>#DIV/0!</v>
      </c>
      <c r="T364" s="138"/>
    </row>
    <row r="365" spans="2:20">
      <c r="B365" s="508"/>
      <c r="C365" s="474"/>
      <c r="D365" s="482"/>
      <c r="E365" s="468" t="s">
        <v>449</v>
      </c>
      <c r="F365" s="127" t="s">
        <v>457</v>
      </c>
      <c r="G365" s="259">
        <v>5.9039999999999999</v>
      </c>
      <c r="H365" s="167"/>
      <c r="I365" s="167">
        <f t="shared" ref="I365" si="1284">G365+H365</f>
        <v>5.9039999999999999</v>
      </c>
      <c r="J365" s="438">
        <v>1.9229999999999992</v>
      </c>
      <c r="K365" s="178">
        <f t="shared" si="1093"/>
        <v>3.9810000000000008</v>
      </c>
      <c r="L365" s="152">
        <f t="shared" si="1094"/>
        <v>0.325711382113821</v>
      </c>
      <c r="M365" s="254" t="s">
        <v>203</v>
      </c>
      <c r="N365" s="470">
        <f t="shared" ref="N365" si="1285">G365+G366</f>
        <v>11.808</v>
      </c>
      <c r="O365" s="470">
        <f t="shared" ref="O365" si="1286">H365+H366</f>
        <v>0</v>
      </c>
      <c r="P365" s="470">
        <f t="shared" si="1097"/>
        <v>11.808</v>
      </c>
      <c r="Q365" s="470">
        <f t="shared" ref="Q365" si="1287">J365+J366</f>
        <v>1.9229999999999992</v>
      </c>
      <c r="R365" s="470">
        <f t="shared" ref="R365" si="1288">P365-Q365</f>
        <v>9.8850000000000016</v>
      </c>
      <c r="S365" s="467">
        <f t="shared" ref="S365" si="1289">Q365/P365</f>
        <v>0.1628556910569105</v>
      </c>
      <c r="T365" s="138"/>
    </row>
    <row r="366" spans="2:20">
      <c r="B366" s="508"/>
      <c r="C366" s="474"/>
      <c r="D366" s="482"/>
      <c r="E366" s="468"/>
      <c r="F366" s="127" t="s">
        <v>10</v>
      </c>
      <c r="G366" s="259">
        <v>5.9039999999999999</v>
      </c>
      <c r="H366" s="167"/>
      <c r="I366" s="167">
        <f t="shared" ref="I366" si="1290">K365+G366+H366</f>
        <v>9.8850000000000016</v>
      </c>
      <c r="J366" s="438"/>
      <c r="K366" s="178">
        <f t="shared" si="1093"/>
        <v>9.8850000000000016</v>
      </c>
      <c r="L366" s="152">
        <f t="shared" si="1094"/>
        <v>0</v>
      </c>
      <c r="M366" s="254" t="s">
        <v>203</v>
      </c>
      <c r="N366" s="470"/>
      <c r="O366" s="470"/>
      <c r="P366" s="470">
        <f t="shared" si="1097"/>
        <v>0</v>
      </c>
      <c r="Q366" s="470"/>
      <c r="R366" s="470"/>
      <c r="S366" s="467" t="e">
        <f t="shared" ref="S366" si="1291">+Q366/P366</f>
        <v>#DIV/0!</v>
      </c>
      <c r="T366" s="138"/>
    </row>
    <row r="367" spans="2:20">
      <c r="B367" s="508"/>
      <c r="C367" s="474"/>
      <c r="D367" s="482"/>
      <c r="E367" s="468" t="s">
        <v>450</v>
      </c>
      <c r="F367" s="127" t="s">
        <v>457</v>
      </c>
      <c r="G367" s="259">
        <v>5.9059999999999997</v>
      </c>
      <c r="H367" s="167"/>
      <c r="I367" s="167">
        <f t="shared" ref="I367" si="1292">G367+H367</f>
        <v>5.9059999999999997</v>
      </c>
      <c r="J367" s="438">
        <v>0</v>
      </c>
      <c r="K367" s="178">
        <f t="shared" si="1093"/>
        <v>5.9059999999999997</v>
      </c>
      <c r="L367" s="152">
        <f t="shared" si="1094"/>
        <v>0</v>
      </c>
      <c r="M367" s="254" t="s">
        <v>203</v>
      </c>
      <c r="N367" s="470">
        <f t="shared" ref="N367" si="1293">G367+G368</f>
        <v>11.811999999999999</v>
      </c>
      <c r="O367" s="470">
        <f t="shared" ref="O367" si="1294">H367+H368</f>
        <v>0</v>
      </c>
      <c r="P367" s="470">
        <f t="shared" si="1097"/>
        <v>11.811999999999999</v>
      </c>
      <c r="Q367" s="470">
        <f t="shared" ref="Q367" si="1295">J367+J368</f>
        <v>0</v>
      </c>
      <c r="R367" s="470">
        <f t="shared" ref="R367" si="1296">P367-Q367</f>
        <v>11.811999999999999</v>
      </c>
      <c r="S367" s="467">
        <f t="shared" ref="S367" si="1297">Q367/P367</f>
        <v>0</v>
      </c>
      <c r="T367" s="138"/>
    </row>
    <row r="368" spans="2:20">
      <c r="B368" s="508"/>
      <c r="C368" s="474"/>
      <c r="D368" s="482"/>
      <c r="E368" s="468"/>
      <c r="F368" s="127" t="s">
        <v>10</v>
      </c>
      <c r="G368" s="259">
        <v>5.9059999999999997</v>
      </c>
      <c r="H368" s="167"/>
      <c r="I368" s="167">
        <f t="shared" ref="I368" si="1298">K367+G368+H368</f>
        <v>11.811999999999999</v>
      </c>
      <c r="J368" s="438"/>
      <c r="K368" s="178">
        <f t="shared" si="1093"/>
        <v>11.811999999999999</v>
      </c>
      <c r="L368" s="152">
        <f t="shared" si="1094"/>
        <v>0</v>
      </c>
      <c r="M368" s="254" t="s">
        <v>203</v>
      </c>
      <c r="N368" s="470"/>
      <c r="O368" s="470"/>
      <c r="P368" s="470">
        <f t="shared" si="1097"/>
        <v>0</v>
      </c>
      <c r="Q368" s="470"/>
      <c r="R368" s="470"/>
      <c r="S368" s="467" t="e">
        <f t="shared" ref="S368" si="1299">+Q368/P368</f>
        <v>#DIV/0!</v>
      </c>
      <c r="T368" s="138"/>
    </row>
    <row r="369" spans="2:20">
      <c r="B369" s="508"/>
      <c r="C369" s="474"/>
      <c r="D369" s="482"/>
      <c r="E369" s="468" t="s">
        <v>451</v>
      </c>
      <c r="F369" s="127" t="s">
        <v>457</v>
      </c>
      <c r="G369" s="259">
        <v>5.9059999999999997</v>
      </c>
      <c r="H369" s="167"/>
      <c r="I369" s="167">
        <f t="shared" ref="I369:I371" si="1300">G369+H369</f>
        <v>5.9059999999999997</v>
      </c>
      <c r="J369" s="438">
        <v>2.217000000000001</v>
      </c>
      <c r="K369" s="178">
        <f t="shared" si="1093"/>
        <v>3.6889999999999987</v>
      </c>
      <c r="L369" s="152">
        <f t="shared" si="1094"/>
        <v>0.37538096850660363</v>
      </c>
      <c r="M369" s="254" t="s">
        <v>203</v>
      </c>
      <c r="N369" s="470">
        <f t="shared" ref="N369:N371" si="1301">G369+G370</f>
        <v>11.811999999999999</v>
      </c>
      <c r="O369" s="470">
        <f t="shared" ref="O369:O371" si="1302">H369+H370</f>
        <v>0</v>
      </c>
      <c r="P369" s="470">
        <f t="shared" si="1097"/>
        <v>11.811999999999999</v>
      </c>
      <c r="Q369" s="470">
        <f t="shared" ref="Q369:Q371" si="1303">J369+J370</f>
        <v>2.217000000000001</v>
      </c>
      <c r="R369" s="470">
        <f t="shared" ref="R369:R371" si="1304">P369-Q369</f>
        <v>9.5949999999999989</v>
      </c>
      <c r="S369" s="467">
        <f t="shared" ref="S369:S371" si="1305">Q369/P369</f>
        <v>0.18769048425330181</v>
      </c>
      <c r="T369" s="138"/>
    </row>
    <row r="370" spans="2:20">
      <c r="B370" s="508"/>
      <c r="C370" s="474"/>
      <c r="D370" s="482"/>
      <c r="E370" s="468"/>
      <c r="F370" s="127" t="s">
        <v>10</v>
      </c>
      <c r="G370" s="259">
        <v>5.9059999999999997</v>
      </c>
      <c r="H370" s="167"/>
      <c r="I370" s="167">
        <f t="shared" ref="I370:I372" si="1306">K369+G370+H370</f>
        <v>9.5949999999999989</v>
      </c>
      <c r="J370" s="438"/>
      <c r="K370" s="178">
        <f t="shared" si="1093"/>
        <v>9.5949999999999989</v>
      </c>
      <c r="L370" s="152">
        <f t="shared" si="1094"/>
        <v>0</v>
      </c>
      <c r="M370" s="254" t="s">
        <v>203</v>
      </c>
      <c r="N370" s="470"/>
      <c r="O370" s="470"/>
      <c r="P370" s="470">
        <f t="shared" si="1097"/>
        <v>0</v>
      </c>
      <c r="Q370" s="470"/>
      <c r="R370" s="470"/>
      <c r="S370" s="467" t="e">
        <f t="shared" ref="S370:S372" si="1307">+Q370/P370</f>
        <v>#DIV/0!</v>
      </c>
      <c r="T370" s="138"/>
    </row>
    <row r="371" spans="2:20">
      <c r="B371" s="508"/>
      <c r="C371" s="474"/>
      <c r="D371" s="482"/>
      <c r="E371" s="489" t="s">
        <v>452</v>
      </c>
      <c r="F371" s="127" t="s">
        <v>457</v>
      </c>
      <c r="G371" s="259">
        <v>5.9059999999999997</v>
      </c>
      <c r="H371" s="259">
        <v>13</v>
      </c>
      <c r="I371" s="259">
        <f t="shared" si="1300"/>
        <v>18.905999999999999</v>
      </c>
      <c r="J371" s="438">
        <v>3.9969999999999981</v>
      </c>
      <c r="K371" s="178">
        <f t="shared" si="1093"/>
        <v>14.909000000000001</v>
      </c>
      <c r="L371" s="152">
        <f t="shared" si="1094"/>
        <v>0.21141436580979575</v>
      </c>
      <c r="M371" s="261" t="s">
        <v>203</v>
      </c>
      <c r="N371" s="470">
        <f t="shared" si="1301"/>
        <v>11.811999999999999</v>
      </c>
      <c r="O371" s="470">
        <f t="shared" si="1302"/>
        <v>13</v>
      </c>
      <c r="P371" s="470">
        <f t="shared" si="1097"/>
        <v>24.811999999999998</v>
      </c>
      <c r="Q371" s="470">
        <f t="shared" si="1303"/>
        <v>3.9969999999999981</v>
      </c>
      <c r="R371" s="470">
        <f t="shared" si="1304"/>
        <v>20.814999999999998</v>
      </c>
      <c r="S371" s="467">
        <f t="shared" si="1305"/>
        <v>0.16109140738352404</v>
      </c>
      <c r="T371" s="138"/>
    </row>
    <row r="372" spans="2:20">
      <c r="B372" s="508"/>
      <c r="C372" s="474"/>
      <c r="D372" s="482"/>
      <c r="E372" s="490"/>
      <c r="F372" s="127" t="s">
        <v>10</v>
      </c>
      <c r="G372" s="259">
        <v>5.9059999999999997</v>
      </c>
      <c r="H372" s="259"/>
      <c r="I372" s="259">
        <f t="shared" si="1306"/>
        <v>20.815000000000001</v>
      </c>
      <c r="J372" s="438"/>
      <c r="K372" s="178">
        <f t="shared" si="1093"/>
        <v>20.815000000000001</v>
      </c>
      <c r="L372" s="152">
        <f t="shared" si="1094"/>
        <v>0</v>
      </c>
      <c r="M372" s="261" t="s">
        <v>203</v>
      </c>
      <c r="N372" s="470"/>
      <c r="O372" s="470"/>
      <c r="P372" s="470">
        <f t="shared" si="1097"/>
        <v>0</v>
      </c>
      <c r="Q372" s="470"/>
      <c r="R372" s="470"/>
      <c r="S372" s="467" t="e">
        <f t="shared" si="1307"/>
        <v>#DIV/0!</v>
      </c>
      <c r="T372" s="138"/>
    </row>
    <row r="373" spans="2:20">
      <c r="B373" s="508"/>
      <c r="C373" s="474"/>
      <c r="D373" s="482"/>
      <c r="E373" s="468" t="s">
        <v>551</v>
      </c>
      <c r="F373" s="127" t="s">
        <v>457</v>
      </c>
      <c r="G373" s="259">
        <v>8.8569999999999993</v>
      </c>
      <c r="H373" s="167"/>
      <c r="I373" s="167">
        <f t="shared" ref="I373" si="1308">G373+H373</f>
        <v>8.8569999999999993</v>
      </c>
      <c r="J373" s="438">
        <v>7.1699999999999982</v>
      </c>
      <c r="K373" s="178">
        <f t="shared" si="1093"/>
        <v>1.6870000000000012</v>
      </c>
      <c r="L373" s="152">
        <f t="shared" si="1094"/>
        <v>0.80952918595461199</v>
      </c>
      <c r="M373" s="254" t="s">
        <v>203</v>
      </c>
      <c r="N373" s="470">
        <f t="shared" ref="N373" si="1309">G373+G374</f>
        <v>11.809999999999999</v>
      </c>
      <c r="O373" s="470">
        <f t="shared" ref="O373" si="1310">H373+H374</f>
        <v>0</v>
      </c>
      <c r="P373" s="470">
        <f t="shared" si="1097"/>
        <v>11.809999999999999</v>
      </c>
      <c r="Q373" s="470">
        <f t="shared" ref="Q373" si="1311">J373+J374</f>
        <v>7.1699999999999982</v>
      </c>
      <c r="R373" s="470">
        <f t="shared" ref="R373" si="1312">P373-Q373</f>
        <v>4.6400000000000006</v>
      </c>
      <c r="S373" s="467">
        <f t="shared" ref="S373" si="1313">Q373/P373</f>
        <v>0.60711261642675685</v>
      </c>
      <c r="T373" s="138"/>
    </row>
    <row r="374" spans="2:20">
      <c r="B374" s="508"/>
      <c r="C374" s="474"/>
      <c r="D374" s="482"/>
      <c r="E374" s="468"/>
      <c r="F374" s="127" t="s">
        <v>10</v>
      </c>
      <c r="G374" s="259">
        <v>2.9529999999999998</v>
      </c>
      <c r="H374" s="167"/>
      <c r="I374" s="167">
        <f t="shared" ref="I374" si="1314">K373+G374+H374</f>
        <v>4.6400000000000006</v>
      </c>
      <c r="J374" s="438"/>
      <c r="K374" s="178">
        <f t="shared" si="1093"/>
        <v>4.6400000000000006</v>
      </c>
      <c r="L374" s="152">
        <f t="shared" si="1094"/>
        <v>0</v>
      </c>
      <c r="M374" s="254" t="s">
        <v>203</v>
      </c>
      <c r="N374" s="470"/>
      <c r="O374" s="470"/>
      <c r="P374" s="470">
        <f t="shared" si="1097"/>
        <v>0</v>
      </c>
      <c r="Q374" s="470"/>
      <c r="R374" s="470"/>
      <c r="S374" s="467" t="e">
        <f t="shared" ref="S374" si="1315">+Q374/P374</f>
        <v>#DIV/0!</v>
      </c>
      <c r="T374" s="138"/>
    </row>
    <row r="375" spans="2:20">
      <c r="B375" s="508"/>
      <c r="C375" s="474"/>
      <c r="D375" s="482"/>
      <c r="E375" s="468" t="s">
        <v>413</v>
      </c>
      <c r="F375" s="127" t="s">
        <v>457</v>
      </c>
      <c r="G375" s="259">
        <v>5.9059999999999997</v>
      </c>
      <c r="H375" s="167"/>
      <c r="I375" s="167">
        <f t="shared" ref="I375" si="1316">G375+H375</f>
        <v>5.9059999999999997</v>
      </c>
      <c r="J375" s="438">
        <v>0.5</v>
      </c>
      <c r="K375" s="178">
        <f t="shared" ref="K375:K438" si="1317">I375-J375</f>
        <v>5.4059999999999997</v>
      </c>
      <c r="L375" s="152">
        <f t="shared" ref="L375:L438" si="1318">J375/I375</f>
        <v>8.4659668134100918E-2</v>
      </c>
      <c r="M375" s="254" t="s">
        <v>203</v>
      </c>
      <c r="N375" s="470">
        <f t="shared" ref="N375" si="1319">G375+G376</f>
        <v>11.811999999999999</v>
      </c>
      <c r="O375" s="470">
        <f t="shared" ref="O375" si="1320">H375+H376</f>
        <v>0</v>
      </c>
      <c r="P375" s="470">
        <f t="shared" si="1097"/>
        <v>11.811999999999999</v>
      </c>
      <c r="Q375" s="470">
        <f t="shared" ref="Q375" si="1321">J375+J376</f>
        <v>0.5</v>
      </c>
      <c r="R375" s="470">
        <f t="shared" ref="R375" si="1322">P375-Q375</f>
        <v>11.311999999999999</v>
      </c>
      <c r="S375" s="467">
        <f t="shared" ref="S375" si="1323">Q375/P375</f>
        <v>4.2329834067050459E-2</v>
      </c>
      <c r="T375" s="138"/>
    </row>
    <row r="376" spans="2:20">
      <c r="B376" s="508"/>
      <c r="C376" s="474"/>
      <c r="D376" s="482"/>
      <c r="E376" s="468"/>
      <c r="F376" s="127" t="s">
        <v>10</v>
      </c>
      <c r="G376" s="259">
        <v>5.9059999999999997</v>
      </c>
      <c r="H376" s="167"/>
      <c r="I376" s="167">
        <f t="shared" ref="I376" si="1324">K375+G376+H376</f>
        <v>11.311999999999999</v>
      </c>
      <c r="J376" s="438"/>
      <c r="K376" s="178">
        <f t="shared" si="1317"/>
        <v>11.311999999999999</v>
      </c>
      <c r="L376" s="152">
        <f t="shared" si="1318"/>
        <v>0</v>
      </c>
      <c r="M376" s="254" t="s">
        <v>203</v>
      </c>
      <c r="N376" s="470"/>
      <c r="O376" s="470"/>
      <c r="P376" s="470">
        <f t="shared" ref="P376:P439" si="1325">+N376+O376</f>
        <v>0</v>
      </c>
      <c r="Q376" s="470"/>
      <c r="R376" s="470"/>
      <c r="S376" s="467" t="e">
        <f t="shared" ref="S376" si="1326">+Q376/P376</f>
        <v>#DIV/0!</v>
      </c>
      <c r="T376" s="138"/>
    </row>
    <row r="377" spans="2:20">
      <c r="B377" s="508"/>
      <c r="C377" s="474"/>
      <c r="D377" s="482" t="s">
        <v>527</v>
      </c>
      <c r="E377" s="468" t="s">
        <v>414</v>
      </c>
      <c r="F377" s="127" t="s">
        <v>457</v>
      </c>
      <c r="G377" s="259">
        <v>5.9059999999999997</v>
      </c>
      <c r="H377" s="167"/>
      <c r="I377" s="167">
        <f t="shared" ref="I377" si="1327">G377+H377</f>
        <v>5.9059999999999997</v>
      </c>
      <c r="J377" s="438">
        <v>1.096000000000001</v>
      </c>
      <c r="K377" s="178">
        <f t="shared" si="1317"/>
        <v>4.8099999999999987</v>
      </c>
      <c r="L377" s="152">
        <f t="shared" si="1318"/>
        <v>0.18557399254994938</v>
      </c>
      <c r="M377" s="254" t="s">
        <v>203</v>
      </c>
      <c r="N377" s="470">
        <f t="shared" ref="N377" si="1328">G377+G378</f>
        <v>11.811999999999999</v>
      </c>
      <c r="O377" s="470">
        <f t="shared" ref="O377" si="1329">H377+H378</f>
        <v>0</v>
      </c>
      <c r="P377" s="470">
        <f t="shared" si="1325"/>
        <v>11.811999999999999</v>
      </c>
      <c r="Q377" s="470">
        <f t="shared" ref="Q377" si="1330">J377+J378</f>
        <v>1.096000000000001</v>
      </c>
      <c r="R377" s="470">
        <f t="shared" ref="R377" si="1331">P377-Q377</f>
        <v>10.715999999999998</v>
      </c>
      <c r="S377" s="467">
        <f t="shared" ref="S377" si="1332">Q377/P377</f>
        <v>9.2786996274974692E-2</v>
      </c>
      <c r="T377" s="138"/>
    </row>
    <row r="378" spans="2:20">
      <c r="B378" s="508"/>
      <c r="C378" s="474"/>
      <c r="D378" s="482"/>
      <c r="E378" s="468"/>
      <c r="F378" s="127" t="s">
        <v>10</v>
      </c>
      <c r="G378" s="259">
        <v>5.9059999999999997</v>
      </c>
      <c r="H378" s="167"/>
      <c r="I378" s="167">
        <f t="shared" ref="I378" si="1333">K377+G378+H378</f>
        <v>10.715999999999998</v>
      </c>
      <c r="J378" s="438"/>
      <c r="K378" s="178">
        <f t="shared" si="1317"/>
        <v>10.715999999999998</v>
      </c>
      <c r="L378" s="152">
        <f t="shared" si="1318"/>
        <v>0</v>
      </c>
      <c r="M378" s="254" t="s">
        <v>203</v>
      </c>
      <c r="N378" s="470"/>
      <c r="O378" s="470"/>
      <c r="P378" s="470">
        <f t="shared" si="1325"/>
        <v>0</v>
      </c>
      <c r="Q378" s="470"/>
      <c r="R378" s="470"/>
      <c r="S378" s="467" t="e">
        <f t="shared" ref="S378" si="1334">+Q378/P378</f>
        <v>#DIV/0!</v>
      </c>
      <c r="T378" s="138"/>
    </row>
    <row r="379" spans="2:20">
      <c r="B379" s="508"/>
      <c r="C379" s="474"/>
      <c r="D379" s="482"/>
      <c r="E379" s="468" t="s">
        <v>415</v>
      </c>
      <c r="F379" s="127" t="s">
        <v>457</v>
      </c>
      <c r="G379" s="167">
        <v>5.9009999999999998</v>
      </c>
      <c r="H379" s="167"/>
      <c r="I379" s="167">
        <f t="shared" ref="I379" si="1335">G379+H379</f>
        <v>5.9009999999999998</v>
      </c>
      <c r="J379" s="438">
        <v>0.39999999999999858</v>
      </c>
      <c r="K379" s="178">
        <f t="shared" si="1317"/>
        <v>5.5010000000000012</v>
      </c>
      <c r="L379" s="152">
        <f t="shared" si="1318"/>
        <v>6.778512116590385E-2</v>
      </c>
      <c r="M379" s="254" t="s">
        <v>203</v>
      </c>
      <c r="N379" s="470">
        <f t="shared" ref="N379" si="1336">G379+G380</f>
        <v>11.802</v>
      </c>
      <c r="O379" s="470">
        <f t="shared" ref="O379" si="1337">H379+H380</f>
        <v>0</v>
      </c>
      <c r="P379" s="470">
        <f t="shared" si="1325"/>
        <v>11.802</v>
      </c>
      <c r="Q379" s="470">
        <f t="shared" ref="Q379" si="1338">J379+J380</f>
        <v>0.39999999999999858</v>
      </c>
      <c r="R379" s="470">
        <f t="shared" ref="R379" si="1339">P379-Q379</f>
        <v>11.402000000000001</v>
      </c>
      <c r="S379" s="467">
        <f t="shared" ref="S379" si="1340">Q379/P379</f>
        <v>3.3892560582951925E-2</v>
      </c>
      <c r="T379" s="138"/>
    </row>
    <row r="380" spans="2:20">
      <c r="B380" s="508"/>
      <c r="C380" s="474"/>
      <c r="D380" s="482"/>
      <c r="E380" s="468"/>
      <c r="F380" s="127" t="s">
        <v>10</v>
      </c>
      <c r="G380" s="167">
        <v>5.9009999999999998</v>
      </c>
      <c r="H380" s="167"/>
      <c r="I380" s="167">
        <f t="shared" ref="I380" si="1341">K379+G380+H380</f>
        <v>11.402000000000001</v>
      </c>
      <c r="J380" s="438"/>
      <c r="K380" s="178">
        <f t="shared" si="1317"/>
        <v>11.402000000000001</v>
      </c>
      <c r="L380" s="152">
        <f t="shared" si="1318"/>
        <v>0</v>
      </c>
      <c r="M380" s="254" t="s">
        <v>203</v>
      </c>
      <c r="N380" s="470"/>
      <c r="O380" s="470"/>
      <c r="P380" s="470">
        <f t="shared" si="1325"/>
        <v>0</v>
      </c>
      <c r="Q380" s="470"/>
      <c r="R380" s="470"/>
      <c r="S380" s="467" t="e">
        <f t="shared" ref="S380" si="1342">+Q380/P380</f>
        <v>#DIV/0!</v>
      </c>
      <c r="T380" s="138"/>
    </row>
    <row r="381" spans="2:20">
      <c r="B381" s="508"/>
      <c r="C381" s="474"/>
      <c r="D381" s="482"/>
      <c r="E381" s="468" t="s">
        <v>416</v>
      </c>
      <c r="F381" s="127" t="s">
        <v>457</v>
      </c>
      <c r="G381" s="167">
        <v>5.9039999999999999</v>
      </c>
      <c r="H381" s="167"/>
      <c r="I381" s="167">
        <f t="shared" ref="I381" si="1343">G381+H381</f>
        <v>5.9039999999999999</v>
      </c>
      <c r="J381" s="438">
        <v>0.29999999999999893</v>
      </c>
      <c r="K381" s="178">
        <f t="shared" si="1317"/>
        <v>5.604000000000001</v>
      </c>
      <c r="L381" s="152">
        <f t="shared" si="1318"/>
        <v>5.0813008130081119E-2</v>
      </c>
      <c r="M381" s="254" t="s">
        <v>203</v>
      </c>
      <c r="N381" s="470">
        <f t="shared" ref="N381" si="1344">G381+G382</f>
        <v>11.808</v>
      </c>
      <c r="O381" s="470">
        <f t="shared" ref="O381" si="1345">H381+H382</f>
        <v>0</v>
      </c>
      <c r="P381" s="470">
        <f t="shared" si="1325"/>
        <v>11.808</v>
      </c>
      <c r="Q381" s="470">
        <f t="shared" ref="Q381" si="1346">J381+J382</f>
        <v>0.29999999999999893</v>
      </c>
      <c r="R381" s="470">
        <f t="shared" ref="R381" si="1347">P381-Q381</f>
        <v>11.508000000000001</v>
      </c>
      <c r="S381" s="467">
        <f t="shared" ref="S381" si="1348">Q381/P381</f>
        <v>2.540650406504056E-2</v>
      </c>
      <c r="T381" s="138"/>
    </row>
    <row r="382" spans="2:20">
      <c r="B382" s="508"/>
      <c r="C382" s="474"/>
      <c r="D382" s="482"/>
      <c r="E382" s="468"/>
      <c r="F382" s="127" t="s">
        <v>10</v>
      </c>
      <c r="G382" s="167">
        <v>5.9039999999999999</v>
      </c>
      <c r="H382" s="167"/>
      <c r="I382" s="167">
        <f t="shared" ref="I382" si="1349">K381+G382+H382</f>
        <v>11.508000000000001</v>
      </c>
      <c r="J382" s="438"/>
      <c r="K382" s="178">
        <f t="shared" si="1317"/>
        <v>11.508000000000001</v>
      </c>
      <c r="L382" s="152">
        <f t="shared" si="1318"/>
        <v>0</v>
      </c>
      <c r="M382" s="254" t="s">
        <v>203</v>
      </c>
      <c r="N382" s="470"/>
      <c r="O382" s="470"/>
      <c r="P382" s="470">
        <f t="shared" si="1325"/>
        <v>0</v>
      </c>
      <c r="Q382" s="470"/>
      <c r="R382" s="470"/>
      <c r="S382" s="467" t="e">
        <f t="shared" ref="S382" si="1350">+Q382/P382</f>
        <v>#DIV/0!</v>
      </c>
      <c r="T382" s="138"/>
    </row>
    <row r="383" spans="2:20">
      <c r="B383" s="508"/>
      <c r="C383" s="474"/>
      <c r="D383" s="482"/>
      <c r="E383" s="468" t="s">
        <v>417</v>
      </c>
      <c r="F383" s="127" t="s">
        <v>457</v>
      </c>
      <c r="G383" s="167">
        <v>5.9059999999999997</v>
      </c>
      <c r="H383" s="167"/>
      <c r="I383" s="167">
        <f t="shared" ref="I383" si="1351">G383+H383</f>
        <v>5.9059999999999997</v>
      </c>
      <c r="J383" s="438">
        <v>3.6500000000000021</v>
      </c>
      <c r="K383" s="178">
        <f t="shared" si="1317"/>
        <v>2.2559999999999976</v>
      </c>
      <c r="L383" s="152">
        <f t="shared" si="1318"/>
        <v>0.61801557737893709</v>
      </c>
      <c r="M383" s="254" t="s">
        <v>203</v>
      </c>
      <c r="N383" s="470">
        <f t="shared" ref="N383" si="1352">G383+G384</f>
        <v>11.811999999999999</v>
      </c>
      <c r="O383" s="470">
        <f t="shared" ref="O383" si="1353">H383+H384</f>
        <v>0</v>
      </c>
      <c r="P383" s="470">
        <f t="shared" si="1325"/>
        <v>11.811999999999999</v>
      </c>
      <c r="Q383" s="470">
        <f t="shared" ref="Q383" si="1354">J383+J384</f>
        <v>3.6500000000000021</v>
      </c>
      <c r="R383" s="470">
        <f t="shared" ref="R383" si="1355">P383-Q383</f>
        <v>8.1619999999999973</v>
      </c>
      <c r="S383" s="467">
        <f t="shared" ref="S383" si="1356">Q383/P383</f>
        <v>0.30900778868946854</v>
      </c>
      <c r="T383" s="138"/>
    </row>
    <row r="384" spans="2:20">
      <c r="B384" s="508"/>
      <c r="C384" s="474"/>
      <c r="D384" s="482"/>
      <c r="E384" s="468"/>
      <c r="F384" s="127" t="s">
        <v>10</v>
      </c>
      <c r="G384" s="167">
        <v>5.9059999999999997</v>
      </c>
      <c r="H384" s="167"/>
      <c r="I384" s="167">
        <f t="shared" ref="I384" si="1357">K383+G384+H384</f>
        <v>8.1619999999999973</v>
      </c>
      <c r="J384" s="438"/>
      <c r="K384" s="178">
        <f t="shared" si="1317"/>
        <v>8.1619999999999973</v>
      </c>
      <c r="L384" s="152">
        <f t="shared" si="1318"/>
        <v>0</v>
      </c>
      <c r="M384" s="254" t="s">
        <v>203</v>
      </c>
      <c r="N384" s="470"/>
      <c r="O384" s="470"/>
      <c r="P384" s="470">
        <f t="shared" si="1325"/>
        <v>0</v>
      </c>
      <c r="Q384" s="470"/>
      <c r="R384" s="470"/>
      <c r="S384" s="467" t="e">
        <f t="shared" ref="S384" si="1358">+Q384/P384</f>
        <v>#DIV/0!</v>
      </c>
      <c r="T384" s="138"/>
    </row>
    <row r="385" spans="2:20">
      <c r="B385" s="508"/>
      <c r="C385" s="474"/>
      <c r="D385" s="482"/>
      <c r="E385" s="468" t="s">
        <v>600</v>
      </c>
      <c r="F385" s="127" t="s">
        <v>457</v>
      </c>
      <c r="G385" s="167">
        <v>5.9039999999999999</v>
      </c>
      <c r="H385" s="167"/>
      <c r="I385" s="167">
        <f t="shared" ref="I385" si="1359">G385+H385</f>
        <v>5.9039999999999999</v>
      </c>
      <c r="J385" s="438">
        <v>2.8930000000000007</v>
      </c>
      <c r="K385" s="178">
        <f t="shared" si="1317"/>
        <v>3.0109999999999992</v>
      </c>
      <c r="L385" s="152">
        <f t="shared" si="1318"/>
        <v>0.49000677506775081</v>
      </c>
      <c r="M385" s="254" t="s">
        <v>203</v>
      </c>
      <c r="N385" s="470">
        <f t="shared" ref="N385" si="1360">G385+G386</f>
        <v>11.808</v>
      </c>
      <c r="O385" s="470">
        <f t="shared" ref="O385" si="1361">H385+H386</f>
        <v>0</v>
      </c>
      <c r="P385" s="470">
        <f t="shared" si="1325"/>
        <v>11.808</v>
      </c>
      <c r="Q385" s="470">
        <f t="shared" ref="Q385" si="1362">J385+J386</f>
        <v>2.8930000000000007</v>
      </c>
      <c r="R385" s="470">
        <f t="shared" ref="R385" si="1363">P385-Q385</f>
        <v>8.9149999999999991</v>
      </c>
      <c r="S385" s="467">
        <f t="shared" ref="S385" si="1364">Q385/P385</f>
        <v>0.24500338753387541</v>
      </c>
      <c r="T385" s="138"/>
    </row>
    <row r="386" spans="2:20">
      <c r="B386" s="508"/>
      <c r="C386" s="474"/>
      <c r="D386" s="482"/>
      <c r="E386" s="468"/>
      <c r="F386" s="127" t="s">
        <v>10</v>
      </c>
      <c r="G386" s="167">
        <v>5.9039999999999999</v>
      </c>
      <c r="H386" s="167"/>
      <c r="I386" s="167">
        <f t="shared" ref="I386" si="1365">K385+G386+H386</f>
        <v>8.9149999999999991</v>
      </c>
      <c r="J386" s="438"/>
      <c r="K386" s="178">
        <f t="shared" si="1317"/>
        <v>8.9149999999999991</v>
      </c>
      <c r="L386" s="152">
        <f t="shared" si="1318"/>
        <v>0</v>
      </c>
      <c r="M386" s="254" t="s">
        <v>203</v>
      </c>
      <c r="N386" s="470"/>
      <c r="O386" s="470"/>
      <c r="P386" s="470">
        <f t="shared" si="1325"/>
        <v>0</v>
      </c>
      <c r="Q386" s="470"/>
      <c r="R386" s="470"/>
      <c r="S386" s="467" t="e">
        <f t="shared" ref="S386" si="1366">+Q386/P386</f>
        <v>#DIV/0!</v>
      </c>
      <c r="T386" s="138"/>
    </row>
    <row r="387" spans="2:20">
      <c r="B387" s="508"/>
      <c r="C387" s="474"/>
      <c r="D387" s="482"/>
      <c r="E387" s="468" t="s">
        <v>601</v>
      </c>
      <c r="F387" s="127" t="s">
        <v>457</v>
      </c>
      <c r="G387" s="167">
        <v>5.907</v>
      </c>
      <c r="H387" s="167"/>
      <c r="I387" s="167">
        <f t="shared" ref="I387" si="1367">G387+H387</f>
        <v>5.907</v>
      </c>
      <c r="J387" s="438">
        <v>6.5809999999999995</v>
      </c>
      <c r="K387" s="178">
        <f t="shared" si="1317"/>
        <v>-0.67399999999999949</v>
      </c>
      <c r="L387" s="152">
        <f t="shared" si="1318"/>
        <v>1.1141019129845944</v>
      </c>
      <c r="M387" s="171">
        <v>44700</v>
      </c>
      <c r="N387" s="470">
        <f t="shared" ref="N387" si="1368">G387+G388</f>
        <v>11.814</v>
      </c>
      <c r="O387" s="470">
        <f t="shared" ref="O387" si="1369">H387+H388</f>
        <v>0</v>
      </c>
      <c r="P387" s="470">
        <f t="shared" si="1325"/>
        <v>11.814</v>
      </c>
      <c r="Q387" s="470">
        <f t="shared" ref="Q387" si="1370">J387+J388</f>
        <v>6.5809999999999995</v>
      </c>
      <c r="R387" s="470">
        <f t="shared" ref="R387" si="1371">P387-Q387</f>
        <v>5.2330000000000005</v>
      </c>
      <c r="S387" s="467">
        <f t="shared" ref="S387" si="1372">Q387/P387</f>
        <v>0.55705095649229719</v>
      </c>
      <c r="T387" s="138"/>
    </row>
    <row r="388" spans="2:20">
      <c r="B388" s="508"/>
      <c r="C388" s="474"/>
      <c r="D388" s="482"/>
      <c r="E388" s="468"/>
      <c r="F388" s="127" t="s">
        <v>10</v>
      </c>
      <c r="G388" s="167">
        <v>5.907</v>
      </c>
      <c r="H388" s="167"/>
      <c r="I388" s="167">
        <f t="shared" ref="I388" si="1373">K387+G388+H388</f>
        <v>5.2330000000000005</v>
      </c>
      <c r="J388" s="438"/>
      <c r="K388" s="178">
        <f t="shared" si="1317"/>
        <v>5.2330000000000005</v>
      </c>
      <c r="L388" s="152">
        <f t="shared" si="1318"/>
        <v>0</v>
      </c>
      <c r="M388" s="254" t="s">
        <v>203</v>
      </c>
      <c r="N388" s="470"/>
      <c r="O388" s="470"/>
      <c r="P388" s="470">
        <f t="shared" si="1325"/>
        <v>0</v>
      </c>
      <c r="Q388" s="470"/>
      <c r="R388" s="470"/>
      <c r="S388" s="467" t="e">
        <f t="shared" ref="S388" si="1374">+Q388/P388</f>
        <v>#DIV/0!</v>
      </c>
      <c r="T388" s="138"/>
    </row>
    <row r="389" spans="2:20">
      <c r="B389" s="508"/>
      <c r="C389" s="474"/>
      <c r="D389" s="482"/>
      <c r="E389" s="468" t="s">
        <v>418</v>
      </c>
      <c r="F389" s="127" t="s">
        <v>457</v>
      </c>
      <c r="G389" s="167">
        <v>5.9050000000000002</v>
      </c>
      <c r="H389" s="167"/>
      <c r="I389" s="167">
        <f t="shared" ref="I389" si="1375">G389+H389</f>
        <v>5.9050000000000002</v>
      </c>
      <c r="J389" s="438">
        <v>2.5919999999999996</v>
      </c>
      <c r="K389" s="178">
        <f t="shared" si="1317"/>
        <v>3.3130000000000006</v>
      </c>
      <c r="L389" s="152">
        <f t="shared" si="1318"/>
        <v>0.43895004233700247</v>
      </c>
      <c r="M389" s="254" t="s">
        <v>203</v>
      </c>
      <c r="N389" s="470">
        <f t="shared" ref="N389" si="1376">G389+G390</f>
        <v>11.81</v>
      </c>
      <c r="O389" s="470">
        <f t="shared" ref="O389" si="1377">H389+H390</f>
        <v>0</v>
      </c>
      <c r="P389" s="470">
        <f t="shared" si="1325"/>
        <v>11.81</v>
      </c>
      <c r="Q389" s="470">
        <f t="shared" ref="Q389" si="1378">J389+J390</f>
        <v>2.5919999999999996</v>
      </c>
      <c r="R389" s="470">
        <f t="shared" ref="R389" si="1379">P389-Q389</f>
        <v>9.218</v>
      </c>
      <c r="S389" s="467">
        <f t="shared" ref="S389" si="1380">Q389/P389</f>
        <v>0.21947502116850123</v>
      </c>
      <c r="T389" s="138"/>
    </row>
    <row r="390" spans="2:20">
      <c r="B390" s="508"/>
      <c r="C390" s="474"/>
      <c r="D390" s="482"/>
      <c r="E390" s="468"/>
      <c r="F390" s="127" t="s">
        <v>10</v>
      </c>
      <c r="G390" s="167">
        <v>5.9050000000000002</v>
      </c>
      <c r="H390" s="167"/>
      <c r="I390" s="167">
        <f t="shared" ref="I390" si="1381">K389+G390+H390</f>
        <v>9.218</v>
      </c>
      <c r="J390" s="438"/>
      <c r="K390" s="178">
        <f t="shared" si="1317"/>
        <v>9.218</v>
      </c>
      <c r="L390" s="152">
        <f t="shared" si="1318"/>
        <v>0</v>
      </c>
      <c r="M390" s="254" t="s">
        <v>203</v>
      </c>
      <c r="N390" s="470"/>
      <c r="O390" s="470"/>
      <c r="P390" s="470">
        <f t="shared" si="1325"/>
        <v>0</v>
      </c>
      <c r="Q390" s="470"/>
      <c r="R390" s="470"/>
      <c r="S390" s="467" t="e">
        <f t="shared" ref="S390" si="1382">+Q390/P390</f>
        <v>#DIV/0!</v>
      </c>
      <c r="T390" s="138"/>
    </row>
    <row r="391" spans="2:20">
      <c r="B391" s="508"/>
      <c r="C391" s="474"/>
      <c r="D391" s="482"/>
      <c r="E391" s="468" t="s">
        <v>602</v>
      </c>
      <c r="F391" s="127" t="s">
        <v>457</v>
      </c>
      <c r="G391" s="167">
        <v>5.9059999999999997</v>
      </c>
      <c r="H391" s="167"/>
      <c r="I391" s="167">
        <f t="shared" ref="I391" si="1383">G391+H391</f>
        <v>5.9059999999999997</v>
      </c>
      <c r="J391" s="438">
        <v>1.1850000000000005</v>
      </c>
      <c r="K391" s="178">
        <f t="shared" si="1317"/>
        <v>4.7209999999999992</v>
      </c>
      <c r="L391" s="152">
        <f t="shared" si="1318"/>
        <v>0.20064341347781925</v>
      </c>
      <c r="M391" s="254" t="s">
        <v>203</v>
      </c>
      <c r="N391" s="470">
        <f t="shared" ref="N391" si="1384">G391+G392</f>
        <v>11.811999999999999</v>
      </c>
      <c r="O391" s="470">
        <f t="shared" ref="O391" si="1385">H391+H392</f>
        <v>0</v>
      </c>
      <c r="P391" s="470">
        <f t="shared" si="1325"/>
        <v>11.811999999999999</v>
      </c>
      <c r="Q391" s="470">
        <f t="shared" ref="Q391" si="1386">J391+J392</f>
        <v>1.1850000000000005</v>
      </c>
      <c r="R391" s="470">
        <f t="shared" ref="R391" si="1387">P391-Q391</f>
        <v>10.626999999999999</v>
      </c>
      <c r="S391" s="467">
        <f t="shared" ref="S391" si="1388">Q391/P391</f>
        <v>0.10032170673890962</v>
      </c>
      <c r="T391" s="138"/>
    </row>
    <row r="392" spans="2:20">
      <c r="B392" s="508"/>
      <c r="C392" s="474"/>
      <c r="D392" s="482"/>
      <c r="E392" s="468"/>
      <c r="F392" s="127" t="s">
        <v>10</v>
      </c>
      <c r="G392" s="167">
        <v>5.9059999999999997</v>
      </c>
      <c r="H392" s="167"/>
      <c r="I392" s="167">
        <f t="shared" ref="I392" si="1389">K391+G392+H392</f>
        <v>10.626999999999999</v>
      </c>
      <c r="J392" s="438"/>
      <c r="K392" s="178">
        <f t="shared" si="1317"/>
        <v>10.626999999999999</v>
      </c>
      <c r="L392" s="152">
        <f t="shared" si="1318"/>
        <v>0</v>
      </c>
      <c r="M392" s="254" t="s">
        <v>203</v>
      </c>
      <c r="N392" s="470"/>
      <c r="O392" s="470"/>
      <c r="P392" s="470">
        <f t="shared" si="1325"/>
        <v>0</v>
      </c>
      <c r="Q392" s="470"/>
      <c r="R392" s="470"/>
      <c r="S392" s="467" t="e">
        <f t="shared" ref="S392" si="1390">+Q392/P392</f>
        <v>#DIV/0!</v>
      </c>
      <c r="T392" s="138"/>
    </row>
    <row r="393" spans="2:20">
      <c r="B393" s="508"/>
      <c r="C393" s="474"/>
      <c r="D393" s="482"/>
      <c r="E393" s="468" t="s">
        <v>419</v>
      </c>
      <c r="F393" s="127" t="s">
        <v>457</v>
      </c>
      <c r="G393" s="167">
        <v>5.9050000000000002</v>
      </c>
      <c r="H393" s="167"/>
      <c r="I393" s="167">
        <f t="shared" ref="I393" si="1391">G393+H393</f>
        <v>5.9050000000000002</v>
      </c>
      <c r="J393" s="438">
        <v>1.9370000000000003</v>
      </c>
      <c r="K393" s="178">
        <f t="shared" si="1317"/>
        <v>3.968</v>
      </c>
      <c r="L393" s="152">
        <f t="shared" si="1318"/>
        <v>0.32802709568162575</v>
      </c>
      <c r="M393" s="254" t="s">
        <v>203</v>
      </c>
      <c r="N393" s="470">
        <f t="shared" ref="N393" si="1392">G393+G394</f>
        <v>11.81</v>
      </c>
      <c r="O393" s="470">
        <f t="shared" ref="O393" si="1393">H393+H394</f>
        <v>0</v>
      </c>
      <c r="P393" s="470">
        <f t="shared" si="1325"/>
        <v>11.81</v>
      </c>
      <c r="Q393" s="470">
        <f t="shared" ref="Q393" si="1394">J393+J394</f>
        <v>1.9370000000000003</v>
      </c>
      <c r="R393" s="470">
        <f t="shared" ref="R393" si="1395">P393-Q393</f>
        <v>9.8730000000000011</v>
      </c>
      <c r="S393" s="467">
        <f t="shared" ref="S393" si="1396">Q393/P393</f>
        <v>0.16401354784081287</v>
      </c>
      <c r="T393" s="138"/>
    </row>
    <row r="394" spans="2:20">
      <c r="B394" s="508"/>
      <c r="C394" s="474"/>
      <c r="D394" s="482"/>
      <c r="E394" s="468"/>
      <c r="F394" s="127" t="s">
        <v>10</v>
      </c>
      <c r="G394" s="167">
        <v>5.9050000000000002</v>
      </c>
      <c r="H394" s="167"/>
      <c r="I394" s="167">
        <f t="shared" ref="I394" si="1397">K393+G394+H394</f>
        <v>9.8730000000000011</v>
      </c>
      <c r="J394" s="438"/>
      <c r="K394" s="178">
        <f t="shared" si="1317"/>
        <v>9.8730000000000011</v>
      </c>
      <c r="L394" s="152">
        <f t="shared" si="1318"/>
        <v>0</v>
      </c>
      <c r="M394" s="254" t="s">
        <v>203</v>
      </c>
      <c r="N394" s="470"/>
      <c r="O394" s="470"/>
      <c r="P394" s="470">
        <f t="shared" si="1325"/>
        <v>0</v>
      </c>
      <c r="Q394" s="470"/>
      <c r="R394" s="470"/>
      <c r="S394" s="467" t="e">
        <f t="shared" ref="S394" si="1398">+Q394/P394</f>
        <v>#DIV/0!</v>
      </c>
      <c r="T394" s="138"/>
    </row>
    <row r="395" spans="2:20">
      <c r="B395" s="508"/>
      <c r="C395" s="474"/>
      <c r="D395" s="482"/>
      <c r="E395" s="468" t="s">
        <v>603</v>
      </c>
      <c r="F395" s="127" t="s">
        <v>457</v>
      </c>
      <c r="G395" s="167">
        <v>5.9050000000000002</v>
      </c>
      <c r="H395" s="167"/>
      <c r="I395" s="167">
        <f t="shared" ref="I395" si="1399">G395+H395</f>
        <v>5.9050000000000002</v>
      </c>
      <c r="J395" s="438">
        <v>1.2780000000000005</v>
      </c>
      <c r="K395" s="178">
        <f t="shared" si="1317"/>
        <v>4.6269999999999998</v>
      </c>
      <c r="L395" s="152">
        <f t="shared" si="1318"/>
        <v>0.21642675698560548</v>
      </c>
      <c r="M395" s="254" t="s">
        <v>203</v>
      </c>
      <c r="N395" s="470">
        <f t="shared" ref="N395" si="1400">G395+G396</f>
        <v>11.81</v>
      </c>
      <c r="O395" s="470">
        <f t="shared" ref="O395" si="1401">H395+H396</f>
        <v>0</v>
      </c>
      <c r="P395" s="470">
        <f t="shared" si="1325"/>
        <v>11.81</v>
      </c>
      <c r="Q395" s="470">
        <f t="shared" ref="Q395" si="1402">J395+J396</f>
        <v>1.2780000000000005</v>
      </c>
      <c r="R395" s="470">
        <f t="shared" ref="R395" si="1403">P395-Q395</f>
        <v>10.532</v>
      </c>
      <c r="S395" s="467">
        <f t="shared" ref="S395" si="1404">Q395/P395</f>
        <v>0.10821337849280274</v>
      </c>
      <c r="T395" s="138"/>
    </row>
    <row r="396" spans="2:20">
      <c r="B396" s="508"/>
      <c r="C396" s="474"/>
      <c r="D396" s="482"/>
      <c r="E396" s="468"/>
      <c r="F396" s="127" t="s">
        <v>10</v>
      </c>
      <c r="G396" s="167">
        <v>5.9050000000000002</v>
      </c>
      <c r="H396" s="167"/>
      <c r="I396" s="167">
        <f t="shared" ref="I396" si="1405">K395+G396+H396</f>
        <v>10.532</v>
      </c>
      <c r="J396" s="438"/>
      <c r="K396" s="178">
        <f t="shared" si="1317"/>
        <v>10.532</v>
      </c>
      <c r="L396" s="152">
        <f t="shared" si="1318"/>
        <v>0</v>
      </c>
      <c r="M396" s="254" t="s">
        <v>203</v>
      </c>
      <c r="N396" s="470"/>
      <c r="O396" s="470"/>
      <c r="P396" s="470">
        <f t="shared" si="1325"/>
        <v>0</v>
      </c>
      <c r="Q396" s="470"/>
      <c r="R396" s="470"/>
      <c r="S396" s="467" t="e">
        <f t="shared" ref="S396" si="1406">+Q396/P396</f>
        <v>#DIV/0!</v>
      </c>
      <c r="T396" s="138"/>
    </row>
    <row r="397" spans="2:20">
      <c r="B397" s="508"/>
      <c r="C397" s="474"/>
      <c r="D397" s="482"/>
      <c r="E397" s="468" t="s">
        <v>604</v>
      </c>
      <c r="F397" s="127" t="s">
        <v>457</v>
      </c>
      <c r="G397" s="167">
        <v>5.9059999999999997</v>
      </c>
      <c r="H397" s="167"/>
      <c r="I397" s="167">
        <f t="shared" ref="I397" si="1407">G397+H397</f>
        <v>5.9059999999999997</v>
      </c>
      <c r="J397" s="438">
        <v>2.121999999999999</v>
      </c>
      <c r="K397" s="178">
        <f t="shared" si="1317"/>
        <v>3.7840000000000007</v>
      </c>
      <c r="L397" s="152">
        <f t="shared" si="1318"/>
        <v>0.35929563156112415</v>
      </c>
      <c r="M397" s="254" t="s">
        <v>203</v>
      </c>
      <c r="N397" s="470">
        <f t="shared" ref="N397" si="1408">G397+G398</f>
        <v>11.811999999999999</v>
      </c>
      <c r="O397" s="470">
        <f t="shared" ref="O397" si="1409">H397+H398</f>
        <v>0</v>
      </c>
      <c r="P397" s="470">
        <f t="shared" si="1325"/>
        <v>11.811999999999999</v>
      </c>
      <c r="Q397" s="470">
        <f t="shared" ref="Q397" si="1410">J397+J398</f>
        <v>2.121999999999999</v>
      </c>
      <c r="R397" s="470">
        <f t="shared" ref="R397" si="1411">P397-Q397</f>
        <v>9.6900000000000013</v>
      </c>
      <c r="S397" s="467">
        <f t="shared" ref="S397" si="1412">Q397/P397</f>
        <v>0.17964781578056208</v>
      </c>
      <c r="T397" s="138"/>
    </row>
    <row r="398" spans="2:20">
      <c r="B398" s="508"/>
      <c r="C398" s="474"/>
      <c r="D398" s="482"/>
      <c r="E398" s="468"/>
      <c r="F398" s="127" t="s">
        <v>10</v>
      </c>
      <c r="G398" s="167">
        <v>5.9059999999999997</v>
      </c>
      <c r="H398" s="167"/>
      <c r="I398" s="167">
        <f t="shared" ref="I398" si="1413">K397+G398+H398</f>
        <v>9.6900000000000013</v>
      </c>
      <c r="J398" s="438"/>
      <c r="K398" s="178">
        <f t="shared" si="1317"/>
        <v>9.6900000000000013</v>
      </c>
      <c r="L398" s="152">
        <f t="shared" si="1318"/>
        <v>0</v>
      </c>
      <c r="M398" s="254" t="s">
        <v>203</v>
      </c>
      <c r="N398" s="470"/>
      <c r="O398" s="470"/>
      <c r="P398" s="470">
        <f t="shared" si="1325"/>
        <v>0</v>
      </c>
      <c r="Q398" s="470"/>
      <c r="R398" s="470"/>
      <c r="S398" s="467" t="e">
        <f t="shared" ref="S398" si="1414">+Q398/P398</f>
        <v>#DIV/0!</v>
      </c>
      <c r="T398" s="138"/>
    </row>
    <row r="399" spans="2:20">
      <c r="B399" s="508"/>
      <c r="C399" s="474"/>
      <c r="D399" s="482"/>
      <c r="E399" s="468" t="s">
        <v>453</v>
      </c>
      <c r="F399" s="127" t="s">
        <v>457</v>
      </c>
      <c r="G399" s="167">
        <v>5.9059999999999997</v>
      </c>
      <c r="H399" s="200">
        <v>12</v>
      </c>
      <c r="I399" s="167">
        <f t="shared" ref="I399" si="1415">G399+H399</f>
        <v>17.905999999999999</v>
      </c>
      <c r="J399" s="438">
        <v>5.0799999999999983</v>
      </c>
      <c r="K399" s="178">
        <f t="shared" si="1317"/>
        <v>12.826000000000001</v>
      </c>
      <c r="L399" s="152">
        <f t="shared" si="1318"/>
        <v>0.28370378644029925</v>
      </c>
      <c r="M399" s="254" t="s">
        <v>203</v>
      </c>
      <c r="N399" s="470">
        <f t="shared" ref="N399" si="1416">G399+G400</f>
        <v>11.811999999999999</v>
      </c>
      <c r="O399" s="470">
        <f t="shared" ref="O399" si="1417">H399+H400</f>
        <v>12</v>
      </c>
      <c r="P399" s="470">
        <f t="shared" si="1325"/>
        <v>23.811999999999998</v>
      </c>
      <c r="Q399" s="470">
        <f t="shared" ref="Q399" si="1418">J399+J400</f>
        <v>5.0799999999999983</v>
      </c>
      <c r="R399" s="470">
        <f t="shared" ref="R399" si="1419">P399-Q399</f>
        <v>18.731999999999999</v>
      </c>
      <c r="S399" s="467">
        <f t="shared" ref="S399" si="1420">Q399/P399</f>
        <v>0.21333781286746173</v>
      </c>
      <c r="T399" s="138"/>
    </row>
    <row r="400" spans="2:20">
      <c r="B400" s="508"/>
      <c r="C400" s="474"/>
      <c r="D400" s="482"/>
      <c r="E400" s="468"/>
      <c r="F400" s="127" t="s">
        <v>10</v>
      </c>
      <c r="G400" s="167">
        <v>5.9059999999999997</v>
      </c>
      <c r="H400" s="167"/>
      <c r="I400" s="167">
        <f t="shared" ref="I400" si="1421">K399+G400+H400</f>
        <v>18.731999999999999</v>
      </c>
      <c r="J400" s="438"/>
      <c r="K400" s="178">
        <f t="shared" si="1317"/>
        <v>18.731999999999999</v>
      </c>
      <c r="L400" s="152">
        <f t="shared" si="1318"/>
        <v>0</v>
      </c>
      <c r="M400" s="254" t="s">
        <v>203</v>
      </c>
      <c r="N400" s="470"/>
      <c r="O400" s="470"/>
      <c r="P400" s="470">
        <f t="shared" si="1325"/>
        <v>0</v>
      </c>
      <c r="Q400" s="470"/>
      <c r="R400" s="470"/>
      <c r="S400" s="467" t="e">
        <f t="shared" ref="S400" si="1422">+Q400/P400</f>
        <v>#DIV/0!</v>
      </c>
      <c r="T400" s="138"/>
    </row>
    <row r="401" spans="2:20">
      <c r="B401" s="508"/>
      <c r="C401" s="474"/>
      <c r="D401" s="482"/>
      <c r="E401" s="468" t="s">
        <v>454</v>
      </c>
      <c r="F401" s="127" t="s">
        <v>457</v>
      </c>
      <c r="G401" s="167">
        <v>5.9050000000000002</v>
      </c>
      <c r="H401" s="167"/>
      <c r="I401" s="167">
        <f t="shared" ref="I401" si="1423">G401+H401</f>
        <v>5.9050000000000002</v>
      </c>
      <c r="J401" s="438">
        <v>2.101</v>
      </c>
      <c r="K401" s="178">
        <f t="shared" si="1317"/>
        <v>3.8040000000000003</v>
      </c>
      <c r="L401" s="152">
        <f t="shared" si="1318"/>
        <v>0.35580016934801012</v>
      </c>
      <c r="M401" s="254" t="s">
        <v>203</v>
      </c>
      <c r="N401" s="470">
        <f t="shared" ref="N401" si="1424">G401+G402</f>
        <v>11.81</v>
      </c>
      <c r="O401" s="470">
        <f t="shared" ref="O401" si="1425">H401+H402</f>
        <v>0</v>
      </c>
      <c r="P401" s="470">
        <f t="shared" si="1325"/>
        <v>11.81</v>
      </c>
      <c r="Q401" s="470">
        <f t="shared" ref="Q401" si="1426">J401+J402</f>
        <v>2.101</v>
      </c>
      <c r="R401" s="470">
        <f t="shared" ref="R401" si="1427">P401-Q401</f>
        <v>9.7089999999999996</v>
      </c>
      <c r="S401" s="467">
        <f t="shared" ref="S401" si="1428">Q401/P401</f>
        <v>0.17790008467400506</v>
      </c>
      <c r="T401" s="138"/>
    </row>
    <row r="402" spans="2:20">
      <c r="B402" s="508"/>
      <c r="C402" s="474"/>
      <c r="D402" s="482"/>
      <c r="E402" s="468"/>
      <c r="F402" s="127" t="s">
        <v>10</v>
      </c>
      <c r="G402" s="167">
        <v>5.9050000000000002</v>
      </c>
      <c r="H402" s="167"/>
      <c r="I402" s="167">
        <f t="shared" ref="I402" si="1429">K401+G402+H402</f>
        <v>9.7089999999999996</v>
      </c>
      <c r="J402" s="438"/>
      <c r="K402" s="178">
        <f t="shared" si="1317"/>
        <v>9.7089999999999996</v>
      </c>
      <c r="L402" s="152">
        <f t="shared" si="1318"/>
        <v>0</v>
      </c>
      <c r="M402" s="254" t="s">
        <v>203</v>
      </c>
      <c r="N402" s="470"/>
      <c r="O402" s="470"/>
      <c r="P402" s="470">
        <f t="shared" si="1325"/>
        <v>0</v>
      </c>
      <c r="Q402" s="470"/>
      <c r="R402" s="470"/>
      <c r="S402" s="467" t="e">
        <f t="shared" ref="S402" si="1430">+Q402/P402</f>
        <v>#DIV/0!</v>
      </c>
      <c r="T402" s="138"/>
    </row>
    <row r="403" spans="2:20">
      <c r="B403" s="508"/>
      <c r="C403" s="474"/>
      <c r="D403" s="482"/>
      <c r="E403" s="468" t="s">
        <v>455</v>
      </c>
      <c r="F403" s="127" t="s">
        <v>457</v>
      </c>
      <c r="G403" s="167">
        <v>5.9059999999999997</v>
      </c>
      <c r="H403" s="167"/>
      <c r="I403" s="167">
        <f t="shared" ref="I403" si="1431">G403+H403</f>
        <v>5.9059999999999997</v>
      </c>
      <c r="J403" s="438">
        <v>1.6739999999999995</v>
      </c>
      <c r="K403" s="178">
        <f t="shared" si="1317"/>
        <v>4.2320000000000002</v>
      </c>
      <c r="L403" s="152">
        <f t="shared" si="1318"/>
        <v>0.28344056891296981</v>
      </c>
      <c r="M403" s="254" t="s">
        <v>203</v>
      </c>
      <c r="N403" s="470">
        <f t="shared" ref="N403" si="1432">G403+G404</f>
        <v>11.811999999999999</v>
      </c>
      <c r="O403" s="470">
        <f t="shared" ref="O403" si="1433">H403+H404</f>
        <v>0</v>
      </c>
      <c r="P403" s="470">
        <f t="shared" si="1325"/>
        <v>11.811999999999999</v>
      </c>
      <c r="Q403" s="470">
        <f t="shared" ref="Q403" si="1434">J403+J404</f>
        <v>1.6739999999999995</v>
      </c>
      <c r="R403" s="470">
        <f t="shared" ref="R403" si="1435">P403-Q403</f>
        <v>10.138</v>
      </c>
      <c r="S403" s="467">
        <f t="shared" ref="S403" si="1436">Q403/P403</f>
        <v>0.14172028445648491</v>
      </c>
      <c r="T403" s="138"/>
    </row>
    <row r="404" spans="2:20">
      <c r="B404" s="508"/>
      <c r="C404" s="474"/>
      <c r="D404" s="482"/>
      <c r="E404" s="468"/>
      <c r="F404" s="127" t="s">
        <v>10</v>
      </c>
      <c r="G404" s="167">
        <v>5.9059999999999997</v>
      </c>
      <c r="H404" s="167"/>
      <c r="I404" s="167">
        <f t="shared" ref="I404" si="1437">K403+G404+H404</f>
        <v>10.138</v>
      </c>
      <c r="J404" s="438"/>
      <c r="K404" s="178">
        <f t="shared" si="1317"/>
        <v>10.138</v>
      </c>
      <c r="L404" s="152">
        <f t="shared" si="1318"/>
        <v>0</v>
      </c>
      <c r="M404" s="254" t="s">
        <v>203</v>
      </c>
      <c r="N404" s="470"/>
      <c r="O404" s="470"/>
      <c r="P404" s="470">
        <f t="shared" si="1325"/>
        <v>0</v>
      </c>
      <c r="Q404" s="470"/>
      <c r="R404" s="470"/>
      <c r="S404" s="467" t="e">
        <f t="shared" ref="S404" si="1438">+Q404/P404</f>
        <v>#DIV/0!</v>
      </c>
      <c r="T404" s="138"/>
    </row>
    <row r="405" spans="2:20">
      <c r="B405" s="508"/>
      <c r="C405" s="474"/>
      <c r="D405" s="482"/>
      <c r="E405" s="473" t="s">
        <v>420</v>
      </c>
      <c r="F405" s="127" t="s">
        <v>457</v>
      </c>
      <c r="G405" s="167">
        <v>5.9029999999999996</v>
      </c>
      <c r="H405" s="167"/>
      <c r="I405" s="167">
        <f t="shared" ref="I405" si="1439">G405+H405</f>
        <v>5.9029999999999996</v>
      </c>
      <c r="J405" s="438">
        <v>1.5519999999999996</v>
      </c>
      <c r="K405" s="178">
        <f t="shared" si="1317"/>
        <v>4.351</v>
      </c>
      <c r="L405" s="152">
        <f t="shared" si="1318"/>
        <v>0.26291716076571231</v>
      </c>
      <c r="M405" s="254" t="s">
        <v>203</v>
      </c>
      <c r="N405" s="470">
        <f t="shared" ref="N405" si="1440">G405+G406</f>
        <v>11.805999999999999</v>
      </c>
      <c r="O405" s="470">
        <f t="shared" ref="O405" si="1441">H405+H406</f>
        <v>0</v>
      </c>
      <c r="P405" s="470">
        <f t="shared" si="1325"/>
        <v>11.805999999999999</v>
      </c>
      <c r="Q405" s="470">
        <f t="shared" ref="Q405" si="1442">J405+J406</f>
        <v>1.5519999999999996</v>
      </c>
      <c r="R405" s="470">
        <f t="shared" ref="R405" si="1443">P405-Q405</f>
        <v>10.254</v>
      </c>
      <c r="S405" s="467">
        <f t="shared" ref="S405" si="1444">Q405/P405</f>
        <v>0.13145858038285615</v>
      </c>
      <c r="T405" s="138"/>
    </row>
    <row r="406" spans="2:20">
      <c r="B406" s="508"/>
      <c r="C406" s="474"/>
      <c r="D406" s="482"/>
      <c r="E406" s="473"/>
      <c r="F406" s="127" t="s">
        <v>10</v>
      </c>
      <c r="G406" s="167">
        <v>5.9029999999999996</v>
      </c>
      <c r="H406" s="167"/>
      <c r="I406" s="167">
        <f t="shared" ref="I406" si="1445">K405+G406+H406</f>
        <v>10.254</v>
      </c>
      <c r="J406" s="438"/>
      <c r="K406" s="178">
        <f t="shared" si="1317"/>
        <v>10.254</v>
      </c>
      <c r="L406" s="152">
        <f t="shared" si="1318"/>
        <v>0</v>
      </c>
      <c r="M406" s="254" t="s">
        <v>203</v>
      </c>
      <c r="N406" s="470"/>
      <c r="O406" s="470"/>
      <c r="P406" s="470">
        <f t="shared" si="1325"/>
        <v>0</v>
      </c>
      <c r="Q406" s="470"/>
      <c r="R406" s="470"/>
      <c r="S406" s="467" t="e">
        <f t="shared" ref="S406" si="1446">+Q406/P406</f>
        <v>#DIV/0!</v>
      </c>
      <c r="T406" s="138"/>
    </row>
    <row r="407" spans="2:20">
      <c r="B407" s="508"/>
      <c r="C407" s="474"/>
      <c r="D407" s="474" t="s">
        <v>528</v>
      </c>
      <c r="E407" s="472" t="s">
        <v>605</v>
      </c>
      <c r="F407" s="127" t="s">
        <v>457</v>
      </c>
      <c r="G407" s="167">
        <v>5.9029999999999996</v>
      </c>
      <c r="H407" s="167"/>
      <c r="I407" s="167">
        <f t="shared" ref="I407" si="1447">G407+H407</f>
        <v>5.9029999999999996</v>
      </c>
      <c r="J407" s="438">
        <v>0.43199999999999994</v>
      </c>
      <c r="K407" s="178">
        <f t="shared" si="1317"/>
        <v>5.4710000000000001</v>
      </c>
      <c r="L407" s="152">
        <f t="shared" si="1318"/>
        <v>7.3183127223445707E-2</v>
      </c>
      <c r="M407" s="254" t="s">
        <v>203</v>
      </c>
      <c r="N407" s="470">
        <f t="shared" ref="N407" si="1448">G407+G408</f>
        <v>11.805999999999999</v>
      </c>
      <c r="O407" s="470">
        <f t="shared" ref="O407" si="1449">H407+H408</f>
        <v>0</v>
      </c>
      <c r="P407" s="470">
        <f t="shared" si="1325"/>
        <v>11.805999999999999</v>
      </c>
      <c r="Q407" s="470">
        <f t="shared" ref="Q407" si="1450">J407+J408</f>
        <v>0.43199999999999994</v>
      </c>
      <c r="R407" s="470">
        <f t="shared" ref="R407" si="1451">P407-Q407</f>
        <v>11.373999999999999</v>
      </c>
      <c r="S407" s="467">
        <f t="shared" ref="S407" si="1452">Q407/P407</f>
        <v>3.6591563611722853E-2</v>
      </c>
      <c r="T407" s="138"/>
    </row>
    <row r="408" spans="2:20">
      <c r="B408" s="508"/>
      <c r="C408" s="474"/>
      <c r="D408" s="520"/>
      <c r="E408" s="472"/>
      <c r="F408" s="127" t="s">
        <v>10</v>
      </c>
      <c r="G408" s="167">
        <v>5.9029999999999996</v>
      </c>
      <c r="H408" s="167"/>
      <c r="I408" s="167">
        <f t="shared" ref="I408" si="1453">K407+G408+H408</f>
        <v>11.373999999999999</v>
      </c>
      <c r="J408" s="438"/>
      <c r="K408" s="178">
        <f t="shared" si="1317"/>
        <v>11.373999999999999</v>
      </c>
      <c r="L408" s="152">
        <f t="shared" si="1318"/>
        <v>0</v>
      </c>
      <c r="M408" s="254" t="s">
        <v>203</v>
      </c>
      <c r="N408" s="470"/>
      <c r="O408" s="470"/>
      <c r="P408" s="470">
        <f t="shared" si="1325"/>
        <v>0</v>
      </c>
      <c r="Q408" s="470"/>
      <c r="R408" s="470"/>
      <c r="S408" s="467" t="e">
        <f t="shared" ref="S408" si="1454">+Q408/P408</f>
        <v>#DIV/0!</v>
      </c>
      <c r="T408" s="138"/>
    </row>
    <row r="409" spans="2:20">
      <c r="B409" s="508"/>
      <c r="C409" s="474"/>
      <c r="D409" s="448" t="s">
        <v>529</v>
      </c>
      <c r="E409" s="469" t="s">
        <v>421</v>
      </c>
      <c r="F409" s="127" t="s">
        <v>457</v>
      </c>
      <c r="G409" s="167">
        <v>5.907</v>
      </c>
      <c r="H409" s="167"/>
      <c r="I409" s="167">
        <f t="shared" ref="I409" si="1455">G409+H409</f>
        <v>5.907</v>
      </c>
      <c r="J409" s="438">
        <v>1.6740000000000004</v>
      </c>
      <c r="K409" s="178">
        <f t="shared" si="1317"/>
        <v>4.2329999999999997</v>
      </c>
      <c r="L409" s="152">
        <f t="shared" si="1318"/>
        <v>0.2833925850685628</v>
      </c>
      <c r="M409" s="254" t="s">
        <v>203</v>
      </c>
      <c r="N409" s="470">
        <f t="shared" ref="N409" si="1456">G409+G410</f>
        <v>11.814</v>
      </c>
      <c r="O409" s="470">
        <f t="shared" ref="O409" si="1457">H409+H410</f>
        <v>0</v>
      </c>
      <c r="P409" s="470">
        <f t="shared" si="1325"/>
        <v>11.814</v>
      </c>
      <c r="Q409" s="470">
        <f t="shared" ref="Q409" si="1458">J409+J410</f>
        <v>1.6740000000000004</v>
      </c>
      <c r="R409" s="470">
        <f t="shared" ref="R409" si="1459">P409-Q409</f>
        <v>10.14</v>
      </c>
      <c r="S409" s="467">
        <f t="shared" ref="S409" si="1460">Q409/P409</f>
        <v>0.1416962925342814</v>
      </c>
      <c r="T409" s="138"/>
    </row>
    <row r="410" spans="2:20">
      <c r="B410" s="508"/>
      <c r="C410" s="474"/>
      <c r="D410" s="448"/>
      <c r="E410" s="469"/>
      <c r="F410" s="127" t="s">
        <v>10</v>
      </c>
      <c r="G410" s="167">
        <v>5.907</v>
      </c>
      <c r="H410" s="167"/>
      <c r="I410" s="167">
        <f t="shared" ref="I410" si="1461">K409+G410+H410</f>
        <v>10.14</v>
      </c>
      <c r="J410" s="438"/>
      <c r="K410" s="178">
        <f t="shared" si="1317"/>
        <v>10.14</v>
      </c>
      <c r="L410" s="152">
        <f t="shared" si="1318"/>
        <v>0</v>
      </c>
      <c r="M410" s="254" t="s">
        <v>203</v>
      </c>
      <c r="N410" s="470"/>
      <c r="O410" s="470"/>
      <c r="P410" s="470">
        <f t="shared" si="1325"/>
        <v>0</v>
      </c>
      <c r="Q410" s="470"/>
      <c r="R410" s="470"/>
      <c r="S410" s="467" t="e">
        <f t="shared" ref="S410" si="1462">+Q410/P410</f>
        <v>#DIV/0!</v>
      </c>
      <c r="T410" s="138"/>
    </row>
    <row r="411" spans="2:20">
      <c r="B411" s="508"/>
      <c r="C411" s="474"/>
      <c r="D411" s="448"/>
      <c r="E411" s="469" t="s">
        <v>422</v>
      </c>
      <c r="F411" s="127" t="s">
        <v>457</v>
      </c>
      <c r="G411" s="167">
        <v>5.9009999999999998</v>
      </c>
      <c r="H411" s="167"/>
      <c r="I411" s="167">
        <f t="shared" ref="I411" si="1463">G411+H411</f>
        <v>5.9009999999999998</v>
      </c>
      <c r="J411" s="438">
        <v>3.5740000000000021</v>
      </c>
      <c r="K411" s="178">
        <f t="shared" si="1317"/>
        <v>2.3269999999999977</v>
      </c>
      <c r="L411" s="152">
        <f t="shared" si="1318"/>
        <v>0.60566005761735331</v>
      </c>
      <c r="M411" s="254" t="s">
        <v>203</v>
      </c>
      <c r="N411" s="470">
        <f t="shared" ref="N411" si="1464">G411+G412</f>
        <v>11.802</v>
      </c>
      <c r="O411" s="470">
        <f t="shared" ref="O411" si="1465">H411+H412</f>
        <v>0</v>
      </c>
      <c r="P411" s="470">
        <f t="shared" si="1325"/>
        <v>11.802</v>
      </c>
      <c r="Q411" s="470">
        <f t="shared" ref="Q411" si="1466">J411+J412</f>
        <v>3.5740000000000021</v>
      </c>
      <c r="R411" s="470">
        <f t="shared" ref="R411" si="1467">P411-Q411</f>
        <v>8.227999999999998</v>
      </c>
      <c r="S411" s="467">
        <f t="shared" ref="S411" si="1468">Q411/P411</f>
        <v>0.30283002880867665</v>
      </c>
      <c r="T411" s="138"/>
    </row>
    <row r="412" spans="2:20">
      <c r="B412" s="508"/>
      <c r="C412" s="474"/>
      <c r="D412" s="448"/>
      <c r="E412" s="469"/>
      <c r="F412" s="127" t="s">
        <v>10</v>
      </c>
      <c r="G412" s="167">
        <v>5.9009999999999998</v>
      </c>
      <c r="H412" s="167"/>
      <c r="I412" s="167">
        <f t="shared" ref="I412" si="1469">K411+G412+H412</f>
        <v>8.227999999999998</v>
      </c>
      <c r="J412" s="438"/>
      <c r="K412" s="178">
        <f t="shared" si="1317"/>
        <v>8.227999999999998</v>
      </c>
      <c r="L412" s="152">
        <f t="shared" si="1318"/>
        <v>0</v>
      </c>
      <c r="M412" s="254" t="s">
        <v>203</v>
      </c>
      <c r="N412" s="470"/>
      <c r="O412" s="470"/>
      <c r="P412" s="470">
        <f t="shared" si="1325"/>
        <v>0</v>
      </c>
      <c r="Q412" s="470"/>
      <c r="R412" s="470"/>
      <c r="S412" s="467" t="e">
        <f t="shared" ref="S412" si="1470">+Q412/P412</f>
        <v>#DIV/0!</v>
      </c>
      <c r="T412" s="138"/>
    </row>
    <row r="413" spans="2:20">
      <c r="B413" s="508"/>
      <c r="C413" s="474"/>
      <c r="D413" s="448"/>
      <c r="E413" s="469" t="s">
        <v>423</v>
      </c>
      <c r="F413" s="127" t="s">
        <v>457</v>
      </c>
      <c r="G413" s="167">
        <v>5.9050000000000002</v>
      </c>
      <c r="H413" s="167"/>
      <c r="I413" s="167">
        <f t="shared" ref="I413" si="1471">G413+H413</f>
        <v>5.9050000000000002</v>
      </c>
      <c r="J413" s="438">
        <v>0.74099999999999788</v>
      </c>
      <c r="K413" s="178">
        <f t="shared" si="1317"/>
        <v>5.1640000000000024</v>
      </c>
      <c r="L413" s="152">
        <f t="shared" si="1318"/>
        <v>0.12548687552921217</v>
      </c>
      <c r="M413" s="254" t="s">
        <v>203</v>
      </c>
      <c r="N413" s="470">
        <f t="shared" ref="N413" si="1472">G413+G414</f>
        <v>11.81</v>
      </c>
      <c r="O413" s="470">
        <f t="shared" ref="O413" si="1473">H413+H414</f>
        <v>0</v>
      </c>
      <c r="P413" s="470">
        <f t="shared" si="1325"/>
        <v>11.81</v>
      </c>
      <c r="Q413" s="470">
        <f t="shared" ref="Q413" si="1474">J413+J414</f>
        <v>0.74099999999999788</v>
      </c>
      <c r="R413" s="470">
        <f t="shared" ref="R413" si="1475">P413-Q413</f>
        <v>11.069000000000003</v>
      </c>
      <c r="S413" s="467">
        <f t="shared" ref="S413" si="1476">Q413/P413</f>
        <v>6.2743437764606086E-2</v>
      </c>
      <c r="T413" s="138"/>
    </row>
    <row r="414" spans="2:20">
      <c r="B414" s="508"/>
      <c r="C414" s="474"/>
      <c r="D414" s="448"/>
      <c r="E414" s="469"/>
      <c r="F414" s="127" t="s">
        <v>10</v>
      </c>
      <c r="G414" s="167">
        <v>5.9050000000000002</v>
      </c>
      <c r="H414" s="167"/>
      <c r="I414" s="167">
        <f t="shared" ref="I414" si="1477">K413+G414+H414</f>
        <v>11.069000000000003</v>
      </c>
      <c r="J414" s="438"/>
      <c r="K414" s="178">
        <f t="shared" si="1317"/>
        <v>11.069000000000003</v>
      </c>
      <c r="L414" s="152">
        <f t="shared" si="1318"/>
        <v>0</v>
      </c>
      <c r="M414" s="254" t="s">
        <v>203</v>
      </c>
      <c r="N414" s="470"/>
      <c r="O414" s="470"/>
      <c r="P414" s="470">
        <f t="shared" si="1325"/>
        <v>0</v>
      </c>
      <c r="Q414" s="470"/>
      <c r="R414" s="470"/>
      <c r="S414" s="467" t="e">
        <f t="shared" ref="S414" si="1478">+Q414/P414</f>
        <v>#DIV/0!</v>
      </c>
      <c r="T414" s="138"/>
    </row>
    <row r="415" spans="2:20">
      <c r="B415" s="508"/>
      <c r="C415" s="474"/>
      <c r="D415" s="448"/>
      <c r="E415" s="469" t="s">
        <v>424</v>
      </c>
      <c r="F415" s="127" t="s">
        <v>457</v>
      </c>
      <c r="G415" s="167">
        <v>5.9059999999999997</v>
      </c>
      <c r="H415" s="167"/>
      <c r="I415" s="167">
        <f t="shared" ref="I415" si="1479">G415+H415</f>
        <v>5.9059999999999997</v>
      </c>
      <c r="J415" s="438">
        <v>2.7270000000000003</v>
      </c>
      <c r="K415" s="178">
        <f t="shared" si="1317"/>
        <v>3.1789999999999994</v>
      </c>
      <c r="L415" s="152">
        <f t="shared" si="1318"/>
        <v>0.46173383000338647</v>
      </c>
      <c r="M415" s="254" t="s">
        <v>203</v>
      </c>
      <c r="N415" s="470">
        <f t="shared" ref="N415" si="1480">G415+G416</f>
        <v>11.811999999999999</v>
      </c>
      <c r="O415" s="470">
        <f t="shared" ref="O415" si="1481">H415+H416</f>
        <v>0</v>
      </c>
      <c r="P415" s="470">
        <f t="shared" si="1325"/>
        <v>11.811999999999999</v>
      </c>
      <c r="Q415" s="470">
        <f t="shared" ref="Q415" si="1482">J415+J416</f>
        <v>2.7270000000000003</v>
      </c>
      <c r="R415" s="470">
        <f t="shared" ref="R415" si="1483">P415-Q415</f>
        <v>9.0849999999999991</v>
      </c>
      <c r="S415" s="467">
        <f t="shared" ref="S415" si="1484">Q415/P415</f>
        <v>0.23086691500169323</v>
      </c>
      <c r="T415" s="138"/>
    </row>
    <row r="416" spans="2:20">
      <c r="B416" s="508"/>
      <c r="C416" s="474"/>
      <c r="D416" s="448"/>
      <c r="E416" s="469"/>
      <c r="F416" s="127" t="s">
        <v>10</v>
      </c>
      <c r="G416" s="167">
        <v>5.9059999999999997</v>
      </c>
      <c r="H416" s="167"/>
      <c r="I416" s="167">
        <f t="shared" ref="I416" si="1485">K415+G416+H416</f>
        <v>9.0849999999999991</v>
      </c>
      <c r="J416" s="438"/>
      <c r="K416" s="178">
        <f t="shared" si="1317"/>
        <v>9.0849999999999991</v>
      </c>
      <c r="L416" s="152">
        <f t="shared" si="1318"/>
        <v>0</v>
      </c>
      <c r="M416" s="254" t="s">
        <v>203</v>
      </c>
      <c r="N416" s="470"/>
      <c r="O416" s="470"/>
      <c r="P416" s="470">
        <f t="shared" si="1325"/>
        <v>0</v>
      </c>
      <c r="Q416" s="470"/>
      <c r="R416" s="470"/>
      <c r="S416" s="467" t="e">
        <f t="shared" ref="S416" si="1486">+Q416/P416</f>
        <v>#DIV/0!</v>
      </c>
      <c r="T416" s="138"/>
    </row>
    <row r="417" spans="2:20">
      <c r="B417" s="508"/>
      <c r="C417" s="474"/>
      <c r="D417" s="448"/>
      <c r="E417" s="469" t="s">
        <v>425</v>
      </c>
      <c r="F417" s="127" t="s">
        <v>457</v>
      </c>
      <c r="G417" s="167">
        <v>5.9050000000000002</v>
      </c>
      <c r="H417" s="167"/>
      <c r="I417" s="167">
        <f t="shared" ref="I417" si="1487">G417+H417</f>
        <v>5.9050000000000002</v>
      </c>
      <c r="J417" s="438">
        <v>0.8640000000000001</v>
      </c>
      <c r="K417" s="178">
        <f t="shared" si="1317"/>
        <v>5.0410000000000004</v>
      </c>
      <c r="L417" s="152">
        <f t="shared" si="1318"/>
        <v>0.14631668077900087</v>
      </c>
      <c r="M417" s="254" t="s">
        <v>203</v>
      </c>
      <c r="N417" s="470">
        <f t="shared" ref="N417" si="1488">G417+G418</f>
        <v>11.81</v>
      </c>
      <c r="O417" s="470">
        <f t="shared" ref="O417" si="1489">H417+H418</f>
        <v>0</v>
      </c>
      <c r="P417" s="470">
        <f t="shared" si="1325"/>
        <v>11.81</v>
      </c>
      <c r="Q417" s="470">
        <f t="shared" ref="Q417" si="1490">J417+J418</f>
        <v>0.8640000000000001</v>
      </c>
      <c r="R417" s="470">
        <f t="shared" ref="R417" si="1491">P417-Q417</f>
        <v>10.946</v>
      </c>
      <c r="S417" s="467">
        <f t="shared" ref="S417" si="1492">Q417/P417</f>
        <v>7.3158340389500434E-2</v>
      </c>
      <c r="T417" s="138"/>
    </row>
    <row r="418" spans="2:20">
      <c r="B418" s="508"/>
      <c r="C418" s="474"/>
      <c r="D418" s="448"/>
      <c r="E418" s="469"/>
      <c r="F418" s="127" t="s">
        <v>10</v>
      </c>
      <c r="G418" s="167">
        <v>5.9050000000000002</v>
      </c>
      <c r="H418" s="167"/>
      <c r="I418" s="167">
        <f t="shared" ref="I418" si="1493">K417+G418+H418</f>
        <v>10.946000000000002</v>
      </c>
      <c r="J418" s="438"/>
      <c r="K418" s="178">
        <f t="shared" si="1317"/>
        <v>10.946000000000002</v>
      </c>
      <c r="L418" s="152">
        <f t="shared" si="1318"/>
        <v>0</v>
      </c>
      <c r="M418" s="254" t="s">
        <v>203</v>
      </c>
      <c r="N418" s="470"/>
      <c r="O418" s="470"/>
      <c r="P418" s="470">
        <f t="shared" si="1325"/>
        <v>0</v>
      </c>
      <c r="Q418" s="470"/>
      <c r="R418" s="470"/>
      <c r="S418" s="467" t="e">
        <f t="shared" ref="S418" si="1494">+Q418/P418</f>
        <v>#DIV/0!</v>
      </c>
      <c r="T418" s="138"/>
    </row>
    <row r="419" spans="2:20">
      <c r="B419" s="508"/>
      <c r="C419" s="474"/>
      <c r="D419" s="448"/>
      <c r="E419" s="469" t="s">
        <v>552</v>
      </c>
      <c r="F419" s="127" t="s">
        <v>457</v>
      </c>
      <c r="G419" s="167">
        <v>5.9080000000000004</v>
      </c>
      <c r="H419" s="167"/>
      <c r="I419" s="167">
        <f t="shared" ref="I419" si="1495">G419+H419</f>
        <v>5.9080000000000004</v>
      </c>
      <c r="J419" s="438">
        <v>0</v>
      </c>
      <c r="K419" s="178">
        <f t="shared" si="1317"/>
        <v>5.9080000000000004</v>
      </c>
      <c r="L419" s="152">
        <f t="shared" si="1318"/>
        <v>0</v>
      </c>
      <c r="M419" s="254" t="s">
        <v>203</v>
      </c>
      <c r="N419" s="470">
        <f t="shared" ref="N419" si="1496">G419+G420</f>
        <v>11.816000000000001</v>
      </c>
      <c r="O419" s="470">
        <f t="shared" ref="O419" si="1497">H419+H420</f>
        <v>0</v>
      </c>
      <c r="P419" s="470">
        <f t="shared" si="1325"/>
        <v>11.816000000000001</v>
      </c>
      <c r="Q419" s="470">
        <f t="shared" ref="Q419" si="1498">J419+J420</f>
        <v>0</v>
      </c>
      <c r="R419" s="470">
        <f t="shared" ref="R419" si="1499">P419-Q419</f>
        <v>11.816000000000001</v>
      </c>
      <c r="S419" s="467">
        <f t="shared" ref="S419" si="1500">Q419/P419</f>
        <v>0</v>
      </c>
      <c r="T419" s="138"/>
    </row>
    <row r="420" spans="2:20">
      <c r="B420" s="508"/>
      <c r="C420" s="474"/>
      <c r="D420" s="448"/>
      <c r="E420" s="469"/>
      <c r="F420" s="127" t="s">
        <v>10</v>
      </c>
      <c r="G420" s="167">
        <v>5.9080000000000004</v>
      </c>
      <c r="H420" s="167"/>
      <c r="I420" s="167">
        <f t="shared" ref="I420" si="1501">K419+G420+H420</f>
        <v>11.816000000000001</v>
      </c>
      <c r="J420" s="438"/>
      <c r="K420" s="178">
        <f t="shared" si="1317"/>
        <v>11.816000000000001</v>
      </c>
      <c r="L420" s="152">
        <f t="shared" si="1318"/>
        <v>0</v>
      </c>
      <c r="M420" s="254" t="s">
        <v>203</v>
      </c>
      <c r="N420" s="470"/>
      <c r="O420" s="470"/>
      <c r="P420" s="470">
        <f t="shared" si="1325"/>
        <v>0</v>
      </c>
      <c r="Q420" s="470"/>
      <c r="R420" s="470"/>
      <c r="S420" s="467" t="e">
        <f t="shared" ref="S420" si="1502">+Q420/P420</f>
        <v>#DIV/0!</v>
      </c>
      <c r="T420" s="138"/>
    </row>
    <row r="421" spans="2:20">
      <c r="B421" s="508"/>
      <c r="C421" s="474"/>
      <c r="D421" s="448"/>
      <c r="E421" s="469" t="s">
        <v>426</v>
      </c>
      <c r="F421" s="127" t="s">
        <v>457</v>
      </c>
      <c r="G421" s="167">
        <v>5.9180000000000001</v>
      </c>
      <c r="H421" s="167"/>
      <c r="I421" s="167">
        <f t="shared" ref="I421" si="1503">G421+H421</f>
        <v>5.9180000000000001</v>
      </c>
      <c r="J421" s="438">
        <v>0.3239999999999994</v>
      </c>
      <c r="K421" s="178">
        <f t="shared" si="1317"/>
        <v>5.5940000000000012</v>
      </c>
      <c r="L421" s="152">
        <f t="shared" si="1318"/>
        <v>5.4748225751943123E-2</v>
      </c>
      <c r="M421" s="254" t="s">
        <v>203</v>
      </c>
      <c r="N421" s="470">
        <f t="shared" ref="N421" si="1504">G421+G422</f>
        <v>11.836</v>
      </c>
      <c r="O421" s="470">
        <f t="shared" ref="O421" si="1505">H421+H422</f>
        <v>0</v>
      </c>
      <c r="P421" s="470">
        <f t="shared" si="1325"/>
        <v>11.836</v>
      </c>
      <c r="Q421" s="470">
        <f t="shared" ref="Q421" si="1506">J421+J422</f>
        <v>0.3239999999999994</v>
      </c>
      <c r="R421" s="470">
        <f t="shared" ref="R421" si="1507">P421-Q421</f>
        <v>11.512</v>
      </c>
      <c r="S421" s="467">
        <f t="shared" ref="S421" si="1508">Q421/P421</f>
        <v>2.7374112875971562E-2</v>
      </c>
      <c r="T421" s="138"/>
    </row>
    <row r="422" spans="2:20">
      <c r="B422" s="508"/>
      <c r="C422" s="474"/>
      <c r="D422" s="448"/>
      <c r="E422" s="469"/>
      <c r="F422" s="127" t="s">
        <v>10</v>
      </c>
      <c r="G422" s="167">
        <v>5.9180000000000001</v>
      </c>
      <c r="H422" s="167"/>
      <c r="I422" s="167">
        <f t="shared" ref="I422" si="1509">K421+G422+H422</f>
        <v>11.512</v>
      </c>
      <c r="J422" s="438"/>
      <c r="K422" s="178">
        <f t="shared" si="1317"/>
        <v>11.512</v>
      </c>
      <c r="L422" s="152">
        <f t="shared" si="1318"/>
        <v>0</v>
      </c>
      <c r="M422" s="254" t="s">
        <v>203</v>
      </c>
      <c r="N422" s="470"/>
      <c r="O422" s="470"/>
      <c r="P422" s="470">
        <f t="shared" si="1325"/>
        <v>0</v>
      </c>
      <c r="Q422" s="470"/>
      <c r="R422" s="470"/>
      <c r="S422" s="467" t="e">
        <f t="shared" ref="S422" si="1510">+Q422/P422</f>
        <v>#DIV/0!</v>
      </c>
      <c r="T422" s="138"/>
    </row>
    <row r="423" spans="2:20">
      <c r="B423" s="508"/>
      <c r="C423" s="474"/>
      <c r="D423" s="448"/>
      <c r="E423" s="469" t="s">
        <v>427</v>
      </c>
      <c r="F423" s="127" t="s">
        <v>457</v>
      </c>
      <c r="G423" s="167">
        <v>5.9050000000000002</v>
      </c>
      <c r="H423" s="167"/>
      <c r="I423" s="167">
        <f t="shared" ref="I423" si="1511">G423+H423</f>
        <v>5.9050000000000002</v>
      </c>
      <c r="J423" s="438">
        <v>3.7279999999999989</v>
      </c>
      <c r="K423" s="178">
        <f t="shared" si="1317"/>
        <v>2.1770000000000014</v>
      </c>
      <c r="L423" s="152">
        <f t="shared" si="1318"/>
        <v>0.63132938187976273</v>
      </c>
      <c r="M423" s="254" t="s">
        <v>203</v>
      </c>
      <c r="N423" s="470">
        <f t="shared" ref="N423" si="1512">G423+G424</f>
        <v>11.81</v>
      </c>
      <c r="O423" s="470">
        <f t="shared" ref="O423" si="1513">H423+H424</f>
        <v>0</v>
      </c>
      <c r="P423" s="470">
        <f t="shared" si="1325"/>
        <v>11.81</v>
      </c>
      <c r="Q423" s="470">
        <f t="shared" ref="Q423" si="1514">J423+J424</f>
        <v>3.7279999999999989</v>
      </c>
      <c r="R423" s="470">
        <f t="shared" ref="R423" si="1515">P423-Q423</f>
        <v>8.0820000000000007</v>
      </c>
      <c r="S423" s="467">
        <f t="shared" ref="S423" si="1516">Q423/P423</f>
        <v>0.31566469093988136</v>
      </c>
      <c r="T423" s="138"/>
    </row>
    <row r="424" spans="2:20">
      <c r="B424" s="508"/>
      <c r="C424" s="474"/>
      <c r="D424" s="448"/>
      <c r="E424" s="469"/>
      <c r="F424" s="127" t="s">
        <v>10</v>
      </c>
      <c r="G424" s="167">
        <v>5.9050000000000002</v>
      </c>
      <c r="H424" s="167"/>
      <c r="I424" s="167">
        <f t="shared" ref="I424" si="1517">K423+G424+H424</f>
        <v>8.0820000000000007</v>
      </c>
      <c r="J424" s="438"/>
      <c r="K424" s="178">
        <f t="shared" si="1317"/>
        <v>8.0820000000000007</v>
      </c>
      <c r="L424" s="152">
        <f t="shared" si="1318"/>
        <v>0</v>
      </c>
      <c r="M424" s="254" t="s">
        <v>203</v>
      </c>
      <c r="N424" s="470"/>
      <c r="O424" s="470"/>
      <c r="P424" s="470">
        <f t="shared" si="1325"/>
        <v>0</v>
      </c>
      <c r="Q424" s="470"/>
      <c r="R424" s="470"/>
      <c r="S424" s="467" t="e">
        <f t="shared" ref="S424" si="1518">+Q424/P424</f>
        <v>#DIV/0!</v>
      </c>
      <c r="T424" s="138"/>
    </row>
    <row r="425" spans="2:20">
      <c r="B425" s="508"/>
      <c r="C425" s="474"/>
      <c r="D425" s="448"/>
      <c r="E425" s="469" t="s">
        <v>428</v>
      </c>
      <c r="F425" s="127" t="s">
        <v>457</v>
      </c>
      <c r="G425" s="167">
        <v>5.9039999999999999</v>
      </c>
      <c r="H425" s="167"/>
      <c r="I425" s="167">
        <f t="shared" ref="I425" si="1519">G425+H425</f>
        <v>5.9039999999999999</v>
      </c>
      <c r="J425" s="438">
        <v>0.48599999999999977</v>
      </c>
      <c r="K425" s="178">
        <f t="shared" si="1317"/>
        <v>5.4180000000000001</v>
      </c>
      <c r="L425" s="152">
        <f t="shared" si="1318"/>
        <v>8.2317073170731669E-2</v>
      </c>
      <c r="M425" s="254" t="s">
        <v>203</v>
      </c>
      <c r="N425" s="470">
        <f t="shared" ref="N425" si="1520">G425+G426</f>
        <v>11.808</v>
      </c>
      <c r="O425" s="470">
        <f t="shared" ref="O425" si="1521">H425+H426</f>
        <v>0</v>
      </c>
      <c r="P425" s="470">
        <f t="shared" si="1325"/>
        <v>11.808</v>
      </c>
      <c r="Q425" s="470">
        <f t="shared" ref="Q425" si="1522">J425+J426</f>
        <v>0.48599999999999977</v>
      </c>
      <c r="R425" s="470">
        <f t="shared" ref="R425" si="1523">P425-Q425</f>
        <v>11.321999999999999</v>
      </c>
      <c r="S425" s="467">
        <f t="shared" ref="S425" si="1524">Q425/P425</f>
        <v>4.1158536585365835E-2</v>
      </c>
      <c r="T425" s="138"/>
    </row>
    <row r="426" spans="2:20">
      <c r="B426" s="508"/>
      <c r="C426" s="474"/>
      <c r="D426" s="448"/>
      <c r="E426" s="469"/>
      <c r="F426" s="127" t="s">
        <v>10</v>
      </c>
      <c r="G426" s="167">
        <v>5.9039999999999999</v>
      </c>
      <c r="H426" s="167"/>
      <c r="I426" s="167">
        <f t="shared" ref="I426" si="1525">K425+G426+H426</f>
        <v>11.321999999999999</v>
      </c>
      <c r="J426" s="438"/>
      <c r="K426" s="178">
        <f t="shared" si="1317"/>
        <v>11.321999999999999</v>
      </c>
      <c r="L426" s="152">
        <f t="shared" si="1318"/>
        <v>0</v>
      </c>
      <c r="M426" s="254" t="s">
        <v>203</v>
      </c>
      <c r="N426" s="470"/>
      <c r="O426" s="470"/>
      <c r="P426" s="470">
        <f t="shared" si="1325"/>
        <v>0</v>
      </c>
      <c r="Q426" s="470"/>
      <c r="R426" s="470"/>
      <c r="S426" s="467" t="e">
        <f t="shared" ref="S426" si="1526">+Q426/P426</f>
        <v>#DIV/0!</v>
      </c>
      <c r="T426" s="138"/>
    </row>
    <row r="427" spans="2:20">
      <c r="B427" s="508"/>
      <c r="C427" s="474"/>
      <c r="D427" s="448"/>
      <c r="E427" s="469" t="s">
        <v>429</v>
      </c>
      <c r="F427" s="127" t="s">
        <v>457</v>
      </c>
      <c r="G427" s="167">
        <v>5.9059999999999997</v>
      </c>
      <c r="H427" s="167"/>
      <c r="I427" s="167">
        <f t="shared" ref="I427" si="1527">G427+H427</f>
        <v>5.9059999999999997</v>
      </c>
      <c r="J427" s="438">
        <v>2.2679999999999998</v>
      </c>
      <c r="K427" s="178">
        <f t="shared" si="1317"/>
        <v>3.6379999999999999</v>
      </c>
      <c r="L427" s="152">
        <f t="shared" si="1318"/>
        <v>0.38401625465628175</v>
      </c>
      <c r="M427" s="254" t="s">
        <v>203</v>
      </c>
      <c r="N427" s="470">
        <f t="shared" ref="N427" si="1528">G427+G428</f>
        <v>11.811999999999999</v>
      </c>
      <c r="O427" s="470">
        <f t="shared" ref="O427" si="1529">H427+H428</f>
        <v>0</v>
      </c>
      <c r="P427" s="470">
        <f t="shared" si="1325"/>
        <v>11.811999999999999</v>
      </c>
      <c r="Q427" s="470">
        <f t="shared" ref="Q427" si="1530">J427+J428</f>
        <v>2.2679999999999998</v>
      </c>
      <c r="R427" s="470">
        <f t="shared" ref="R427" si="1531">P427-Q427</f>
        <v>9.5440000000000005</v>
      </c>
      <c r="S427" s="467">
        <f t="shared" ref="S427" si="1532">Q427/P427</f>
        <v>0.19200812732814088</v>
      </c>
      <c r="T427" s="138"/>
    </row>
    <row r="428" spans="2:20">
      <c r="B428" s="508"/>
      <c r="C428" s="474"/>
      <c r="D428" s="448"/>
      <c r="E428" s="469"/>
      <c r="F428" s="127" t="s">
        <v>10</v>
      </c>
      <c r="G428" s="167">
        <v>5.9059999999999997</v>
      </c>
      <c r="H428" s="167"/>
      <c r="I428" s="167">
        <f t="shared" ref="I428" si="1533">K427+G428+H428</f>
        <v>9.5440000000000005</v>
      </c>
      <c r="J428" s="438"/>
      <c r="K428" s="178">
        <f t="shared" si="1317"/>
        <v>9.5440000000000005</v>
      </c>
      <c r="L428" s="152">
        <f t="shared" si="1318"/>
        <v>0</v>
      </c>
      <c r="M428" s="254" t="s">
        <v>203</v>
      </c>
      <c r="N428" s="470"/>
      <c r="O428" s="470"/>
      <c r="P428" s="470">
        <f t="shared" si="1325"/>
        <v>0</v>
      </c>
      <c r="Q428" s="470"/>
      <c r="R428" s="470"/>
      <c r="S428" s="467" t="e">
        <f t="shared" ref="S428" si="1534">+Q428/P428</f>
        <v>#DIV/0!</v>
      </c>
      <c r="T428" s="138"/>
    </row>
    <row r="429" spans="2:20">
      <c r="B429" s="508"/>
      <c r="C429" s="474"/>
      <c r="D429" s="448"/>
      <c r="E429" s="469" t="s">
        <v>430</v>
      </c>
      <c r="F429" s="127" t="s">
        <v>457</v>
      </c>
      <c r="G429" s="167">
        <v>5.9050000000000002</v>
      </c>
      <c r="H429" s="167"/>
      <c r="I429" s="167">
        <f t="shared" ref="I429" si="1535">G429+H429</f>
        <v>5.9050000000000002</v>
      </c>
      <c r="J429" s="438">
        <v>2.2679999999999998</v>
      </c>
      <c r="K429" s="178">
        <f t="shared" si="1317"/>
        <v>3.6370000000000005</v>
      </c>
      <c r="L429" s="152">
        <f t="shared" si="1318"/>
        <v>0.38408128704487715</v>
      </c>
      <c r="M429" s="254" t="s">
        <v>203</v>
      </c>
      <c r="N429" s="470">
        <f t="shared" ref="N429" si="1536">G429+G430</f>
        <v>11.81</v>
      </c>
      <c r="O429" s="470">
        <f t="shared" ref="O429" si="1537">H429+H430</f>
        <v>0</v>
      </c>
      <c r="P429" s="470">
        <f t="shared" si="1325"/>
        <v>11.81</v>
      </c>
      <c r="Q429" s="470">
        <f t="shared" ref="Q429" si="1538">J429+J430</f>
        <v>2.2679999999999998</v>
      </c>
      <c r="R429" s="470">
        <f t="shared" ref="R429" si="1539">P429-Q429</f>
        <v>9.5420000000000016</v>
      </c>
      <c r="S429" s="467">
        <f t="shared" ref="S429" si="1540">Q429/P429</f>
        <v>0.19204064352243858</v>
      </c>
      <c r="T429" s="138"/>
    </row>
    <row r="430" spans="2:20">
      <c r="B430" s="508"/>
      <c r="C430" s="474"/>
      <c r="D430" s="448"/>
      <c r="E430" s="469"/>
      <c r="F430" s="127" t="s">
        <v>10</v>
      </c>
      <c r="G430" s="167">
        <v>5.9050000000000002</v>
      </c>
      <c r="H430" s="167"/>
      <c r="I430" s="167">
        <f t="shared" ref="I430" si="1541">K429+G430+H430</f>
        <v>9.5420000000000016</v>
      </c>
      <c r="J430" s="438"/>
      <c r="K430" s="178">
        <f t="shared" si="1317"/>
        <v>9.5420000000000016</v>
      </c>
      <c r="L430" s="152">
        <f t="shared" si="1318"/>
        <v>0</v>
      </c>
      <c r="M430" s="254" t="s">
        <v>203</v>
      </c>
      <c r="N430" s="470"/>
      <c r="O430" s="470"/>
      <c r="P430" s="470">
        <f t="shared" si="1325"/>
        <v>0</v>
      </c>
      <c r="Q430" s="470"/>
      <c r="R430" s="470"/>
      <c r="S430" s="467" t="e">
        <f t="shared" ref="S430" si="1542">+Q430/P430</f>
        <v>#DIV/0!</v>
      </c>
      <c r="T430" s="138"/>
    </row>
    <row r="431" spans="2:20">
      <c r="B431" s="508"/>
      <c r="C431" s="474"/>
      <c r="D431" s="448"/>
      <c r="E431" s="469" t="s">
        <v>431</v>
      </c>
      <c r="F431" s="127" t="s">
        <v>457</v>
      </c>
      <c r="G431" s="167">
        <v>5.9039999999999999</v>
      </c>
      <c r="H431" s="167"/>
      <c r="I431" s="167">
        <f t="shared" ref="I431" si="1543">G431+H431</f>
        <v>5.9039999999999999</v>
      </c>
      <c r="J431" s="438">
        <v>4.3510000000000009</v>
      </c>
      <c r="K431" s="178">
        <f t="shared" si="1317"/>
        <v>1.552999999999999</v>
      </c>
      <c r="L431" s="152">
        <f t="shared" si="1318"/>
        <v>0.73695799457994593</v>
      </c>
      <c r="M431" s="254" t="s">
        <v>203</v>
      </c>
      <c r="N431" s="470">
        <f t="shared" ref="N431" si="1544">G431+G432</f>
        <v>11.808</v>
      </c>
      <c r="O431" s="470">
        <f t="shared" ref="O431" si="1545">H431+H432</f>
        <v>0</v>
      </c>
      <c r="P431" s="470">
        <f t="shared" si="1325"/>
        <v>11.808</v>
      </c>
      <c r="Q431" s="470">
        <f t="shared" ref="Q431" si="1546">J431+J432</f>
        <v>4.3510000000000009</v>
      </c>
      <c r="R431" s="470">
        <f t="shared" ref="R431" si="1547">P431-Q431</f>
        <v>7.456999999999999</v>
      </c>
      <c r="S431" s="467">
        <f t="shared" ref="S431" si="1548">Q431/P431</f>
        <v>0.36847899728997296</v>
      </c>
      <c r="T431" s="138"/>
    </row>
    <row r="432" spans="2:20">
      <c r="B432" s="508"/>
      <c r="C432" s="474"/>
      <c r="D432" s="448"/>
      <c r="E432" s="469"/>
      <c r="F432" s="127" t="s">
        <v>10</v>
      </c>
      <c r="G432" s="167">
        <v>5.9039999999999999</v>
      </c>
      <c r="H432" s="167"/>
      <c r="I432" s="167">
        <f t="shared" ref="I432" si="1549">K431+G432+H432</f>
        <v>7.456999999999999</v>
      </c>
      <c r="J432" s="438"/>
      <c r="K432" s="178">
        <f t="shared" si="1317"/>
        <v>7.456999999999999</v>
      </c>
      <c r="L432" s="152">
        <f t="shared" si="1318"/>
        <v>0</v>
      </c>
      <c r="M432" s="254" t="s">
        <v>203</v>
      </c>
      <c r="N432" s="470"/>
      <c r="O432" s="470"/>
      <c r="P432" s="470">
        <f t="shared" si="1325"/>
        <v>0</v>
      </c>
      <c r="Q432" s="470"/>
      <c r="R432" s="470"/>
      <c r="S432" s="467" t="e">
        <f t="shared" ref="S432" si="1550">+Q432/P432</f>
        <v>#DIV/0!</v>
      </c>
      <c r="T432" s="138"/>
    </row>
    <row r="433" spans="2:20">
      <c r="B433" s="508"/>
      <c r="C433" s="474"/>
      <c r="D433" s="448"/>
      <c r="E433" s="469" t="s">
        <v>646</v>
      </c>
      <c r="F433" s="127" t="s">
        <v>457</v>
      </c>
      <c r="G433" s="167">
        <v>5.9009999999999998</v>
      </c>
      <c r="H433" s="167"/>
      <c r="I433" s="167">
        <f t="shared" ref="I433" si="1551">G433+H433</f>
        <v>5.9009999999999998</v>
      </c>
      <c r="J433" s="438">
        <v>1.1340000000000003</v>
      </c>
      <c r="K433" s="178">
        <f t="shared" si="1317"/>
        <v>4.7669999999999995</v>
      </c>
      <c r="L433" s="152">
        <f t="shared" si="1318"/>
        <v>0.19217081850533815</v>
      </c>
      <c r="M433" s="254" t="s">
        <v>203</v>
      </c>
      <c r="N433" s="470">
        <f t="shared" ref="N433" si="1552">G433+G434</f>
        <v>11.802</v>
      </c>
      <c r="O433" s="470">
        <f t="shared" ref="O433" si="1553">H433+H434</f>
        <v>0</v>
      </c>
      <c r="P433" s="470">
        <f t="shared" si="1325"/>
        <v>11.802</v>
      </c>
      <c r="Q433" s="470">
        <f t="shared" ref="Q433" si="1554">J433+J434</f>
        <v>1.1340000000000003</v>
      </c>
      <c r="R433" s="470">
        <f t="shared" ref="R433" si="1555">P433-Q433</f>
        <v>10.667999999999999</v>
      </c>
      <c r="S433" s="467">
        <f t="shared" ref="S433" si="1556">Q433/P433</f>
        <v>9.6085409252669077E-2</v>
      </c>
      <c r="T433" s="138"/>
    </row>
    <row r="434" spans="2:20">
      <c r="B434" s="508"/>
      <c r="C434" s="474"/>
      <c r="D434" s="448"/>
      <c r="E434" s="469"/>
      <c r="F434" s="127" t="s">
        <v>10</v>
      </c>
      <c r="G434" s="167">
        <v>5.9009999999999998</v>
      </c>
      <c r="H434" s="167"/>
      <c r="I434" s="167">
        <f t="shared" ref="I434" si="1557">K433+G434+H434</f>
        <v>10.667999999999999</v>
      </c>
      <c r="J434" s="438"/>
      <c r="K434" s="178">
        <f t="shared" si="1317"/>
        <v>10.667999999999999</v>
      </c>
      <c r="L434" s="152">
        <f t="shared" si="1318"/>
        <v>0</v>
      </c>
      <c r="M434" s="254" t="s">
        <v>203</v>
      </c>
      <c r="N434" s="470"/>
      <c r="O434" s="470"/>
      <c r="P434" s="470">
        <f t="shared" si="1325"/>
        <v>0</v>
      </c>
      <c r="Q434" s="470"/>
      <c r="R434" s="470"/>
      <c r="S434" s="467" t="e">
        <f t="shared" ref="S434" si="1558">+Q434/P434</f>
        <v>#DIV/0!</v>
      </c>
      <c r="T434" s="138"/>
    </row>
    <row r="435" spans="2:20">
      <c r="B435" s="508"/>
      <c r="C435" s="474"/>
      <c r="D435" s="448"/>
      <c r="E435" s="469" t="s">
        <v>553</v>
      </c>
      <c r="F435" s="127" t="s">
        <v>457</v>
      </c>
      <c r="G435" s="167">
        <v>5.9059999999999997</v>
      </c>
      <c r="H435" s="167"/>
      <c r="I435" s="167">
        <f t="shared" ref="I435" si="1559">G435+H435</f>
        <v>5.9059999999999997</v>
      </c>
      <c r="J435" s="438">
        <v>0.27</v>
      </c>
      <c r="K435" s="178">
        <f t="shared" si="1317"/>
        <v>5.6359999999999992</v>
      </c>
      <c r="L435" s="152">
        <f t="shared" si="1318"/>
        <v>4.5716220792414497E-2</v>
      </c>
      <c r="M435" s="254" t="s">
        <v>203</v>
      </c>
      <c r="N435" s="470">
        <f t="shared" ref="N435" si="1560">G435+G436</f>
        <v>11.811999999999999</v>
      </c>
      <c r="O435" s="470">
        <f t="shared" ref="O435" si="1561">H435+H436</f>
        <v>0</v>
      </c>
      <c r="P435" s="470">
        <f t="shared" si="1325"/>
        <v>11.811999999999999</v>
      </c>
      <c r="Q435" s="470">
        <f t="shared" ref="Q435" si="1562">J435+J436</f>
        <v>0.27</v>
      </c>
      <c r="R435" s="470">
        <f t="shared" ref="R435" si="1563">P435-Q435</f>
        <v>11.542</v>
      </c>
      <c r="S435" s="467">
        <f t="shared" ref="S435" si="1564">Q435/P435</f>
        <v>2.2858110396207248E-2</v>
      </c>
      <c r="T435" s="138"/>
    </row>
    <row r="436" spans="2:20">
      <c r="B436" s="508"/>
      <c r="C436" s="474"/>
      <c r="D436" s="448"/>
      <c r="E436" s="469"/>
      <c r="F436" s="127" t="s">
        <v>10</v>
      </c>
      <c r="G436" s="167">
        <v>5.9059999999999997</v>
      </c>
      <c r="H436" s="167"/>
      <c r="I436" s="167">
        <f t="shared" ref="I436" si="1565">K435+G436+H436</f>
        <v>11.541999999999998</v>
      </c>
      <c r="J436" s="438"/>
      <c r="K436" s="178">
        <f t="shared" si="1317"/>
        <v>11.541999999999998</v>
      </c>
      <c r="L436" s="152">
        <f t="shared" si="1318"/>
        <v>0</v>
      </c>
      <c r="M436" s="254" t="s">
        <v>203</v>
      </c>
      <c r="N436" s="470"/>
      <c r="O436" s="470"/>
      <c r="P436" s="470">
        <f t="shared" si="1325"/>
        <v>0</v>
      </c>
      <c r="Q436" s="470"/>
      <c r="R436" s="470"/>
      <c r="S436" s="467" t="e">
        <f t="shared" ref="S436" si="1566">+Q436/P436</f>
        <v>#DIV/0!</v>
      </c>
      <c r="T436" s="138"/>
    </row>
    <row r="437" spans="2:20">
      <c r="B437" s="508"/>
      <c r="C437" s="474"/>
      <c r="D437" s="448"/>
      <c r="E437" s="469" t="s">
        <v>432</v>
      </c>
      <c r="F437" s="127" t="s">
        <v>457</v>
      </c>
      <c r="G437" s="167">
        <v>5.9</v>
      </c>
      <c r="H437" s="167"/>
      <c r="I437" s="167">
        <f t="shared" ref="I437" si="1567">G437+H437</f>
        <v>5.9</v>
      </c>
      <c r="J437" s="438">
        <v>1.6199999999999974</v>
      </c>
      <c r="K437" s="178">
        <f t="shared" si="1317"/>
        <v>4.2800000000000029</v>
      </c>
      <c r="L437" s="152">
        <f t="shared" si="1318"/>
        <v>0.27457627118644024</v>
      </c>
      <c r="M437" s="254" t="s">
        <v>203</v>
      </c>
      <c r="N437" s="470">
        <f t="shared" ref="N437" si="1568">G437+G438</f>
        <v>11.8</v>
      </c>
      <c r="O437" s="470">
        <f t="shared" ref="O437" si="1569">H437+H438</f>
        <v>0</v>
      </c>
      <c r="P437" s="470">
        <f t="shared" si="1325"/>
        <v>11.8</v>
      </c>
      <c r="Q437" s="470">
        <f t="shared" ref="Q437" si="1570">J437+J438</f>
        <v>1.6199999999999974</v>
      </c>
      <c r="R437" s="470">
        <f t="shared" ref="R437" si="1571">P437-Q437</f>
        <v>10.180000000000003</v>
      </c>
      <c r="S437" s="467">
        <f t="shared" ref="S437" si="1572">Q437/P437</f>
        <v>0.13728813559322012</v>
      </c>
      <c r="T437" s="138"/>
    </row>
    <row r="438" spans="2:20">
      <c r="B438" s="508"/>
      <c r="C438" s="474"/>
      <c r="D438" s="448"/>
      <c r="E438" s="469"/>
      <c r="F438" s="127" t="s">
        <v>10</v>
      </c>
      <c r="G438" s="167">
        <v>5.9</v>
      </c>
      <c r="H438" s="167"/>
      <c r="I438" s="167">
        <f t="shared" ref="I438" si="1573">K437+G438+H438</f>
        <v>10.180000000000003</v>
      </c>
      <c r="J438" s="438"/>
      <c r="K438" s="178">
        <f t="shared" si="1317"/>
        <v>10.180000000000003</v>
      </c>
      <c r="L438" s="152">
        <f t="shared" si="1318"/>
        <v>0</v>
      </c>
      <c r="M438" s="254" t="s">
        <v>203</v>
      </c>
      <c r="N438" s="470"/>
      <c r="O438" s="470"/>
      <c r="P438" s="470">
        <f t="shared" si="1325"/>
        <v>0</v>
      </c>
      <c r="Q438" s="470"/>
      <c r="R438" s="470"/>
      <c r="S438" s="467" t="e">
        <f t="shared" ref="S438" si="1574">+Q438/P438</f>
        <v>#DIV/0!</v>
      </c>
      <c r="T438" s="138"/>
    </row>
    <row r="439" spans="2:20">
      <c r="B439" s="508"/>
      <c r="C439" s="474"/>
      <c r="D439" s="448"/>
      <c r="E439" s="469" t="s">
        <v>433</v>
      </c>
      <c r="F439" s="127" t="s">
        <v>457</v>
      </c>
      <c r="G439" s="167">
        <v>5.9059999999999997</v>
      </c>
      <c r="H439" s="167"/>
      <c r="I439" s="167">
        <f t="shared" ref="I439" si="1575">G439+H439</f>
        <v>5.9059999999999997</v>
      </c>
      <c r="J439" s="438">
        <v>1.6470000000000002</v>
      </c>
      <c r="K439" s="178">
        <f t="shared" ref="K439:K495" si="1576">I439-J439</f>
        <v>4.2589999999999995</v>
      </c>
      <c r="L439" s="152">
        <f t="shared" ref="L439:L495" si="1577">J439/I439</f>
        <v>0.27886894683372848</v>
      </c>
      <c r="M439" s="254" t="s">
        <v>203</v>
      </c>
      <c r="N439" s="470">
        <f t="shared" ref="N439" si="1578">G439+G440</f>
        <v>11.811999999999999</v>
      </c>
      <c r="O439" s="470">
        <f t="shared" ref="O439" si="1579">H439+H440</f>
        <v>0</v>
      </c>
      <c r="P439" s="470">
        <f t="shared" si="1325"/>
        <v>11.811999999999999</v>
      </c>
      <c r="Q439" s="470">
        <f t="shared" ref="Q439" si="1580">J439+J440</f>
        <v>1.6470000000000002</v>
      </c>
      <c r="R439" s="470">
        <f t="shared" ref="R439" si="1581">P439-Q439</f>
        <v>10.164999999999999</v>
      </c>
      <c r="S439" s="467">
        <f t="shared" ref="S439" si="1582">Q439/P439</f>
        <v>0.13943447341686424</v>
      </c>
      <c r="T439" s="138"/>
    </row>
    <row r="440" spans="2:20">
      <c r="B440" s="508"/>
      <c r="C440" s="474"/>
      <c r="D440" s="448"/>
      <c r="E440" s="469"/>
      <c r="F440" s="127" t="s">
        <v>10</v>
      </c>
      <c r="G440" s="167">
        <v>5.9059999999999997</v>
      </c>
      <c r="H440" s="167"/>
      <c r="I440" s="167">
        <f t="shared" ref="I440" si="1583">K439+G440+H440</f>
        <v>10.164999999999999</v>
      </c>
      <c r="J440" s="438"/>
      <c r="K440" s="178">
        <f t="shared" si="1576"/>
        <v>10.164999999999999</v>
      </c>
      <c r="L440" s="152">
        <f t="shared" si="1577"/>
        <v>0</v>
      </c>
      <c r="M440" s="254" t="s">
        <v>203</v>
      </c>
      <c r="N440" s="470"/>
      <c r="O440" s="470"/>
      <c r="P440" s="470">
        <f t="shared" ref="P440:P496" si="1584">+N440+O440</f>
        <v>0</v>
      </c>
      <c r="Q440" s="470"/>
      <c r="R440" s="470"/>
      <c r="S440" s="467" t="e">
        <f t="shared" ref="S440" si="1585">+Q440/P440</f>
        <v>#DIV/0!</v>
      </c>
      <c r="T440" s="138"/>
    </row>
    <row r="441" spans="2:20">
      <c r="B441" s="508"/>
      <c r="C441" s="474"/>
      <c r="D441" s="448"/>
      <c r="E441" s="469" t="s">
        <v>606</v>
      </c>
      <c r="F441" s="127" t="s">
        <v>457</v>
      </c>
      <c r="G441" s="167">
        <v>8.8569999999999993</v>
      </c>
      <c r="H441" s="167"/>
      <c r="I441" s="167">
        <f t="shared" ref="I441" si="1586">G441+H441</f>
        <v>8.8569999999999993</v>
      </c>
      <c r="J441" s="438">
        <v>6.3199999999999994</v>
      </c>
      <c r="K441" s="178">
        <f t="shared" si="1576"/>
        <v>2.5369999999999999</v>
      </c>
      <c r="L441" s="152">
        <f t="shared" si="1577"/>
        <v>0.71355989612735693</v>
      </c>
      <c r="M441" s="171" t="s">
        <v>203</v>
      </c>
      <c r="N441" s="470">
        <f t="shared" ref="N441" si="1587">G441+G442</f>
        <v>11.809999999999999</v>
      </c>
      <c r="O441" s="470">
        <f t="shared" ref="O441" si="1588">H441+H442</f>
        <v>0</v>
      </c>
      <c r="P441" s="470">
        <f t="shared" si="1584"/>
        <v>11.809999999999999</v>
      </c>
      <c r="Q441" s="470">
        <f t="shared" ref="Q441" si="1589">J441+J442</f>
        <v>6.3199999999999994</v>
      </c>
      <c r="R441" s="470">
        <f t="shared" ref="R441" si="1590">P441-Q441</f>
        <v>5.4899999999999993</v>
      </c>
      <c r="S441" s="467">
        <f t="shared" ref="S441" si="1591">Q441/P441</f>
        <v>0.53513971210838274</v>
      </c>
      <c r="T441" s="138"/>
    </row>
    <row r="442" spans="2:20">
      <c r="B442" s="508"/>
      <c r="C442" s="474"/>
      <c r="D442" s="448"/>
      <c r="E442" s="469"/>
      <c r="F442" s="127" t="s">
        <v>10</v>
      </c>
      <c r="G442" s="167">
        <v>2.9529999999999998</v>
      </c>
      <c r="H442" s="167"/>
      <c r="I442" s="167">
        <f t="shared" ref="I442" si="1592">K441+G442+H442</f>
        <v>5.49</v>
      </c>
      <c r="J442" s="438"/>
      <c r="K442" s="178">
        <f t="shared" si="1576"/>
        <v>5.49</v>
      </c>
      <c r="L442" s="152">
        <f t="shared" si="1577"/>
        <v>0</v>
      </c>
      <c r="M442" s="254" t="s">
        <v>203</v>
      </c>
      <c r="N442" s="470"/>
      <c r="O442" s="470"/>
      <c r="P442" s="470">
        <f t="shared" si="1584"/>
        <v>0</v>
      </c>
      <c r="Q442" s="470"/>
      <c r="R442" s="470"/>
      <c r="S442" s="467" t="e">
        <f t="shared" ref="S442" si="1593">+Q442/P442</f>
        <v>#DIV/0!</v>
      </c>
      <c r="T442" s="138"/>
    </row>
    <row r="443" spans="2:20">
      <c r="B443" s="508"/>
      <c r="C443" s="474"/>
      <c r="D443" s="448"/>
      <c r="E443" s="469" t="s">
        <v>434</v>
      </c>
      <c r="F443" s="127" t="s">
        <v>457</v>
      </c>
      <c r="G443" s="167">
        <v>5.9059999999999997</v>
      </c>
      <c r="H443" s="167"/>
      <c r="I443" s="167">
        <f t="shared" ref="I443" si="1594">G443+H443</f>
        <v>5.9059999999999997</v>
      </c>
      <c r="J443" s="438">
        <v>2.0810000000000004</v>
      </c>
      <c r="K443" s="178">
        <f t="shared" si="1576"/>
        <v>3.8249999999999993</v>
      </c>
      <c r="L443" s="152">
        <f t="shared" si="1577"/>
        <v>0.35235353877412812</v>
      </c>
      <c r="M443" s="254" t="s">
        <v>203</v>
      </c>
      <c r="N443" s="470">
        <f t="shared" ref="N443" si="1595">G443+G444</f>
        <v>11.811999999999999</v>
      </c>
      <c r="O443" s="470">
        <f t="shared" ref="O443" si="1596">H443+H444</f>
        <v>0</v>
      </c>
      <c r="P443" s="470">
        <f t="shared" si="1584"/>
        <v>11.811999999999999</v>
      </c>
      <c r="Q443" s="470">
        <f t="shared" ref="Q443" si="1597">J443+J444</f>
        <v>2.0810000000000004</v>
      </c>
      <c r="R443" s="470">
        <f t="shared" ref="R443" si="1598">P443-Q443</f>
        <v>9.7309999999999981</v>
      </c>
      <c r="S443" s="467">
        <f t="shared" ref="S443" si="1599">Q443/P443</f>
        <v>0.17617676938706406</v>
      </c>
      <c r="T443" s="138"/>
    </row>
    <row r="444" spans="2:20">
      <c r="B444" s="508"/>
      <c r="C444" s="474"/>
      <c r="D444" s="448"/>
      <c r="E444" s="469"/>
      <c r="F444" s="127" t="s">
        <v>10</v>
      </c>
      <c r="G444" s="167">
        <v>5.9059999999999997</v>
      </c>
      <c r="H444" s="167"/>
      <c r="I444" s="167">
        <f t="shared" ref="I444" si="1600">K443+G444+H444</f>
        <v>9.7309999999999981</v>
      </c>
      <c r="J444" s="438"/>
      <c r="K444" s="178">
        <f t="shared" si="1576"/>
        <v>9.7309999999999981</v>
      </c>
      <c r="L444" s="152">
        <f t="shared" si="1577"/>
        <v>0</v>
      </c>
      <c r="M444" s="254" t="s">
        <v>203</v>
      </c>
      <c r="N444" s="470"/>
      <c r="O444" s="470"/>
      <c r="P444" s="470">
        <f t="shared" si="1584"/>
        <v>0</v>
      </c>
      <c r="Q444" s="470"/>
      <c r="R444" s="470"/>
      <c r="S444" s="467" t="e">
        <f t="shared" ref="S444" si="1601">+Q444/P444</f>
        <v>#DIV/0!</v>
      </c>
      <c r="T444" s="138"/>
    </row>
    <row r="445" spans="2:20">
      <c r="B445" s="508"/>
      <c r="C445" s="474"/>
      <c r="D445" s="448"/>
      <c r="E445" s="469" t="s">
        <v>607</v>
      </c>
      <c r="F445" s="127" t="s">
        <v>457</v>
      </c>
      <c r="G445" s="167">
        <v>5.9059999999999997</v>
      </c>
      <c r="H445" s="167"/>
      <c r="I445" s="167">
        <f t="shared" ref="I445" si="1602">G445+H445</f>
        <v>5.9059999999999997</v>
      </c>
      <c r="J445" s="438">
        <v>5.7779999999999996</v>
      </c>
      <c r="K445" s="178">
        <f t="shared" si="1576"/>
        <v>0.12800000000000011</v>
      </c>
      <c r="L445" s="152">
        <f t="shared" si="1577"/>
        <v>0.97832712495767016</v>
      </c>
      <c r="M445" s="254" t="s">
        <v>203</v>
      </c>
      <c r="N445" s="470">
        <f t="shared" ref="N445" si="1603">G445+G446</f>
        <v>11.811999999999999</v>
      </c>
      <c r="O445" s="470">
        <f t="shared" ref="O445" si="1604">H445+H446</f>
        <v>0</v>
      </c>
      <c r="P445" s="470">
        <f t="shared" si="1584"/>
        <v>11.811999999999999</v>
      </c>
      <c r="Q445" s="470">
        <f t="shared" ref="Q445" si="1605">J445+J446</f>
        <v>5.7779999999999996</v>
      </c>
      <c r="R445" s="470">
        <f t="shared" ref="R445" si="1606">P445-Q445</f>
        <v>6.0339999999999998</v>
      </c>
      <c r="S445" s="467">
        <f t="shared" ref="S445" si="1607">Q445/P445</f>
        <v>0.48916356247883508</v>
      </c>
      <c r="T445" s="138"/>
    </row>
    <row r="446" spans="2:20">
      <c r="B446" s="508"/>
      <c r="C446" s="474"/>
      <c r="D446" s="448"/>
      <c r="E446" s="469"/>
      <c r="F446" s="127" t="s">
        <v>10</v>
      </c>
      <c r="G446" s="167">
        <v>5.9059999999999997</v>
      </c>
      <c r="H446" s="167"/>
      <c r="I446" s="167">
        <f t="shared" ref="I446" si="1608">K445+G446+H446</f>
        <v>6.0339999999999998</v>
      </c>
      <c r="J446" s="438"/>
      <c r="K446" s="178">
        <f t="shared" si="1576"/>
        <v>6.0339999999999998</v>
      </c>
      <c r="L446" s="152">
        <f t="shared" si="1577"/>
        <v>0</v>
      </c>
      <c r="M446" s="254" t="s">
        <v>203</v>
      </c>
      <c r="N446" s="470"/>
      <c r="O446" s="470"/>
      <c r="P446" s="470">
        <f t="shared" si="1584"/>
        <v>0</v>
      </c>
      <c r="Q446" s="470"/>
      <c r="R446" s="470"/>
      <c r="S446" s="467" t="e">
        <f t="shared" ref="S446" si="1609">+Q446/P446</f>
        <v>#DIV/0!</v>
      </c>
      <c r="T446" s="138"/>
    </row>
    <row r="447" spans="2:20">
      <c r="B447" s="508"/>
      <c r="C447" s="474"/>
      <c r="D447" s="448"/>
      <c r="E447" s="469" t="s">
        <v>554</v>
      </c>
      <c r="F447" s="127" t="s">
        <v>457</v>
      </c>
      <c r="G447" s="167">
        <v>5.9059999999999997</v>
      </c>
      <c r="H447" s="167"/>
      <c r="I447" s="167">
        <f t="shared" ref="I447" si="1610">G447+H447</f>
        <v>5.9059999999999997</v>
      </c>
      <c r="J447" s="438">
        <v>1.9000000000000012</v>
      </c>
      <c r="K447" s="178">
        <f t="shared" si="1576"/>
        <v>4.0059999999999985</v>
      </c>
      <c r="L447" s="152">
        <f t="shared" si="1577"/>
        <v>0.32170673890958368</v>
      </c>
      <c r="M447" s="254" t="s">
        <v>203</v>
      </c>
      <c r="N447" s="470">
        <f t="shared" ref="N447" si="1611">G447+G448</f>
        <v>11.811999999999999</v>
      </c>
      <c r="O447" s="470">
        <f t="shared" ref="O447" si="1612">H447+H448</f>
        <v>0</v>
      </c>
      <c r="P447" s="470">
        <f t="shared" si="1584"/>
        <v>11.811999999999999</v>
      </c>
      <c r="Q447" s="470">
        <f t="shared" ref="Q447" si="1613">J447+J448</f>
        <v>1.9000000000000012</v>
      </c>
      <c r="R447" s="470">
        <f t="shared" ref="R447" si="1614">P447-Q447</f>
        <v>9.911999999999999</v>
      </c>
      <c r="S447" s="467">
        <f t="shared" ref="S447" si="1615">Q447/P447</f>
        <v>0.16085336945479184</v>
      </c>
      <c r="T447" s="138"/>
    </row>
    <row r="448" spans="2:20">
      <c r="B448" s="508"/>
      <c r="C448" s="474"/>
      <c r="D448" s="448"/>
      <c r="E448" s="469"/>
      <c r="F448" s="127" t="s">
        <v>10</v>
      </c>
      <c r="G448" s="167">
        <v>5.9059999999999997</v>
      </c>
      <c r="H448" s="167"/>
      <c r="I448" s="167">
        <f t="shared" ref="I448" si="1616">K447+G448+H448</f>
        <v>9.911999999999999</v>
      </c>
      <c r="J448" s="438"/>
      <c r="K448" s="178">
        <f t="shared" si="1576"/>
        <v>9.911999999999999</v>
      </c>
      <c r="L448" s="152">
        <f t="shared" si="1577"/>
        <v>0</v>
      </c>
      <c r="M448" s="254" t="s">
        <v>203</v>
      </c>
      <c r="N448" s="470"/>
      <c r="O448" s="470"/>
      <c r="P448" s="470">
        <f t="shared" si="1584"/>
        <v>0</v>
      </c>
      <c r="Q448" s="470"/>
      <c r="R448" s="470"/>
      <c r="S448" s="467" t="e">
        <f t="shared" ref="S448" si="1617">+Q448/P448</f>
        <v>#DIV/0!</v>
      </c>
      <c r="T448" s="138"/>
    </row>
    <row r="449" spans="2:20">
      <c r="B449" s="508"/>
      <c r="C449" s="474"/>
      <c r="D449" s="448"/>
      <c r="E449" s="469" t="s">
        <v>435</v>
      </c>
      <c r="F449" s="127" t="s">
        <v>457</v>
      </c>
      <c r="G449" s="167">
        <v>5.9059999999999997</v>
      </c>
      <c r="H449" s="167"/>
      <c r="I449" s="167">
        <f t="shared" ref="I449" si="1618">G449+H449</f>
        <v>5.9059999999999997</v>
      </c>
      <c r="J449" s="438">
        <v>1.242</v>
      </c>
      <c r="K449" s="178">
        <f t="shared" si="1576"/>
        <v>4.6639999999999997</v>
      </c>
      <c r="L449" s="152">
        <f t="shared" si="1577"/>
        <v>0.21029461564510668</v>
      </c>
      <c r="M449" s="254" t="s">
        <v>203</v>
      </c>
      <c r="N449" s="470">
        <f t="shared" ref="N449" si="1619">G449+G450</f>
        <v>11.811999999999999</v>
      </c>
      <c r="O449" s="470">
        <f t="shared" ref="O449" si="1620">H449+H450</f>
        <v>0</v>
      </c>
      <c r="P449" s="470">
        <f t="shared" si="1584"/>
        <v>11.811999999999999</v>
      </c>
      <c r="Q449" s="470">
        <f t="shared" ref="Q449" si="1621">J449+J450</f>
        <v>1.242</v>
      </c>
      <c r="R449" s="470">
        <f t="shared" ref="R449" si="1622">P449-Q449</f>
        <v>10.57</v>
      </c>
      <c r="S449" s="467">
        <f t="shared" ref="S449" si="1623">Q449/P449</f>
        <v>0.10514730782255334</v>
      </c>
      <c r="T449" s="138"/>
    </row>
    <row r="450" spans="2:20">
      <c r="B450" s="508"/>
      <c r="C450" s="474"/>
      <c r="D450" s="448"/>
      <c r="E450" s="469"/>
      <c r="F450" s="127" t="s">
        <v>10</v>
      </c>
      <c r="G450" s="167">
        <v>5.9059999999999997</v>
      </c>
      <c r="H450" s="167"/>
      <c r="I450" s="167">
        <f t="shared" ref="I450" si="1624">K449+G450+H450</f>
        <v>10.57</v>
      </c>
      <c r="J450" s="438"/>
      <c r="K450" s="178">
        <f t="shared" si="1576"/>
        <v>10.57</v>
      </c>
      <c r="L450" s="152">
        <f t="shared" si="1577"/>
        <v>0</v>
      </c>
      <c r="M450" s="254" t="s">
        <v>203</v>
      </c>
      <c r="N450" s="470"/>
      <c r="O450" s="470"/>
      <c r="P450" s="470">
        <f t="shared" si="1584"/>
        <v>0</v>
      </c>
      <c r="Q450" s="470"/>
      <c r="R450" s="470"/>
      <c r="S450" s="467" t="e">
        <f t="shared" ref="S450" si="1625">+Q450/P450</f>
        <v>#DIV/0!</v>
      </c>
      <c r="T450" s="138"/>
    </row>
    <row r="451" spans="2:20">
      <c r="B451" s="508"/>
      <c r="C451" s="474"/>
      <c r="D451" s="448"/>
      <c r="E451" s="469" t="s">
        <v>436</v>
      </c>
      <c r="F451" s="127" t="s">
        <v>457</v>
      </c>
      <c r="G451" s="167">
        <v>5.9059999999999997</v>
      </c>
      <c r="H451" s="167"/>
      <c r="I451" s="167">
        <f t="shared" ref="I451" si="1626">G451+H451</f>
        <v>5.9059999999999997</v>
      </c>
      <c r="J451" s="438">
        <v>0</v>
      </c>
      <c r="K451" s="178">
        <f t="shared" si="1576"/>
        <v>5.9059999999999997</v>
      </c>
      <c r="L451" s="152">
        <f t="shared" si="1577"/>
        <v>0</v>
      </c>
      <c r="M451" s="254" t="s">
        <v>203</v>
      </c>
      <c r="N451" s="470">
        <f t="shared" ref="N451" si="1627">G451+G452</f>
        <v>11.811999999999999</v>
      </c>
      <c r="O451" s="470">
        <f t="shared" ref="O451" si="1628">H451+H452</f>
        <v>0</v>
      </c>
      <c r="P451" s="470">
        <f t="shared" si="1584"/>
        <v>11.811999999999999</v>
      </c>
      <c r="Q451" s="470">
        <f t="shared" ref="Q451" si="1629">J451+J452</f>
        <v>0</v>
      </c>
      <c r="R451" s="470">
        <f t="shared" ref="R451" si="1630">P451-Q451</f>
        <v>11.811999999999999</v>
      </c>
      <c r="S451" s="467">
        <f t="shared" ref="S451" si="1631">Q451/P451</f>
        <v>0</v>
      </c>
      <c r="T451" s="138"/>
    </row>
    <row r="452" spans="2:20">
      <c r="B452" s="508"/>
      <c r="C452" s="474"/>
      <c r="D452" s="448"/>
      <c r="E452" s="469"/>
      <c r="F452" s="127" t="s">
        <v>10</v>
      </c>
      <c r="G452" s="167">
        <v>5.9059999999999997</v>
      </c>
      <c r="H452" s="167"/>
      <c r="I452" s="167">
        <f t="shared" ref="I452" si="1632">K451+G452+H452</f>
        <v>11.811999999999999</v>
      </c>
      <c r="J452" s="438"/>
      <c r="K452" s="178">
        <f t="shared" si="1576"/>
        <v>11.811999999999999</v>
      </c>
      <c r="L452" s="152">
        <f t="shared" si="1577"/>
        <v>0</v>
      </c>
      <c r="M452" s="254" t="s">
        <v>203</v>
      </c>
      <c r="N452" s="470"/>
      <c r="O452" s="470"/>
      <c r="P452" s="470">
        <f t="shared" si="1584"/>
        <v>0</v>
      </c>
      <c r="Q452" s="470"/>
      <c r="R452" s="470"/>
      <c r="S452" s="467" t="e">
        <f t="shared" ref="S452" si="1633">+Q452/P452</f>
        <v>#DIV/0!</v>
      </c>
      <c r="T452" s="138"/>
    </row>
    <row r="453" spans="2:20">
      <c r="B453" s="508"/>
      <c r="C453" s="474"/>
      <c r="D453" s="448"/>
      <c r="E453" s="469" t="s">
        <v>608</v>
      </c>
      <c r="F453" s="127" t="s">
        <v>457</v>
      </c>
      <c r="G453" s="167">
        <v>5.9050000000000002</v>
      </c>
      <c r="H453" s="167"/>
      <c r="I453" s="167">
        <f t="shared" ref="I453" si="1634">G453+H453</f>
        <v>5.9050000000000002</v>
      </c>
      <c r="J453" s="438">
        <v>2.6190000000000007</v>
      </c>
      <c r="K453" s="178">
        <f t="shared" si="1576"/>
        <v>3.2859999999999996</v>
      </c>
      <c r="L453" s="152">
        <f t="shared" si="1577"/>
        <v>0.44352243861134644</v>
      </c>
      <c r="M453" s="254" t="s">
        <v>203</v>
      </c>
      <c r="N453" s="470">
        <f t="shared" ref="N453" si="1635">G453+G454</f>
        <v>11.81</v>
      </c>
      <c r="O453" s="470">
        <f t="shared" ref="O453" si="1636">H453+H454</f>
        <v>0</v>
      </c>
      <c r="P453" s="470">
        <f t="shared" si="1584"/>
        <v>11.81</v>
      </c>
      <c r="Q453" s="470">
        <f t="shared" ref="Q453" si="1637">J453+J454</f>
        <v>2.6190000000000007</v>
      </c>
      <c r="R453" s="470">
        <f t="shared" ref="R453" si="1638">P453-Q453</f>
        <v>9.1909999999999989</v>
      </c>
      <c r="S453" s="467">
        <f t="shared" ref="S453" si="1639">Q453/P453</f>
        <v>0.22176121930567322</v>
      </c>
      <c r="T453" s="138"/>
    </row>
    <row r="454" spans="2:20">
      <c r="B454" s="508"/>
      <c r="C454" s="474"/>
      <c r="D454" s="448"/>
      <c r="E454" s="469"/>
      <c r="F454" s="127" t="s">
        <v>10</v>
      </c>
      <c r="G454" s="167">
        <v>5.9050000000000002</v>
      </c>
      <c r="H454" s="167"/>
      <c r="I454" s="167">
        <f t="shared" ref="I454" si="1640">K453+G454+H454</f>
        <v>9.1909999999999989</v>
      </c>
      <c r="J454" s="438"/>
      <c r="K454" s="178">
        <f t="shared" si="1576"/>
        <v>9.1909999999999989</v>
      </c>
      <c r="L454" s="152">
        <f t="shared" si="1577"/>
        <v>0</v>
      </c>
      <c r="M454" s="254" t="s">
        <v>203</v>
      </c>
      <c r="N454" s="470"/>
      <c r="O454" s="470"/>
      <c r="P454" s="470">
        <f t="shared" si="1584"/>
        <v>0</v>
      </c>
      <c r="Q454" s="470"/>
      <c r="R454" s="470"/>
      <c r="S454" s="467" t="e">
        <f t="shared" ref="S454" si="1641">+Q454/P454</f>
        <v>#DIV/0!</v>
      </c>
      <c r="T454" s="138"/>
    </row>
    <row r="455" spans="2:20">
      <c r="B455" s="508"/>
      <c r="C455" s="474"/>
      <c r="D455" s="448"/>
      <c r="E455" s="469" t="s">
        <v>437</v>
      </c>
      <c r="F455" s="127" t="s">
        <v>457</v>
      </c>
      <c r="G455" s="167">
        <v>5.9039999999999999</v>
      </c>
      <c r="H455" s="167"/>
      <c r="I455" s="167">
        <f t="shared" ref="I455" si="1642">G455+H455</f>
        <v>5.9039999999999999</v>
      </c>
      <c r="J455" s="438">
        <v>5.9709999999999992</v>
      </c>
      <c r="K455" s="178">
        <f t="shared" si="1576"/>
        <v>-6.6999999999999282E-2</v>
      </c>
      <c r="L455" s="152">
        <f t="shared" si="1577"/>
        <v>1.0113482384823846</v>
      </c>
      <c r="M455" s="171">
        <v>44655</v>
      </c>
      <c r="N455" s="470">
        <f t="shared" ref="N455" si="1643">G455+G456</f>
        <v>11.808</v>
      </c>
      <c r="O455" s="470">
        <f t="shared" ref="O455" si="1644">H455+H456</f>
        <v>0</v>
      </c>
      <c r="P455" s="470">
        <f t="shared" si="1584"/>
        <v>11.808</v>
      </c>
      <c r="Q455" s="470">
        <f t="shared" ref="Q455" si="1645">J455+J456</f>
        <v>5.9709999999999992</v>
      </c>
      <c r="R455" s="470">
        <f t="shared" ref="R455" si="1646">P455-Q455</f>
        <v>5.8370000000000006</v>
      </c>
      <c r="S455" s="467">
        <f t="shared" ref="S455" si="1647">Q455/P455</f>
        <v>0.50567411924119232</v>
      </c>
      <c r="T455" s="138"/>
    </row>
    <row r="456" spans="2:20">
      <c r="B456" s="508"/>
      <c r="C456" s="474"/>
      <c r="D456" s="448"/>
      <c r="E456" s="469"/>
      <c r="F456" s="127" t="s">
        <v>10</v>
      </c>
      <c r="G456" s="167">
        <v>5.9039999999999999</v>
      </c>
      <c r="H456" s="167"/>
      <c r="I456" s="167">
        <f t="shared" ref="I456" si="1648">K455+G456+H456</f>
        <v>5.8370000000000006</v>
      </c>
      <c r="J456" s="438"/>
      <c r="K456" s="178">
        <f t="shared" si="1576"/>
        <v>5.8370000000000006</v>
      </c>
      <c r="L456" s="152">
        <f t="shared" si="1577"/>
        <v>0</v>
      </c>
      <c r="M456" s="254" t="s">
        <v>203</v>
      </c>
      <c r="N456" s="470"/>
      <c r="O456" s="470"/>
      <c r="P456" s="470">
        <f t="shared" si="1584"/>
        <v>0</v>
      </c>
      <c r="Q456" s="470"/>
      <c r="R456" s="470"/>
      <c r="S456" s="467" t="e">
        <f t="shared" ref="S456" si="1649">+Q456/P456</f>
        <v>#DIV/0!</v>
      </c>
      <c r="T456" s="138"/>
    </row>
    <row r="457" spans="2:20">
      <c r="B457" s="508"/>
      <c r="C457" s="474"/>
      <c r="D457" s="448"/>
      <c r="E457" s="469" t="s">
        <v>438</v>
      </c>
      <c r="F457" s="127" t="s">
        <v>457</v>
      </c>
      <c r="G457" s="167">
        <v>5.9039999999999999</v>
      </c>
      <c r="H457" s="167"/>
      <c r="I457" s="167">
        <f t="shared" ref="I457" si="1650">G457+H457</f>
        <v>5.9039999999999999</v>
      </c>
      <c r="J457" s="438">
        <v>3.4599999999999991</v>
      </c>
      <c r="K457" s="178">
        <f t="shared" si="1576"/>
        <v>2.4440000000000008</v>
      </c>
      <c r="L457" s="152">
        <f t="shared" si="1577"/>
        <v>0.58604336043360417</v>
      </c>
      <c r="M457" s="254" t="s">
        <v>203</v>
      </c>
      <c r="N457" s="470">
        <f t="shared" ref="N457" si="1651">G457+G458</f>
        <v>11.808</v>
      </c>
      <c r="O457" s="470">
        <f t="shared" ref="O457" si="1652">H457+H458</f>
        <v>0</v>
      </c>
      <c r="P457" s="470">
        <f t="shared" si="1584"/>
        <v>11.808</v>
      </c>
      <c r="Q457" s="470">
        <f t="shared" ref="Q457" si="1653">J457+J458</f>
        <v>3.4599999999999991</v>
      </c>
      <c r="R457" s="470">
        <f t="shared" ref="R457" si="1654">P457-Q457</f>
        <v>8.3480000000000008</v>
      </c>
      <c r="S457" s="467">
        <f t="shared" ref="S457" si="1655">Q457/P457</f>
        <v>0.29302168021680208</v>
      </c>
      <c r="T457" s="138"/>
    </row>
    <row r="458" spans="2:20">
      <c r="B458" s="508"/>
      <c r="C458" s="474"/>
      <c r="D458" s="448"/>
      <c r="E458" s="469"/>
      <c r="F458" s="127" t="s">
        <v>10</v>
      </c>
      <c r="G458" s="167">
        <v>5.9039999999999999</v>
      </c>
      <c r="H458" s="167"/>
      <c r="I458" s="167">
        <f t="shared" ref="I458" si="1656">K457+G458+H458</f>
        <v>8.3480000000000008</v>
      </c>
      <c r="J458" s="438"/>
      <c r="K458" s="178">
        <f t="shared" si="1576"/>
        <v>8.3480000000000008</v>
      </c>
      <c r="L458" s="152">
        <f t="shared" si="1577"/>
        <v>0</v>
      </c>
      <c r="M458" s="254" t="s">
        <v>203</v>
      </c>
      <c r="N458" s="470"/>
      <c r="O458" s="470"/>
      <c r="P458" s="470">
        <f t="shared" si="1584"/>
        <v>0</v>
      </c>
      <c r="Q458" s="470"/>
      <c r="R458" s="470"/>
      <c r="S458" s="467" t="e">
        <f t="shared" ref="S458" si="1657">+Q458/P458</f>
        <v>#DIV/0!</v>
      </c>
      <c r="T458" s="138"/>
    </row>
    <row r="459" spans="2:20">
      <c r="B459" s="508"/>
      <c r="C459" s="474"/>
      <c r="D459" s="448"/>
      <c r="E459" s="469" t="s">
        <v>609</v>
      </c>
      <c r="F459" s="127" t="s">
        <v>457</v>
      </c>
      <c r="G459" s="167">
        <v>5.9050000000000002</v>
      </c>
      <c r="H459" s="167"/>
      <c r="I459" s="167">
        <f t="shared" ref="I459" si="1658">G459+H459</f>
        <v>5.9050000000000002</v>
      </c>
      <c r="J459" s="438">
        <v>2.0175500000000017</v>
      </c>
      <c r="K459" s="178">
        <f t="shared" si="1576"/>
        <v>3.8874499999999985</v>
      </c>
      <c r="L459" s="152">
        <f t="shared" si="1577"/>
        <v>0.34166807790008497</v>
      </c>
      <c r="M459" s="254" t="s">
        <v>203</v>
      </c>
      <c r="N459" s="470">
        <f t="shared" ref="N459" si="1659">G459+G460</f>
        <v>11.81</v>
      </c>
      <c r="O459" s="470">
        <f t="shared" ref="O459" si="1660">H459+H460</f>
        <v>0</v>
      </c>
      <c r="P459" s="470">
        <f t="shared" si="1584"/>
        <v>11.81</v>
      </c>
      <c r="Q459" s="470">
        <f t="shared" ref="Q459" si="1661">J459+J460</f>
        <v>2.0175500000000017</v>
      </c>
      <c r="R459" s="470">
        <f t="shared" ref="R459" si="1662">P459-Q459</f>
        <v>9.7924499999999988</v>
      </c>
      <c r="S459" s="467">
        <f t="shared" ref="S459" si="1663">Q459/P459</f>
        <v>0.17083403895004248</v>
      </c>
      <c r="T459" s="138"/>
    </row>
    <row r="460" spans="2:20">
      <c r="B460" s="508"/>
      <c r="C460" s="474"/>
      <c r="D460" s="448"/>
      <c r="E460" s="469"/>
      <c r="F460" s="127" t="s">
        <v>10</v>
      </c>
      <c r="G460" s="167">
        <v>5.9050000000000002</v>
      </c>
      <c r="H460" s="167"/>
      <c r="I460" s="167">
        <f t="shared" ref="I460" si="1664">K459+G460+H460</f>
        <v>9.7924499999999988</v>
      </c>
      <c r="J460" s="438"/>
      <c r="K460" s="178">
        <f t="shared" si="1576"/>
        <v>9.7924499999999988</v>
      </c>
      <c r="L460" s="152">
        <f t="shared" si="1577"/>
        <v>0</v>
      </c>
      <c r="M460" s="254" t="s">
        <v>203</v>
      </c>
      <c r="N460" s="470"/>
      <c r="O460" s="470"/>
      <c r="P460" s="470">
        <f t="shared" si="1584"/>
        <v>0</v>
      </c>
      <c r="Q460" s="470"/>
      <c r="R460" s="470"/>
      <c r="S460" s="467" t="e">
        <f t="shared" ref="S460" si="1665">+Q460/P460</f>
        <v>#DIV/0!</v>
      </c>
      <c r="T460" s="138"/>
    </row>
    <row r="461" spans="2:20">
      <c r="B461" s="508"/>
      <c r="C461" s="474"/>
      <c r="D461" s="448"/>
      <c r="E461" s="469" t="s">
        <v>439</v>
      </c>
      <c r="F461" s="127" t="s">
        <v>457</v>
      </c>
      <c r="G461" s="167">
        <v>5.9059999999999997</v>
      </c>
      <c r="H461" s="167"/>
      <c r="I461" s="167">
        <f t="shared" ref="I461" si="1666">G461+H461</f>
        <v>5.9059999999999997</v>
      </c>
      <c r="J461" s="438">
        <v>4.3470000000000013</v>
      </c>
      <c r="K461" s="178">
        <f t="shared" si="1576"/>
        <v>1.5589999999999984</v>
      </c>
      <c r="L461" s="152">
        <f t="shared" si="1577"/>
        <v>0.73603115475787362</v>
      </c>
      <c r="M461" s="254" t="s">
        <v>203</v>
      </c>
      <c r="N461" s="470">
        <f t="shared" ref="N461" si="1667">G461+G462</f>
        <v>11.811999999999999</v>
      </c>
      <c r="O461" s="470">
        <f t="shared" ref="O461" si="1668">H461+H462</f>
        <v>0</v>
      </c>
      <c r="P461" s="470">
        <f t="shared" si="1584"/>
        <v>11.811999999999999</v>
      </c>
      <c r="Q461" s="470">
        <f t="shared" ref="Q461" si="1669">J461+J462</f>
        <v>4.3470000000000013</v>
      </c>
      <c r="R461" s="470">
        <f t="shared" ref="R461" si="1670">P461-Q461</f>
        <v>7.4649999999999981</v>
      </c>
      <c r="S461" s="467">
        <f t="shared" ref="S461" si="1671">Q461/P461</f>
        <v>0.36801557737893681</v>
      </c>
      <c r="T461" s="138"/>
    </row>
    <row r="462" spans="2:20">
      <c r="B462" s="508"/>
      <c r="C462" s="474"/>
      <c r="D462" s="448"/>
      <c r="E462" s="469"/>
      <c r="F462" s="127" t="s">
        <v>10</v>
      </c>
      <c r="G462" s="167">
        <v>5.9059999999999997</v>
      </c>
      <c r="H462" s="167"/>
      <c r="I462" s="167">
        <f t="shared" ref="I462" si="1672">K461+G462+H462</f>
        <v>7.4649999999999981</v>
      </c>
      <c r="J462" s="438"/>
      <c r="K462" s="178">
        <f t="shared" si="1576"/>
        <v>7.4649999999999981</v>
      </c>
      <c r="L462" s="152">
        <f t="shared" si="1577"/>
        <v>0</v>
      </c>
      <c r="M462" s="254" t="s">
        <v>203</v>
      </c>
      <c r="N462" s="470"/>
      <c r="O462" s="470"/>
      <c r="P462" s="470">
        <f t="shared" si="1584"/>
        <v>0</v>
      </c>
      <c r="Q462" s="470"/>
      <c r="R462" s="470"/>
      <c r="S462" s="467" t="e">
        <f t="shared" ref="S462" si="1673">+Q462/P462</f>
        <v>#DIV/0!</v>
      </c>
      <c r="T462" s="138"/>
    </row>
    <row r="463" spans="2:20">
      <c r="B463" s="508"/>
      <c r="C463" s="474"/>
      <c r="D463" s="448"/>
      <c r="E463" s="469" t="s">
        <v>440</v>
      </c>
      <c r="F463" s="127" t="s">
        <v>457</v>
      </c>
      <c r="G463" s="167">
        <v>5.9050000000000002</v>
      </c>
      <c r="H463" s="167"/>
      <c r="I463" s="167">
        <f t="shared" ref="I463" si="1674">G463+H463</f>
        <v>5.9050000000000002</v>
      </c>
      <c r="J463" s="438">
        <v>3.4850000000000012</v>
      </c>
      <c r="K463" s="178">
        <f t="shared" si="1576"/>
        <v>2.419999999999999</v>
      </c>
      <c r="L463" s="152">
        <f t="shared" si="1577"/>
        <v>0.59017781541066916</v>
      </c>
      <c r="M463" s="254" t="s">
        <v>203</v>
      </c>
      <c r="N463" s="470">
        <f t="shared" ref="N463" si="1675">G463+G464</f>
        <v>11.81</v>
      </c>
      <c r="O463" s="470">
        <f t="shared" ref="O463" si="1676">H463+H464</f>
        <v>0</v>
      </c>
      <c r="P463" s="470">
        <f t="shared" si="1584"/>
        <v>11.81</v>
      </c>
      <c r="Q463" s="470">
        <f t="shared" ref="Q463" si="1677">J463+J464</f>
        <v>3.4850000000000012</v>
      </c>
      <c r="R463" s="470">
        <f t="shared" ref="R463" si="1678">P463-Q463</f>
        <v>8.3249999999999993</v>
      </c>
      <c r="S463" s="467">
        <f t="shared" ref="S463" si="1679">Q463/P463</f>
        <v>0.29508890770533458</v>
      </c>
      <c r="T463" s="138"/>
    </row>
    <row r="464" spans="2:20">
      <c r="B464" s="508"/>
      <c r="C464" s="474"/>
      <c r="D464" s="448"/>
      <c r="E464" s="469"/>
      <c r="F464" s="127" t="s">
        <v>10</v>
      </c>
      <c r="G464" s="167">
        <v>5.9050000000000002</v>
      </c>
      <c r="H464" s="167"/>
      <c r="I464" s="167">
        <f t="shared" ref="I464" si="1680">K463+G464+H464</f>
        <v>8.3249999999999993</v>
      </c>
      <c r="J464" s="438"/>
      <c r="K464" s="178">
        <f t="shared" si="1576"/>
        <v>8.3249999999999993</v>
      </c>
      <c r="L464" s="152">
        <f t="shared" si="1577"/>
        <v>0</v>
      </c>
      <c r="M464" s="254" t="s">
        <v>203</v>
      </c>
      <c r="N464" s="470"/>
      <c r="O464" s="470"/>
      <c r="P464" s="470">
        <f t="shared" si="1584"/>
        <v>0</v>
      </c>
      <c r="Q464" s="470"/>
      <c r="R464" s="470"/>
      <c r="S464" s="467" t="e">
        <f t="shared" ref="S464" si="1681">+Q464/P464</f>
        <v>#DIV/0!</v>
      </c>
      <c r="T464" s="138"/>
    </row>
    <row r="465" spans="2:20">
      <c r="B465" s="508"/>
      <c r="C465" s="474"/>
      <c r="D465" s="448"/>
      <c r="E465" s="469" t="s">
        <v>610</v>
      </c>
      <c r="F465" s="127" t="s">
        <v>457</v>
      </c>
      <c r="G465" s="167">
        <v>5.9059999999999997</v>
      </c>
      <c r="H465" s="167"/>
      <c r="I465" s="167">
        <f t="shared" ref="I465" si="1682">G465+H465</f>
        <v>5.9059999999999997</v>
      </c>
      <c r="J465" s="438">
        <v>5.3729999999999993</v>
      </c>
      <c r="K465" s="178">
        <f t="shared" si="1576"/>
        <v>0.53300000000000036</v>
      </c>
      <c r="L465" s="152">
        <f t="shared" si="1577"/>
        <v>0.90975279376904838</v>
      </c>
      <c r="M465" s="254" t="s">
        <v>203</v>
      </c>
      <c r="N465" s="470">
        <f t="shared" ref="N465" si="1683">G465+G466</f>
        <v>11.811999999999999</v>
      </c>
      <c r="O465" s="470">
        <f t="shared" ref="O465" si="1684">H465+H466</f>
        <v>0</v>
      </c>
      <c r="P465" s="470">
        <f t="shared" si="1584"/>
        <v>11.811999999999999</v>
      </c>
      <c r="Q465" s="470">
        <f t="shared" ref="Q465" si="1685">J465+J466</f>
        <v>5.3729999999999993</v>
      </c>
      <c r="R465" s="470">
        <f t="shared" ref="R465" si="1686">P465-Q465</f>
        <v>6.4390000000000001</v>
      </c>
      <c r="S465" s="467">
        <f t="shared" ref="S465" si="1687">Q465/P465</f>
        <v>0.45487639688452419</v>
      </c>
      <c r="T465" s="138"/>
    </row>
    <row r="466" spans="2:20">
      <c r="B466" s="508"/>
      <c r="C466" s="474"/>
      <c r="D466" s="448"/>
      <c r="E466" s="469"/>
      <c r="F466" s="127" t="s">
        <v>10</v>
      </c>
      <c r="G466" s="167">
        <v>5.9059999999999997</v>
      </c>
      <c r="H466" s="167"/>
      <c r="I466" s="167">
        <f t="shared" ref="I466" si="1688">K465+G466+H466</f>
        <v>6.4390000000000001</v>
      </c>
      <c r="J466" s="438"/>
      <c r="K466" s="178">
        <f t="shared" si="1576"/>
        <v>6.4390000000000001</v>
      </c>
      <c r="L466" s="152">
        <f t="shared" si="1577"/>
        <v>0</v>
      </c>
      <c r="M466" s="254" t="s">
        <v>203</v>
      </c>
      <c r="N466" s="470"/>
      <c r="O466" s="470"/>
      <c r="P466" s="470">
        <f t="shared" si="1584"/>
        <v>0</v>
      </c>
      <c r="Q466" s="470"/>
      <c r="R466" s="470"/>
      <c r="S466" s="467" t="e">
        <f t="shared" ref="S466" si="1689">+Q466/P466</f>
        <v>#DIV/0!</v>
      </c>
      <c r="T466" s="138"/>
    </row>
    <row r="467" spans="2:20">
      <c r="B467" s="508"/>
      <c r="C467" s="474"/>
      <c r="D467" s="448"/>
      <c r="E467" s="469" t="s">
        <v>441</v>
      </c>
      <c r="F467" s="127" t="s">
        <v>457</v>
      </c>
      <c r="G467" s="167">
        <v>5.9039999999999999</v>
      </c>
      <c r="H467" s="167"/>
      <c r="I467" s="167">
        <f t="shared" ref="I467" si="1690">G467+H467</f>
        <v>5.9039999999999999</v>
      </c>
      <c r="J467" s="438">
        <v>4.3510000000000009</v>
      </c>
      <c r="K467" s="178">
        <f t="shared" si="1576"/>
        <v>1.552999999999999</v>
      </c>
      <c r="L467" s="152">
        <f t="shared" si="1577"/>
        <v>0.73695799457994593</v>
      </c>
      <c r="M467" s="254" t="s">
        <v>203</v>
      </c>
      <c r="N467" s="470">
        <f t="shared" ref="N467" si="1691">G467+G468</f>
        <v>11.808</v>
      </c>
      <c r="O467" s="470">
        <f t="shared" ref="O467" si="1692">H467+H468</f>
        <v>0</v>
      </c>
      <c r="P467" s="470">
        <f t="shared" si="1584"/>
        <v>11.808</v>
      </c>
      <c r="Q467" s="470">
        <f t="shared" ref="Q467" si="1693">J467+J468</f>
        <v>4.3510000000000009</v>
      </c>
      <c r="R467" s="470">
        <f t="shared" ref="R467" si="1694">P467-Q467</f>
        <v>7.456999999999999</v>
      </c>
      <c r="S467" s="467">
        <f t="shared" ref="S467" si="1695">Q467/P467</f>
        <v>0.36847899728997296</v>
      </c>
      <c r="T467" s="138"/>
    </row>
    <row r="468" spans="2:20">
      <c r="B468" s="508"/>
      <c r="C468" s="474"/>
      <c r="D468" s="448"/>
      <c r="E468" s="469"/>
      <c r="F468" s="127" t="s">
        <v>10</v>
      </c>
      <c r="G468" s="167">
        <v>5.9039999999999999</v>
      </c>
      <c r="H468" s="167"/>
      <c r="I468" s="167">
        <f t="shared" ref="I468" si="1696">K467+G468+H468</f>
        <v>7.456999999999999</v>
      </c>
      <c r="J468" s="438"/>
      <c r="K468" s="178">
        <f t="shared" si="1576"/>
        <v>7.456999999999999</v>
      </c>
      <c r="L468" s="152">
        <f t="shared" si="1577"/>
        <v>0</v>
      </c>
      <c r="M468" s="254" t="s">
        <v>203</v>
      </c>
      <c r="N468" s="470"/>
      <c r="O468" s="470"/>
      <c r="P468" s="470">
        <f t="shared" si="1584"/>
        <v>0</v>
      </c>
      <c r="Q468" s="470"/>
      <c r="R468" s="470"/>
      <c r="S468" s="467" t="e">
        <f t="shared" ref="S468" si="1697">+Q468/P468</f>
        <v>#DIV/0!</v>
      </c>
      <c r="T468" s="138"/>
    </row>
    <row r="469" spans="2:20">
      <c r="B469" s="508"/>
      <c r="C469" s="474"/>
      <c r="D469" s="448"/>
      <c r="E469" s="469" t="s">
        <v>442</v>
      </c>
      <c r="F469" s="127" t="s">
        <v>457</v>
      </c>
      <c r="G469" s="167">
        <v>5.9059999999999997</v>
      </c>
      <c r="H469" s="167"/>
      <c r="I469" s="167">
        <f t="shared" ref="I469" si="1698">G469+H469</f>
        <v>5.9059999999999997</v>
      </c>
      <c r="J469" s="438">
        <v>0.26999999999999957</v>
      </c>
      <c r="K469" s="178">
        <f t="shared" si="1576"/>
        <v>5.6360000000000001</v>
      </c>
      <c r="L469" s="152">
        <f t="shared" si="1577"/>
        <v>4.5716220792414421E-2</v>
      </c>
      <c r="M469" s="254" t="s">
        <v>203</v>
      </c>
      <c r="N469" s="470">
        <f t="shared" ref="N469" si="1699">G469+G470</f>
        <v>11.811999999999999</v>
      </c>
      <c r="O469" s="470">
        <f t="shared" ref="O469" si="1700">H469+H470</f>
        <v>0</v>
      </c>
      <c r="P469" s="470">
        <f t="shared" si="1584"/>
        <v>11.811999999999999</v>
      </c>
      <c r="Q469" s="470">
        <f t="shared" ref="Q469" si="1701">J469+J470</f>
        <v>0.26999999999999957</v>
      </c>
      <c r="R469" s="470">
        <f t="shared" ref="R469" si="1702">P469-Q469</f>
        <v>11.542</v>
      </c>
      <c r="S469" s="467">
        <f t="shared" ref="S469" si="1703">Q469/P469</f>
        <v>2.285811039620721E-2</v>
      </c>
      <c r="T469" s="138"/>
    </row>
    <row r="470" spans="2:20">
      <c r="B470" s="508"/>
      <c r="C470" s="474"/>
      <c r="D470" s="448"/>
      <c r="E470" s="469"/>
      <c r="F470" s="127" t="s">
        <v>10</v>
      </c>
      <c r="G470" s="167">
        <v>5.9059999999999997</v>
      </c>
      <c r="H470" s="167"/>
      <c r="I470" s="167">
        <f t="shared" ref="I470" si="1704">K469+G470+H470</f>
        <v>11.542</v>
      </c>
      <c r="J470" s="438"/>
      <c r="K470" s="178">
        <f t="shared" si="1576"/>
        <v>11.542</v>
      </c>
      <c r="L470" s="152">
        <f t="shared" si="1577"/>
        <v>0</v>
      </c>
      <c r="M470" s="254" t="s">
        <v>203</v>
      </c>
      <c r="N470" s="470"/>
      <c r="O470" s="470"/>
      <c r="P470" s="470">
        <f t="shared" si="1584"/>
        <v>0</v>
      </c>
      <c r="Q470" s="470"/>
      <c r="R470" s="470"/>
      <c r="S470" s="467" t="e">
        <f t="shared" ref="S470" si="1705">+Q470/P470</f>
        <v>#DIV/0!</v>
      </c>
      <c r="T470" s="138"/>
    </row>
    <row r="471" spans="2:20">
      <c r="B471" s="508"/>
      <c r="C471" s="474"/>
      <c r="D471" s="448"/>
      <c r="E471" s="469" t="s">
        <v>443</v>
      </c>
      <c r="F471" s="127" t="s">
        <v>457</v>
      </c>
      <c r="G471" s="167">
        <v>5.9059999999999997</v>
      </c>
      <c r="H471" s="167"/>
      <c r="I471" s="167">
        <f t="shared" ref="I471" si="1706">G471+H471</f>
        <v>5.9059999999999997</v>
      </c>
      <c r="J471" s="438">
        <v>1.1200000000000003</v>
      </c>
      <c r="K471" s="178">
        <f t="shared" si="1576"/>
        <v>4.7859999999999996</v>
      </c>
      <c r="L471" s="152">
        <f t="shared" si="1577"/>
        <v>0.18963765662038612</v>
      </c>
      <c r="M471" s="254" t="s">
        <v>203</v>
      </c>
      <c r="N471" s="470">
        <f t="shared" ref="N471" si="1707">G471+G472</f>
        <v>11.811999999999999</v>
      </c>
      <c r="O471" s="470">
        <f t="shared" ref="O471" si="1708">H471+H472</f>
        <v>0</v>
      </c>
      <c r="P471" s="470">
        <f t="shared" si="1584"/>
        <v>11.811999999999999</v>
      </c>
      <c r="Q471" s="470">
        <f t="shared" ref="Q471" si="1709">J471+J472</f>
        <v>1.1200000000000003</v>
      </c>
      <c r="R471" s="470">
        <f t="shared" ref="R471" si="1710">P471-Q471</f>
        <v>10.691999999999998</v>
      </c>
      <c r="S471" s="467">
        <f t="shared" ref="S471" si="1711">Q471/P471</f>
        <v>9.481882831019306E-2</v>
      </c>
      <c r="T471" s="138"/>
    </row>
    <row r="472" spans="2:20">
      <c r="B472" s="508"/>
      <c r="C472" s="474"/>
      <c r="D472" s="448"/>
      <c r="E472" s="469"/>
      <c r="F472" s="127" t="s">
        <v>10</v>
      </c>
      <c r="G472" s="167">
        <v>5.9059999999999997</v>
      </c>
      <c r="H472" s="167"/>
      <c r="I472" s="167">
        <f t="shared" ref="I472" si="1712">K471+G472+H472</f>
        <v>10.692</v>
      </c>
      <c r="J472" s="438"/>
      <c r="K472" s="178">
        <f t="shared" si="1576"/>
        <v>10.692</v>
      </c>
      <c r="L472" s="152">
        <f t="shared" si="1577"/>
        <v>0</v>
      </c>
      <c r="M472" s="254" t="s">
        <v>203</v>
      </c>
      <c r="N472" s="470"/>
      <c r="O472" s="470"/>
      <c r="P472" s="470">
        <f t="shared" si="1584"/>
        <v>0</v>
      </c>
      <c r="Q472" s="470"/>
      <c r="R472" s="470"/>
      <c r="S472" s="467" t="e">
        <f t="shared" ref="S472" si="1713">+Q472/P472</f>
        <v>#DIV/0!</v>
      </c>
      <c r="T472" s="138"/>
    </row>
    <row r="473" spans="2:20">
      <c r="B473" s="508"/>
      <c r="C473" s="474"/>
      <c r="D473" s="448"/>
      <c r="E473" s="469" t="s">
        <v>444</v>
      </c>
      <c r="F473" s="127" t="s">
        <v>457</v>
      </c>
      <c r="G473" s="167">
        <v>5.9059999999999997</v>
      </c>
      <c r="H473" s="167"/>
      <c r="I473" s="167">
        <f t="shared" ref="I473" si="1714">G473+H473</f>
        <v>5.9059999999999997</v>
      </c>
      <c r="J473" s="438">
        <v>0.53999999999999992</v>
      </c>
      <c r="K473" s="178">
        <f t="shared" si="1576"/>
        <v>5.3659999999999997</v>
      </c>
      <c r="L473" s="152">
        <f t="shared" si="1577"/>
        <v>9.143244158482898E-2</v>
      </c>
      <c r="M473" s="254" t="s">
        <v>203</v>
      </c>
      <c r="N473" s="470">
        <f t="shared" ref="N473" si="1715">G473+G474</f>
        <v>11.811999999999999</v>
      </c>
      <c r="O473" s="470">
        <f t="shared" ref="O473" si="1716">H473+H474</f>
        <v>0</v>
      </c>
      <c r="P473" s="470">
        <f t="shared" si="1584"/>
        <v>11.811999999999999</v>
      </c>
      <c r="Q473" s="470">
        <f t="shared" ref="Q473" si="1717">J473+J474</f>
        <v>0.53999999999999992</v>
      </c>
      <c r="R473" s="470">
        <f t="shared" ref="R473" si="1718">P473-Q473</f>
        <v>11.272</v>
      </c>
      <c r="S473" s="467">
        <f t="shared" ref="S473" si="1719">Q473/P473</f>
        <v>4.571622079241449E-2</v>
      </c>
      <c r="T473" s="138"/>
    </row>
    <row r="474" spans="2:20">
      <c r="B474" s="508"/>
      <c r="C474" s="474"/>
      <c r="D474" s="448"/>
      <c r="E474" s="469"/>
      <c r="F474" s="127" t="s">
        <v>10</v>
      </c>
      <c r="G474" s="167">
        <v>5.9059999999999997</v>
      </c>
      <c r="H474" s="167"/>
      <c r="I474" s="167">
        <f t="shared" ref="I474" si="1720">K473+G474+H474</f>
        <v>11.271999999999998</v>
      </c>
      <c r="J474" s="438"/>
      <c r="K474" s="178">
        <f t="shared" si="1576"/>
        <v>11.271999999999998</v>
      </c>
      <c r="L474" s="152">
        <f t="shared" si="1577"/>
        <v>0</v>
      </c>
      <c r="M474" s="254" t="s">
        <v>203</v>
      </c>
      <c r="N474" s="470"/>
      <c r="O474" s="470"/>
      <c r="P474" s="470">
        <f t="shared" si="1584"/>
        <v>0</v>
      </c>
      <c r="Q474" s="470"/>
      <c r="R474" s="470"/>
      <c r="S474" s="467" t="e">
        <f t="shared" ref="S474" si="1721">+Q474/P474</f>
        <v>#DIV/0!</v>
      </c>
      <c r="T474" s="138"/>
    </row>
    <row r="475" spans="2:20">
      <c r="B475" s="508"/>
      <c r="C475" s="474"/>
      <c r="D475" s="448"/>
      <c r="E475" s="469" t="s">
        <v>611</v>
      </c>
      <c r="F475" s="127" t="s">
        <v>457</v>
      </c>
      <c r="G475" s="167">
        <v>5.9020000000000001</v>
      </c>
      <c r="H475" s="167"/>
      <c r="I475" s="167">
        <f t="shared" ref="I475" si="1722">G475+H475</f>
        <v>5.9020000000000001</v>
      </c>
      <c r="J475" s="438">
        <v>4.2740000000000009</v>
      </c>
      <c r="K475" s="178">
        <f t="shared" si="1576"/>
        <v>1.6279999999999992</v>
      </c>
      <c r="L475" s="152">
        <f t="shared" si="1577"/>
        <v>0.7241613012538124</v>
      </c>
      <c r="M475" s="254" t="s">
        <v>203</v>
      </c>
      <c r="N475" s="470">
        <f t="shared" ref="N475" si="1723">G475+G476</f>
        <v>11.804</v>
      </c>
      <c r="O475" s="470">
        <f t="shared" ref="O475" si="1724">H475+H476</f>
        <v>0</v>
      </c>
      <c r="P475" s="470">
        <f t="shared" si="1584"/>
        <v>11.804</v>
      </c>
      <c r="Q475" s="470">
        <f t="shared" ref="Q475" si="1725">J475+J476</f>
        <v>4.2740000000000009</v>
      </c>
      <c r="R475" s="470">
        <f t="shared" ref="R475:R493" si="1726">P475-Q475</f>
        <v>7.5299999999999994</v>
      </c>
      <c r="S475" s="467">
        <f t="shared" ref="S475" si="1727">Q475/P475</f>
        <v>0.3620806506269062</v>
      </c>
      <c r="T475" s="138"/>
    </row>
    <row r="476" spans="2:20">
      <c r="B476" s="508"/>
      <c r="C476" s="474"/>
      <c r="D476" s="448"/>
      <c r="E476" s="469"/>
      <c r="F476" s="127" t="s">
        <v>10</v>
      </c>
      <c r="G476" s="167">
        <v>5.9020000000000001</v>
      </c>
      <c r="H476" s="167"/>
      <c r="I476" s="167">
        <f t="shared" ref="I476:I494" si="1728">K475+G476+H476</f>
        <v>7.5299999999999994</v>
      </c>
      <c r="J476" s="438"/>
      <c r="K476" s="178">
        <f t="shared" si="1576"/>
        <v>7.5299999999999994</v>
      </c>
      <c r="L476" s="152">
        <f t="shared" si="1577"/>
        <v>0</v>
      </c>
      <c r="M476" s="254" t="s">
        <v>203</v>
      </c>
      <c r="N476" s="470"/>
      <c r="O476" s="470"/>
      <c r="P476" s="470">
        <f t="shared" si="1584"/>
        <v>0</v>
      </c>
      <c r="Q476" s="470"/>
      <c r="R476" s="470"/>
      <c r="S476" s="467" t="e">
        <f t="shared" ref="S476" si="1729">+Q476/P476</f>
        <v>#DIV/0!</v>
      </c>
      <c r="T476" s="138"/>
    </row>
    <row r="477" spans="2:20">
      <c r="B477" s="508"/>
      <c r="C477" s="474"/>
      <c r="D477" s="448" t="s">
        <v>463</v>
      </c>
      <c r="E477" s="521" t="s">
        <v>507</v>
      </c>
      <c r="F477" s="127" t="s">
        <v>457</v>
      </c>
      <c r="G477" s="259">
        <v>5.9020000000000001</v>
      </c>
      <c r="H477" s="167"/>
      <c r="I477" s="167">
        <f t="shared" ref="I477:I493" si="1730">G477+H477</f>
        <v>5.9020000000000001</v>
      </c>
      <c r="J477" s="438">
        <v>4.3569999999999993</v>
      </c>
      <c r="K477" s="178">
        <f t="shared" si="1576"/>
        <v>1.5450000000000008</v>
      </c>
      <c r="L477" s="152">
        <f t="shared" si="1577"/>
        <v>0.73822433073534377</v>
      </c>
      <c r="M477" s="254" t="s">
        <v>203</v>
      </c>
      <c r="N477" s="470">
        <f>G477+G478</f>
        <v>11.804</v>
      </c>
      <c r="O477" s="470">
        <f t="shared" ref="O477" si="1731">H477+H478</f>
        <v>0</v>
      </c>
      <c r="P477" s="470">
        <f t="shared" si="1584"/>
        <v>11.804</v>
      </c>
      <c r="Q477" s="470">
        <f t="shared" ref="Q477" si="1732">J477+J478</f>
        <v>4.3569999999999993</v>
      </c>
      <c r="R477" s="470">
        <f t="shared" si="1726"/>
        <v>7.447000000000001</v>
      </c>
      <c r="S477" s="470">
        <f t="shared" ref="S477" si="1733">L477+L478</f>
        <v>0.73822433073534377</v>
      </c>
      <c r="T477" s="138"/>
    </row>
    <row r="478" spans="2:20">
      <c r="B478" s="508"/>
      <c r="C478" s="474"/>
      <c r="D478" s="448"/>
      <c r="E478" s="522"/>
      <c r="F478" s="127" t="s">
        <v>10</v>
      </c>
      <c r="G478" s="180">
        <v>5.9020000000000001</v>
      </c>
      <c r="H478" s="180"/>
      <c r="I478" s="180">
        <f t="shared" si="1728"/>
        <v>7.447000000000001</v>
      </c>
      <c r="J478" s="438"/>
      <c r="K478" s="178">
        <f t="shared" si="1576"/>
        <v>7.447000000000001</v>
      </c>
      <c r="L478" s="152">
        <f t="shared" si="1577"/>
        <v>0</v>
      </c>
      <c r="M478" s="254" t="s">
        <v>203</v>
      </c>
      <c r="N478" s="470"/>
      <c r="O478" s="470"/>
      <c r="P478" s="470">
        <f t="shared" si="1584"/>
        <v>0</v>
      </c>
      <c r="Q478" s="470"/>
      <c r="R478" s="470"/>
      <c r="S478" s="470"/>
      <c r="T478" s="138"/>
    </row>
    <row r="479" spans="2:20">
      <c r="B479" s="508"/>
      <c r="C479" s="474"/>
      <c r="D479" s="448"/>
      <c r="E479" s="521" t="s">
        <v>687</v>
      </c>
      <c r="F479" s="127" t="s">
        <v>457</v>
      </c>
      <c r="G479" s="180">
        <v>5.9039999999999999</v>
      </c>
      <c r="H479" s="180"/>
      <c r="I479" s="180">
        <f t="shared" si="1730"/>
        <v>5.9039999999999999</v>
      </c>
      <c r="J479" s="438">
        <v>4.0469999999999988</v>
      </c>
      <c r="K479" s="178">
        <f t="shared" si="1576"/>
        <v>1.8570000000000011</v>
      </c>
      <c r="L479" s="152">
        <f t="shared" si="1577"/>
        <v>0.6854674796747966</v>
      </c>
      <c r="M479" s="254" t="s">
        <v>203</v>
      </c>
      <c r="N479" s="470">
        <f>G479+G480</f>
        <v>11.808</v>
      </c>
      <c r="O479" s="470">
        <f t="shared" ref="O479" si="1734">H479+H480</f>
        <v>0</v>
      </c>
      <c r="P479" s="470">
        <f t="shared" si="1584"/>
        <v>11.808</v>
      </c>
      <c r="Q479" s="470">
        <f t="shared" ref="Q479" si="1735">J479+J480</f>
        <v>4.0469999999999988</v>
      </c>
      <c r="R479" s="470">
        <f t="shared" si="1726"/>
        <v>7.761000000000001</v>
      </c>
      <c r="S479" s="470">
        <f t="shared" ref="S479" si="1736">L479+L480</f>
        <v>0.6854674796747966</v>
      </c>
      <c r="T479" s="138"/>
    </row>
    <row r="480" spans="2:20">
      <c r="B480" s="508"/>
      <c r="C480" s="474"/>
      <c r="D480" s="448"/>
      <c r="E480" s="522"/>
      <c r="F480" s="127" t="s">
        <v>10</v>
      </c>
      <c r="G480" s="180">
        <v>5.9039999999999999</v>
      </c>
      <c r="H480" s="180"/>
      <c r="I480" s="180">
        <f t="shared" si="1728"/>
        <v>7.761000000000001</v>
      </c>
      <c r="J480" s="438"/>
      <c r="K480" s="178">
        <f t="shared" si="1576"/>
        <v>7.761000000000001</v>
      </c>
      <c r="L480" s="152">
        <f t="shared" si="1577"/>
        <v>0</v>
      </c>
      <c r="M480" s="254" t="s">
        <v>203</v>
      </c>
      <c r="N480" s="470"/>
      <c r="O480" s="470"/>
      <c r="P480" s="470">
        <f t="shared" si="1584"/>
        <v>0</v>
      </c>
      <c r="Q480" s="470"/>
      <c r="R480" s="470"/>
      <c r="S480" s="470"/>
      <c r="T480" s="138"/>
    </row>
    <row r="481" spans="1:20">
      <c r="B481" s="508"/>
      <c r="C481" s="474"/>
      <c r="D481" s="448"/>
      <c r="E481" s="521" t="s">
        <v>612</v>
      </c>
      <c r="F481" s="127" t="s">
        <v>457</v>
      </c>
      <c r="G481" s="180">
        <v>5.907</v>
      </c>
      <c r="H481" s="180"/>
      <c r="I481" s="180">
        <f t="shared" si="1730"/>
        <v>5.907</v>
      </c>
      <c r="J481" s="438">
        <v>0.78300000000000036</v>
      </c>
      <c r="K481" s="178">
        <f t="shared" si="1576"/>
        <v>5.1239999999999997</v>
      </c>
      <c r="L481" s="152">
        <f t="shared" si="1577"/>
        <v>0.13255459624174715</v>
      </c>
      <c r="M481" s="254" t="s">
        <v>203</v>
      </c>
      <c r="N481" s="470">
        <f t="shared" ref="N481" si="1737">G481+G482</f>
        <v>11.814</v>
      </c>
      <c r="O481" s="470">
        <f t="shared" ref="O481" si="1738">H481+H482</f>
        <v>0</v>
      </c>
      <c r="P481" s="470">
        <f t="shared" si="1584"/>
        <v>11.814</v>
      </c>
      <c r="Q481" s="470">
        <f t="shared" ref="Q481" si="1739">J481+J482</f>
        <v>0.78300000000000036</v>
      </c>
      <c r="R481" s="470">
        <f t="shared" si="1726"/>
        <v>11.030999999999999</v>
      </c>
      <c r="S481" s="470">
        <f t="shared" ref="S481" si="1740">L481+L482</f>
        <v>0.13255459624174715</v>
      </c>
      <c r="T481" s="138"/>
    </row>
    <row r="482" spans="1:20">
      <c r="B482" s="508"/>
      <c r="C482" s="474"/>
      <c r="D482" s="448"/>
      <c r="E482" s="522"/>
      <c r="F482" s="127" t="s">
        <v>10</v>
      </c>
      <c r="G482" s="180">
        <v>5.907</v>
      </c>
      <c r="H482" s="180"/>
      <c r="I482" s="180">
        <f t="shared" si="1728"/>
        <v>11.030999999999999</v>
      </c>
      <c r="J482" s="438"/>
      <c r="K482" s="178">
        <f t="shared" si="1576"/>
        <v>11.030999999999999</v>
      </c>
      <c r="L482" s="152">
        <f t="shared" si="1577"/>
        <v>0</v>
      </c>
      <c r="M482" s="254" t="s">
        <v>203</v>
      </c>
      <c r="N482" s="470"/>
      <c r="O482" s="470"/>
      <c r="P482" s="470">
        <f t="shared" si="1584"/>
        <v>0</v>
      </c>
      <c r="Q482" s="470"/>
      <c r="R482" s="470"/>
      <c r="S482" s="470"/>
      <c r="T482" s="138"/>
    </row>
    <row r="483" spans="1:20">
      <c r="B483" s="508"/>
      <c r="C483" s="474"/>
      <c r="D483" s="448"/>
      <c r="E483" s="521" t="s">
        <v>613</v>
      </c>
      <c r="F483" s="127" t="s">
        <v>457</v>
      </c>
      <c r="G483" s="180">
        <v>5.9059999999999997</v>
      </c>
      <c r="H483" s="180"/>
      <c r="I483" s="180">
        <f t="shared" si="1730"/>
        <v>5.9059999999999997</v>
      </c>
      <c r="J483" s="438">
        <v>1.9030000000000005</v>
      </c>
      <c r="K483" s="178">
        <f t="shared" si="1576"/>
        <v>4.0029999999999992</v>
      </c>
      <c r="L483" s="152">
        <f t="shared" si="1577"/>
        <v>0.32221469691838817</v>
      </c>
      <c r="M483" s="254" t="s">
        <v>203</v>
      </c>
      <c r="N483" s="470">
        <f>G483+G484</f>
        <v>11.811999999999999</v>
      </c>
      <c r="O483" s="470">
        <f t="shared" ref="O483" si="1741">H483+H484</f>
        <v>0</v>
      </c>
      <c r="P483" s="470">
        <f t="shared" si="1584"/>
        <v>11.811999999999999</v>
      </c>
      <c r="Q483" s="470">
        <f t="shared" ref="Q483" si="1742">J483+J484</f>
        <v>1.9030000000000005</v>
      </c>
      <c r="R483" s="470">
        <f t="shared" si="1726"/>
        <v>9.9089999999999989</v>
      </c>
      <c r="S483" s="470">
        <f t="shared" ref="S483" si="1743">L483+L484</f>
        <v>0.32221469691838817</v>
      </c>
      <c r="T483" s="138"/>
    </row>
    <row r="484" spans="1:20">
      <c r="B484" s="508"/>
      <c r="C484" s="474"/>
      <c r="D484" s="448"/>
      <c r="E484" s="522"/>
      <c r="F484" s="127" t="s">
        <v>10</v>
      </c>
      <c r="G484" s="180">
        <v>5.9059999999999997</v>
      </c>
      <c r="H484" s="180"/>
      <c r="I484" s="180">
        <f t="shared" si="1728"/>
        <v>9.9089999999999989</v>
      </c>
      <c r="J484" s="438"/>
      <c r="K484" s="178">
        <f t="shared" si="1576"/>
        <v>9.9089999999999989</v>
      </c>
      <c r="L484" s="152">
        <f t="shared" si="1577"/>
        <v>0</v>
      </c>
      <c r="M484" s="254" t="s">
        <v>203</v>
      </c>
      <c r="N484" s="470"/>
      <c r="O484" s="470"/>
      <c r="P484" s="470">
        <f t="shared" si="1584"/>
        <v>0</v>
      </c>
      <c r="Q484" s="470"/>
      <c r="R484" s="470"/>
      <c r="S484" s="470"/>
      <c r="T484" s="138"/>
    </row>
    <row r="485" spans="1:20">
      <c r="B485" s="508"/>
      <c r="C485" s="474"/>
      <c r="D485" s="448"/>
      <c r="E485" s="521" t="s">
        <v>783</v>
      </c>
      <c r="F485" s="127" t="s">
        <v>457</v>
      </c>
      <c r="G485" s="180">
        <v>5.9059999999999997</v>
      </c>
      <c r="H485" s="180">
        <v>35</v>
      </c>
      <c r="I485" s="180">
        <f t="shared" si="1730"/>
        <v>40.905999999999999</v>
      </c>
      <c r="J485" s="438">
        <v>14.341999999999997</v>
      </c>
      <c r="K485" s="178">
        <f t="shared" si="1576"/>
        <v>26.564</v>
      </c>
      <c r="L485" s="152">
        <f t="shared" si="1577"/>
        <v>0.35060871265828969</v>
      </c>
      <c r="M485" s="254" t="s">
        <v>203</v>
      </c>
      <c r="N485" s="470">
        <f t="shared" ref="N485" si="1744">G485+G486</f>
        <v>11.811999999999999</v>
      </c>
      <c r="O485" s="470">
        <f t="shared" ref="O485" si="1745">H485+H486</f>
        <v>35</v>
      </c>
      <c r="P485" s="470">
        <f t="shared" si="1584"/>
        <v>46.811999999999998</v>
      </c>
      <c r="Q485" s="470">
        <f t="shared" ref="Q485" si="1746">J485+J486</f>
        <v>14.341999999999997</v>
      </c>
      <c r="R485" s="470">
        <f t="shared" si="1726"/>
        <v>32.47</v>
      </c>
      <c r="S485" s="470">
        <f t="shared" ref="S485" si="1747">L485+L486</f>
        <v>0.35060871265828969</v>
      </c>
      <c r="T485" s="138"/>
    </row>
    <row r="486" spans="1:20">
      <c r="B486" s="508"/>
      <c r="C486" s="474"/>
      <c r="D486" s="448"/>
      <c r="E486" s="522"/>
      <c r="F486" s="127" t="s">
        <v>10</v>
      </c>
      <c r="G486" s="180">
        <v>5.9059999999999997</v>
      </c>
      <c r="H486" s="180"/>
      <c r="I486" s="180">
        <f t="shared" si="1728"/>
        <v>32.47</v>
      </c>
      <c r="J486" s="438"/>
      <c r="K486" s="178">
        <f t="shared" si="1576"/>
        <v>32.47</v>
      </c>
      <c r="L486" s="152">
        <f t="shared" si="1577"/>
        <v>0</v>
      </c>
      <c r="M486" s="254" t="s">
        <v>203</v>
      </c>
      <c r="N486" s="470"/>
      <c r="O486" s="470"/>
      <c r="P486" s="470">
        <f t="shared" si="1584"/>
        <v>0</v>
      </c>
      <c r="Q486" s="470"/>
      <c r="R486" s="470"/>
      <c r="S486" s="470"/>
      <c r="T486" s="138"/>
    </row>
    <row r="487" spans="1:20">
      <c r="B487" s="508"/>
      <c r="C487" s="474"/>
      <c r="D487" s="448"/>
      <c r="E487" s="521" t="s">
        <v>614</v>
      </c>
      <c r="F487" s="127" t="s">
        <v>457</v>
      </c>
      <c r="G487" s="180">
        <v>5.9050000000000002</v>
      </c>
      <c r="H487" s="180"/>
      <c r="I487" s="180">
        <f t="shared" si="1730"/>
        <v>5.9050000000000002</v>
      </c>
      <c r="J487" s="438">
        <v>5.18</v>
      </c>
      <c r="K487" s="178">
        <f t="shared" si="1576"/>
        <v>0.72500000000000053</v>
      </c>
      <c r="L487" s="152">
        <f t="shared" si="1577"/>
        <v>0.8772226926333615</v>
      </c>
      <c r="M487" s="254" t="s">
        <v>203</v>
      </c>
      <c r="N487" s="470">
        <f t="shared" ref="N487" si="1748">G487+G488</f>
        <v>11.81</v>
      </c>
      <c r="O487" s="470">
        <f t="shared" ref="O487" si="1749">H487+H488</f>
        <v>0</v>
      </c>
      <c r="P487" s="470">
        <f t="shared" si="1584"/>
        <v>11.81</v>
      </c>
      <c r="Q487" s="470">
        <f t="shared" ref="Q487" si="1750">J487+J488</f>
        <v>5.18</v>
      </c>
      <c r="R487" s="470">
        <f t="shared" si="1726"/>
        <v>6.6300000000000008</v>
      </c>
      <c r="S487" s="470">
        <f t="shared" ref="S487" si="1751">L487+L488</f>
        <v>0.8772226926333615</v>
      </c>
      <c r="T487" s="138"/>
    </row>
    <row r="488" spans="1:20">
      <c r="B488" s="508"/>
      <c r="C488" s="474"/>
      <c r="D488" s="448"/>
      <c r="E488" s="522"/>
      <c r="F488" s="127" t="s">
        <v>10</v>
      </c>
      <c r="G488" s="180">
        <v>5.9050000000000002</v>
      </c>
      <c r="H488" s="180"/>
      <c r="I488" s="180">
        <f t="shared" si="1728"/>
        <v>6.6300000000000008</v>
      </c>
      <c r="J488" s="438"/>
      <c r="K488" s="178">
        <f t="shared" si="1576"/>
        <v>6.6300000000000008</v>
      </c>
      <c r="L488" s="152">
        <f t="shared" si="1577"/>
        <v>0</v>
      </c>
      <c r="M488" s="254" t="s">
        <v>203</v>
      </c>
      <c r="N488" s="470"/>
      <c r="O488" s="470"/>
      <c r="P488" s="470">
        <f t="shared" si="1584"/>
        <v>0</v>
      </c>
      <c r="Q488" s="470"/>
      <c r="R488" s="470"/>
      <c r="S488" s="470"/>
      <c r="T488" s="138"/>
    </row>
    <row r="489" spans="1:20">
      <c r="B489" s="508"/>
      <c r="C489" s="474"/>
      <c r="D489" s="448"/>
      <c r="E489" s="521" t="s">
        <v>509</v>
      </c>
      <c r="F489" s="127" t="s">
        <v>457</v>
      </c>
      <c r="G489" s="180">
        <v>5.9059999999999997</v>
      </c>
      <c r="H489" s="180"/>
      <c r="I489" s="180">
        <f t="shared" si="1730"/>
        <v>5.9059999999999997</v>
      </c>
      <c r="J489" s="438">
        <v>2.5650000000000004</v>
      </c>
      <c r="K489" s="178">
        <f t="shared" si="1576"/>
        <v>3.3409999999999993</v>
      </c>
      <c r="L489" s="152">
        <f t="shared" si="1577"/>
        <v>0.4343040975279378</v>
      </c>
      <c r="M489" s="254" t="s">
        <v>203</v>
      </c>
      <c r="N489" s="470">
        <f>G489+G490</f>
        <v>11.811999999999999</v>
      </c>
      <c r="O489" s="470">
        <f t="shared" ref="O489" si="1752">H489+H490</f>
        <v>0</v>
      </c>
      <c r="P489" s="470">
        <f t="shared" si="1584"/>
        <v>11.811999999999999</v>
      </c>
      <c r="Q489" s="470">
        <f t="shared" ref="Q489" si="1753">J489+J490</f>
        <v>2.5650000000000004</v>
      </c>
      <c r="R489" s="470">
        <f t="shared" si="1726"/>
        <v>9.2469999999999999</v>
      </c>
      <c r="S489" s="470">
        <f t="shared" ref="S489" si="1754">L489+L490</f>
        <v>0.4343040975279378</v>
      </c>
      <c r="T489" s="138"/>
    </row>
    <row r="490" spans="1:20">
      <c r="B490" s="508"/>
      <c r="C490" s="474"/>
      <c r="D490" s="448"/>
      <c r="E490" s="522"/>
      <c r="F490" s="127" t="s">
        <v>10</v>
      </c>
      <c r="G490" s="180">
        <v>5.9059999999999997</v>
      </c>
      <c r="H490" s="180"/>
      <c r="I490" s="180">
        <f t="shared" si="1728"/>
        <v>9.2469999999999999</v>
      </c>
      <c r="J490" s="438"/>
      <c r="K490" s="178">
        <f t="shared" si="1576"/>
        <v>9.2469999999999999</v>
      </c>
      <c r="L490" s="152">
        <f t="shared" si="1577"/>
        <v>0</v>
      </c>
      <c r="M490" s="254" t="s">
        <v>203</v>
      </c>
      <c r="N490" s="470"/>
      <c r="O490" s="470"/>
      <c r="P490" s="470">
        <f t="shared" si="1584"/>
        <v>0</v>
      </c>
      <c r="Q490" s="470"/>
      <c r="R490" s="470"/>
      <c r="S490" s="470"/>
      <c r="T490" s="138"/>
    </row>
    <row r="491" spans="1:20">
      <c r="B491" s="508"/>
      <c r="C491" s="474"/>
      <c r="D491" s="448"/>
      <c r="E491" s="521" t="s">
        <v>510</v>
      </c>
      <c r="F491" s="127" t="s">
        <v>457</v>
      </c>
      <c r="G491" s="180">
        <v>5.9029999999999996</v>
      </c>
      <c r="H491" s="180"/>
      <c r="I491" s="180">
        <f t="shared" si="1730"/>
        <v>5.9029999999999996</v>
      </c>
      <c r="J491" s="438">
        <v>2.7440000000000024</v>
      </c>
      <c r="K491" s="178">
        <f t="shared" si="1576"/>
        <v>3.1589999999999971</v>
      </c>
      <c r="L491" s="152">
        <f t="shared" si="1577"/>
        <v>0.46484838217855373</v>
      </c>
      <c r="M491" s="254" t="s">
        <v>203</v>
      </c>
      <c r="N491" s="470">
        <f>G491+G492</f>
        <v>11.805999999999999</v>
      </c>
      <c r="O491" s="470">
        <f t="shared" ref="O491" si="1755">H491+H492</f>
        <v>0</v>
      </c>
      <c r="P491" s="470">
        <f t="shared" si="1584"/>
        <v>11.805999999999999</v>
      </c>
      <c r="Q491" s="470">
        <f t="shared" ref="Q491" si="1756">J491+J492</f>
        <v>2.7440000000000024</v>
      </c>
      <c r="R491" s="470">
        <f t="shared" si="1726"/>
        <v>9.0619999999999976</v>
      </c>
      <c r="S491" s="470">
        <f t="shared" ref="S491" si="1757">L491+L492</f>
        <v>0.46484838217855373</v>
      </c>
      <c r="T491" s="138"/>
    </row>
    <row r="492" spans="1:20">
      <c r="B492" s="508"/>
      <c r="C492" s="474"/>
      <c r="D492" s="448"/>
      <c r="E492" s="522"/>
      <c r="F492" s="127" t="s">
        <v>10</v>
      </c>
      <c r="G492" s="180">
        <v>5.9029999999999996</v>
      </c>
      <c r="H492" s="180"/>
      <c r="I492" s="180">
        <f t="shared" si="1728"/>
        <v>9.0619999999999976</v>
      </c>
      <c r="J492" s="438"/>
      <c r="K492" s="178">
        <f t="shared" si="1576"/>
        <v>9.0619999999999976</v>
      </c>
      <c r="L492" s="152">
        <f t="shared" si="1577"/>
        <v>0</v>
      </c>
      <c r="M492" s="254" t="s">
        <v>203</v>
      </c>
      <c r="N492" s="470"/>
      <c r="O492" s="470"/>
      <c r="P492" s="470">
        <f t="shared" si="1584"/>
        <v>0</v>
      </c>
      <c r="Q492" s="470"/>
      <c r="R492" s="470"/>
      <c r="S492" s="470"/>
      <c r="T492" s="138"/>
    </row>
    <row r="493" spans="1:20">
      <c r="B493" s="508"/>
      <c r="C493" s="474"/>
      <c r="D493" s="448"/>
      <c r="E493" s="523" t="s">
        <v>519</v>
      </c>
      <c r="F493" s="127" t="s">
        <v>457</v>
      </c>
      <c r="G493" s="274">
        <v>29.513999999999999</v>
      </c>
      <c r="H493" s="180"/>
      <c r="I493" s="180">
        <f t="shared" si="1730"/>
        <v>29.513999999999999</v>
      </c>
      <c r="J493" s="438">
        <v>5.661999999999999</v>
      </c>
      <c r="K493" s="178">
        <f t="shared" si="1576"/>
        <v>23.852</v>
      </c>
      <c r="L493" s="152">
        <f t="shared" si="1577"/>
        <v>0.19184116012739713</v>
      </c>
      <c r="M493" s="254" t="s">
        <v>203</v>
      </c>
      <c r="N493" s="470">
        <f>G493+G494</f>
        <v>59.027999999999999</v>
      </c>
      <c r="O493" s="470">
        <f t="shared" ref="O493" si="1758">H493+H494</f>
        <v>0</v>
      </c>
      <c r="P493" s="470">
        <f t="shared" si="1584"/>
        <v>59.027999999999999</v>
      </c>
      <c r="Q493" s="470">
        <f t="shared" ref="Q493" si="1759">J493+J494</f>
        <v>5.661999999999999</v>
      </c>
      <c r="R493" s="470">
        <f t="shared" si="1726"/>
        <v>53.366</v>
      </c>
      <c r="S493" s="470">
        <f t="shared" ref="S493" si="1760">L493+L494</f>
        <v>0.19184116012739713</v>
      </c>
      <c r="T493" s="138"/>
    </row>
    <row r="494" spans="1:20">
      <c r="B494" s="508"/>
      <c r="C494" s="474"/>
      <c r="D494" s="448"/>
      <c r="E494" s="524"/>
      <c r="F494" s="127" t="s">
        <v>10</v>
      </c>
      <c r="G494" s="274">
        <v>29.513999999999999</v>
      </c>
      <c r="H494" s="167"/>
      <c r="I494" s="180">
        <f t="shared" si="1728"/>
        <v>53.366</v>
      </c>
      <c r="J494" s="438"/>
      <c r="K494" s="178">
        <f t="shared" si="1576"/>
        <v>53.366</v>
      </c>
      <c r="L494" s="152">
        <f t="shared" si="1577"/>
        <v>0</v>
      </c>
      <c r="M494" s="254" t="s">
        <v>203</v>
      </c>
      <c r="N494" s="470"/>
      <c r="O494" s="470"/>
      <c r="P494" s="470">
        <f t="shared" si="1584"/>
        <v>0</v>
      </c>
      <c r="Q494" s="470"/>
      <c r="R494" s="470"/>
      <c r="S494" s="470"/>
      <c r="T494" s="138"/>
    </row>
    <row r="495" spans="1:20">
      <c r="A495" s="117"/>
      <c r="B495" s="508"/>
      <c r="C495" s="511" t="s">
        <v>72</v>
      </c>
      <c r="D495" s="511"/>
      <c r="E495" s="511"/>
      <c r="F495" s="172" t="s">
        <v>457</v>
      </c>
      <c r="G495" s="108">
        <f>G129+G131+G133+G135+G137+G139+G141+G143+G145+G147+G149+G151+G153+G155+G157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+G493+G371</f>
        <v>2232.6129999999976</v>
      </c>
      <c r="H495" s="108">
        <f>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+H271+H273+H275+H277+H279+H281+H283+H285+H287+H289+H291+H293+H295+H297+H299+H301+H303+H305+H307+H309+H311+H313+H315+H317+H319+H321+H323+H325+H327+H329+H331+H333+H335+H337+H339+H341+H343+H345+H347+H349+H351+H353+H355+H357+H359+H361+H363+H365+H367+H369+H373+H375+H377+H379+H381+H383+H385+H387+H389+H391+H393+H395+H397+H399+H401+H403+H405+H407+H409+H411+H413+H415+H417+H419+H421+H423+H425+H427+H429+H431+H433+H435+H437+H439+H441+H443+H445+H447+H449+H451+H453+H455+H457+H459+H461+H463+H465+H467+H469+H471+H473+H475+H477+H479+H481+H483+H485+H487+H489+H491+H493+H371</f>
        <v>256.19299999999998</v>
      </c>
      <c r="I495" s="108">
        <f>G495+H495</f>
        <v>2488.8059999999978</v>
      </c>
      <c r="J495" s="108">
        <f>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+J271+J273+J275+J277+J279+J281+J283+J285+J287+J289+J291+J293+J295+J297+J299+J301+J303+J305+J307+J309+J311+J313+J315+J317+J319+J321+J323+J325+J327+J329+J331+J333+J335+J337+J339+J341+J343+J345+J347+J349+J351+J353+J355+J357+J359+J361+J363+J365+J367+J369+J371+J373+J375+J377+J379+J381+J383+J385+J387+J389+J391+J393+J395+J397+J399+J401+J403+J405+J407+J409+J411+J413+J415+J417+J419+J421+J423+J425+J427+J429+J431+J433+J435+J437+J439+J441+J443+J445+J447+J449+J451+J453+J455+J457+J459+J461+J463+J465+J467+J469+J471+J473+J475+J477+J479+J481+J483+J485+J487+J489+J491+J493</f>
        <v>1035.4348099999997</v>
      </c>
      <c r="K495" s="178">
        <f t="shared" si="1576"/>
        <v>1453.371189999998</v>
      </c>
      <c r="L495" s="177">
        <f t="shared" si="1577"/>
        <v>0.41603677024243779</v>
      </c>
      <c r="M495" s="254" t="s">
        <v>203</v>
      </c>
      <c r="N495" s="476">
        <f>G495+G496</f>
        <v>4453.4169999999949</v>
      </c>
      <c r="O495" s="476">
        <f t="shared" ref="O495" si="1761">H495+H496</f>
        <v>256.19299999999998</v>
      </c>
      <c r="P495" s="476">
        <f t="shared" si="1584"/>
        <v>4709.6099999999951</v>
      </c>
      <c r="Q495" s="476">
        <f t="shared" ref="Q495" si="1762">J495+J496</f>
        <v>1035.4348099999997</v>
      </c>
      <c r="R495" s="476">
        <f t="shared" ref="R495" si="1763">P495-Q495</f>
        <v>3674.1751899999954</v>
      </c>
      <c r="S495" s="471">
        <f t="shared" ref="S495" si="1764">Q495/P495</f>
        <v>0.21985574389386825</v>
      </c>
      <c r="T495" s="138"/>
    </row>
    <row r="496" spans="1:20">
      <c r="A496" s="117"/>
      <c r="B496" s="508"/>
      <c r="C496" s="511"/>
      <c r="D496" s="511"/>
      <c r="E496" s="511"/>
      <c r="F496" s="172" t="s">
        <v>10</v>
      </c>
      <c r="G496" s="108">
        <f>G130+G132+G134+G136+G138+G140+G142+G144+G146+G148+G150+G152+G154+G156+G158+G160+G162+G164+G372+G166+G168+G170+G172+G174+G176+G178+G180+G182+G184+G186+G188+G190+G192+G194+G196+G198+G200+G202+G204+G206+G208+G210+G212+G214+G216+G218+G220+G222+G224+G226+G228+G230+G232+G234+G236+G238+G240+G242+G244+G246+G248+G250+G252+G254+G256+G258+G260+G262+G264+G266+G268+G270+G272+G274+G276+G278+G280+G282+G284+G286+G288+G290+G292+G294+G296+G298+G300+G302+G304+G306+G308+G310+G312+G314+G316+G318+G320+G322+G324+G326+G328+G330+G332+G334+G336+G338+G340+G342+G344+G346+G348+G350+G352+G354+G356+G358+G360+G362+G364+G366+G368+G370+G374+G376+G378+G380+G382+G384+G386+G388+G390+G392+G394+G396+G398+G400+G402+G404+G406+G408+G410+G412+G414+G416+G418+G420+G422+G424+G426+G428+G430+G432+G434+G436+G438+G440+G442+G444+G446+G448+G450+G452+G454+G456+G458+G460+G462+G464+G466+G468+G470+G472+G474+G476+G478+G480+G482+G484+G486+G488+G490+G492+G494</f>
        <v>2220.8039999999974</v>
      </c>
      <c r="H496" s="108">
        <f>H130+H132+H134+H136+H138+H140+H142+H144+H146+H148+H150+H152+H154+H156+H158+H160+H162+H164+H372+H166+H168+H170+H172+H174+H176+H178+H180+H182+H184+H186+H188+H190+H192+H194+H196+H198+H200+H202+H204+H206+H208+H210+H212+H214+H216+H218+H220+H222+H224+H226+H228+H230+H232+H234+H236+H238+H240+H242+H244+H246+H248+H250+H252+H254+H256+H258+H260+H262+H264+H266+H268+H270+H272+H274+H276+H278+H280+H282+H284+H286+H288+H290+H292+H294+H296+H298+H300+H302+H304+H306+H308+H310+H312+H314+H316+H318+H320+H322+H324+H326+H328+H330+H332+H334+H336+H338+H340+H342+H344+H346+H348+H350+H352+H354+H356+H358+H360+H362+H364+H366+H368+H370+H374+H376+H378+H380+H382+H384+H386+H388+H390+H392+H394+H396+H398+H400+H402+H404+H406+H408+H410+H412+H414+H416+H418+H420+H422+H424+H426+H428+H430+H432+H434+H436+H438+H440+H442+H444+H446+H448+H450+H452+H454+H456+H458+H460+H462+H464+H466+H468+H470+H472+H474+H476+H478+H480+H482+H484+H486+H488+H490+H492+H494</f>
        <v>0</v>
      </c>
      <c r="I496" s="108">
        <f>G496+H496+K495</f>
        <v>3674.1751899999954</v>
      </c>
      <c r="J496" s="108">
        <f>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+J272+J274+J276+J278+J280+J282+J284+J286+J288+J290+J292+J294+J296+J298+J300+J302+J304+J306+J308+J310+J312+J314+J316+J318+J320+J322+J324+J326+J328+J330+J332+J334+J336+J338+J340+J342+J344+J346+J348+J350+J352+J354+J356+J358+J360+J362+J364+J366+J368+J370+J372+J374+J376+J378+J380+J382+J384+J386+J388+J390+J392+J394+J396+J398+J400+J402+J404+J406+J408+J410+J412+J414+J416+J418+J420+J422+J424+J426+J428+J430+J432+J434+J436+J438+J440+J442+J444+J446+J448+J450+J452+J454+J456+J458+J460+J462+J464+J466+J468+J470+J472+J474+J476+J478+J480+J482+J484+J486+J488+J490+J492+J494</f>
        <v>0</v>
      </c>
      <c r="K496" s="108">
        <f>I496-J496</f>
        <v>3674.1751899999954</v>
      </c>
      <c r="L496" s="177">
        <f>J496/I496</f>
        <v>0</v>
      </c>
      <c r="M496" s="254" t="s">
        <v>203</v>
      </c>
      <c r="N496" s="476"/>
      <c r="O496" s="476"/>
      <c r="P496" s="476">
        <f t="shared" si="1584"/>
        <v>0</v>
      </c>
      <c r="Q496" s="476"/>
      <c r="R496" s="476"/>
      <c r="S496" s="471" t="e">
        <f t="shared" ref="S496" si="1765">+Q496/P496</f>
        <v>#DIV/0!</v>
      </c>
      <c r="T496" s="138"/>
    </row>
    <row r="497" spans="1:26">
      <c r="A497" s="117"/>
      <c r="B497" s="118"/>
      <c r="C497" s="119"/>
      <c r="D497" s="144"/>
      <c r="E497" s="133"/>
      <c r="F497" s="276" t="s">
        <v>566</v>
      </c>
      <c r="G497" s="133"/>
      <c r="H497" s="168"/>
      <c r="I497" s="136"/>
      <c r="J497" s="168"/>
      <c r="K497" s="145"/>
      <c r="L497" s="137"/>
      <c r="M497" s="121"/>
      <c r="N497" s="146">
        <f>N495+22.65</f>
        <v>4476.0669999999946</v>
      </c>
      <c r="O497" s="146"/>
      <c r="P497" s="146"/>
      <c r="Q497" s="146"/>
      <c r="R497" s="146"/>
      <c r="S497" s="126"/>
      <c r="T497" s="138"/>
    </row>
    <row r="498" spans="1:26">
      <c r="A498" s="117"/>
      <c r="B498" s="118"/>
      <c r="C498" s="119"/>
      <c r="D498" s="144"/>
      <c r="E498" s="120"/>
      <c r="F498" s="117"/>
      <c r="G498" s="133"/>
      <c r="H498" s="168"/>
      <c r="I498" s="136"/>
      <c r="J498" s="168"/>
      <c r="K498" s="145"/>
      <c r="L498" s="137"/>
      <c r="M498" s="121"/>
      <c r="N498" s="146"/>
      <c r="O498" s="146"/>
      <c r="P498" s="146"/>
      <c r="Q498" s="146"/>
      <c r="R498" s="146"/>
      <c r="S498" s="126"/>
      <c r="T498" s="138"/>
    </row>
    <row r="499" spans="1:26">
      <c r="A499" s="117"/>
      <c r="B499" s="117"/>
      <c r="C499" s="129"/>
      <c r="D499" s="129"/>
      <c r="E499" s="147"/>
      <c r="F499" s="116"/>
      <c r="G499" s="148"/>
      <c r="H499" s="148"/>
      <c r="I499" s="148"/>
      <c r="J499" s="148"/>
      <c r="K499" s="120"/>
      <c r="L499" s="137"/>
      <c r="M499" s="121"/>
      <c r="N499" s="148"/>
      <c r="O499" s="149"/>
      <c r="P499" s="149"/>
      <c r="Q499" s="149"/>
      <c r="R499" s="149"/>
      <c r="S499" s="134"/>
      <c r="T499" s="138"/>
      <c r="U499" s="150"/>
      <c r="V499" s="150"/>
      <c r="W499" s="150"/>
      <c r="X499" s="139"/>
      <c r="Y499" s="139"/>
      <c r="Z499" s="151"/>
    </row>
    <row r="500" spans="1:26" ht="12.75">
      <c r="A500" s="488"/>
      <c r="B500" s="508" t="s">
        <v>343</v>
      </c>
      <c r="C500" s="504" t="s">
        <v>567</v>
      </c>
      <c r="D500" s="498" t="s">
        <v>238</v>
      </c>
      <c r="E500" s="468" t="s">
        <v>266</v>
      </c>
      <c r="F500" s="127" t="s">
        <v>457</v>
      </c>
      <c r="G500" s="249">
        <v>598.30600000000004</v>
      </c>
      <c r="H500" s="167"/>
      <c r="I500" s="167">
        <f>G500+H500</f>
        <v>598.30600000000004</v>
      </c>
      <c r="J500" s="352">
        <v>206.21899999999999</v>
      </c>
      <c r="K500" s="167">
        <f t="shared" ref="K500:K542" si="1766">I500-J500</f>
        <v>392.08700000000005</v>
      </c>
      <c r="L500" s="152">
        <f>J500/I500</f>
        <v>0.34467145574338209</v>
      </c>
      <c r="M500" s="98" t="s">
        <v>203</v>
      </c>
      <c r="N500" s="466">
        <f>+G500+G501</f>
        <v>1196.6120000000001</v>
      </c>
      <c r="O500" s="466">
        <f>+H500+H501</f>
        <v>0</v>
      </c>
      <c r="P500" s="466">
        <f>N500+O500</f>
        <v>1196.6120000000001</v>
      </c>
      <c r="Q500" s="466">
        <f>+J500+J501</f>
        <v>206.21899999999999</v>
      </c>
      <c r="R500" s="466">
        <f>P500-Q500</f>
        <v>990.39300000000003</v>
      </c>
      <c r="S500" s="467">
        <f>Q500/P500</f>
        <v>0.17233572787169105</v>
      </c>
      <c r="T500" s="138"/>
      <c r="U500" s="139"/>
      <c r="V500" s="139"/>
      <c r="W500" s="139"/>
      <c r="X500" s="139"/>
      <c r="Y500" s="139"/>
      <c r="Z500" s="139"/>
    </row>
    <row r="501" spans="1:26">
      <c r="A501" s="488"/>
      <c r="B501" s="508"/>
      <c r="C501" s="505"/>
      <c r="D501" s="499"/>
      <c r="E501" s="468"/>
      <c r="F501" s="127" t="s">
        <v>10</v>
      </c>
      <c r="G501" s="249">
        <v>598.30600000000004</v>
      </c>
      <c r="H501" s="167"/>
      <c r="I501" s="167">
        <f>G501+H501+K500</f>
        <v>990.39300000000003</v>
      </c>
      <c r="J501" s="93"/>
      <c r="K501" s="167">
        <f t="shared" si="1766"/>
        <v>990.39300000000003</v>
      </c>
      <c r="L501" s="152">
        <f t="shared" ref="L501:L504" si="1767">J501/I501</f>
        <v>0</v>
      </c>
      <c r="M501" s="254" t="s">
        <v>203</v>
      </c>
      <c r="N501" s="466"/>
      <c r="O501" s="466"/>
      <c r="P501" s="466"/>
      <c r="Q501" s="466"/>
      <c r="R501" s="466"/>
      <c r="S501" s="467"/>
      <c r="T501" s="138"/>
      <c r="U501" s="139"/>
      <c r="V501" s="139"/>
      <c r="W501" s="139"/>
      <c r="X501" s="139"/>
      <c r="Y501" s="139"/>
      <c r="Z501" s="139"/>
    </row>
    <row r="502" spans="1:26">
      <c r="A502" s="488"/>
      <c r="B502" s="508"/>
      <c r="C502" s="505"/>
      <c r="D502" s="499"/>
      <c r="E502" s="468" t="s">
        <v>267</v>
      </c>
      <c r="F502" s="127" t="s">
        <v>457</v>
      </c>
      <c r="G502" s="249">
        <v>38.576999999999998</v>
      </c>
      <c r="H502" s="167"/>
      <c r="I502" s="199">
        <f>G502+H502</f>
        <v>38.576999999999998</v>
      </c>
      <c r="J502" s="93">
        <v>7.4450000000000003</v>
      </c>
      <c r="K502" s="167">
        <f t="shared" si="1766"/>
        <v>31.131999999999998</v>
      </c>
      <c r="L502" s="152">
        <f t="shared" si="1767"/>
        <v>0.19299064209243852</v>
      </c>
      <c r="M502" s="254" t="s">
        <v>203</v>
      </c>
      <c r="N502" s="466">
        <f t="shared" ref="N502" si="1768">+G502+G503</f>
        <v>77.153999999999996</v>
      </c>
      <c r="O502" s="466">
        <f t="shared" ref="O502" si="1769">+H502+H503</f>
        <v>0</v>
      </c>
      <c r="P502" s="466">
        <f t="shared" ref="P502" si="1770">N502+O502</f>
        <v>77.153999999999996</v>
      </c>
      <c r="Q502" s="466">
        <f t="shared" ref="Q502" si="1771">+J502+J503</f>
        <v>7.4450000000000003</v>
      </c>
      <c r="R502" s="466">
        <f t="shared" ref="R502" si="1772">P502-Q502</f>
        <v>69.709000000000003</v>
      </c>
      <c r="S502" s="467">
        <f t="shared" ref="S502" si="1773">Q502/P502</f>
        <v>9.649532104621926E-2</v>
      </c>
      <c r="T502" s="138"/>
      <c r="U502" s="139"/>
      <c r="V502" s="139"/>
      <c r="W502" s="139"/>
      <c r="X502" s="139"/>
      <c r="Y502" s="139"/>
      <c r="Z502" s="139"/>
    </row>
    <row r="503" spans="1:26">
      <c r="A503" s="488"/>
      <c r="B503" s="508"/>
      <c r="C503" s="505"/>
      <c r="D503" s="499"/>
      <c r="E503" s="468"/>
      <c r="F503" s="127" t="s">
        <v>10</v>
      </c>
      <c r="G503" s="249">
        <v>38.576999999999998</v>
      </c>
      <c r="H503" s="167"/>
      <c r="I503" s="199">
        <f>G503+H503+K502</f>
        <v>69.709000000000003</v>
      </c>
      <c r="J503" s="93"/>
      <c r="K503" s="167">
        <f>I503-J503</f>
        <v>69.709000000000003</v>
      </c>
      <c r="L503" s="152">
        <f t="shared" si="1767"/>
        <v>0</v>
      </c>
      <c r="M503" s="254" t="s">
        <v>203</v>
      </c>
      <c r="N503" s="466"/>
      <c r="O503" s="466"/>
      <c r="P503" s="466"/>
      <c r="Q503" s="466"/>
      <c r="R503" s="466"/>
      <c r="S503" s="467"/>
      <c r="T503" s="138"/>
      <c r="U503" s="139"/>
      <c r="V503" s="139"/>
      <c r="W503" s="139"/>
      <c r="X503" s="139"/>
      <c r="Y503" s="139"/>
      <c r="Z503" s="139"/>
    </row>
    <row r="504" spans="1:26">
      <c r="A504" s="488"/>
      <c r="B504" s="508"/>
      <c r="C504" s="505"/>
      <c r="D504" s="499"/>
      <c r="E504" s="468" t="s">
        <v>268</v>
      </c>
      <c r="F504" s="127" t="s">
        <v>457</v>
      </c>
      <c r="G504" s="249">
        <v>123.441</v>
      </c>
      <c r="H504" s="167"/>
      <c r="I504" s="199">
        <f t="shared" ref="I504" si="1774">G504+H504</f>
        <v>123.441</v>
      </c>
      <c r="J504" s="93">
        <v>18.806000000000001</v>
      </c>
      <c r="K504" s="167">
        <f t="shared" si="1766"/>
        <v>104.63500000000001</v>
      </c>
      <c r="L504" s="152">
        <f t="shared" si="1767"/>
        <v>0.15234808532011246</v>
      </c>
      <c r="M504" s="254" t="s">
        <v>203</v>
      </c>
      <c r="N504" s="466">
        <f t="shared" ref="N504" si="1775">+G504+G505</f>
        <v>246.88200000000001</v>
      </c>
      <c r="O504" s="466">
        <f t="shared" ref="O504" si="1776">+H504+H505</f>
        <v>0</v>
      </c>
      <c r="P504" s="466">
        <f t="shared" ref="P504" si="1777">N504+O504</f>
        <v>246.88200000000001</v>
      </c>
      <c r="Q504" s="466">
        <f t="shared" ref="Q504" si="1778">+J504+J505</f>
        <v>18.806000000000001</v>
      </c>
      <c r="R504" s="466">
        <f t="shared" ref="R504" si="1779">P504-Q504</f>
        <v>228.07599999999999</v>
      </c>
      <c r="S504" s="467">
        <f t="shared" ref="S504" si="1780">Q504/P504</f>
        <v>7.6174042660056229E-2</v>
      </c>
    </row>
    <row r="505" spans="1:26">
      <c r="A505" s="488"/>
      <c r="B505" s="508"/>
      <c r="C505" s="505"/>
      <c r="D505" s="499"/>
      <c r="E505" s="468"/>
      <c r="F505" s="127" t="s">
        <v>10</v>
      </c>
      <c r="G505" s="249">
        <v>123.441</v>
      </c>
      <c r="H505" s="167"/>
      <c r="I505" s="199">
        <f t="shared" ref="I505" si="1781">G505+H505+K504</f>
        <v>228.07600000000002</v>
      </c>
      <c r="J505" s="93"/>
      <c r="K505" s="167">
        <f t="shared" si="1766"/>
        <v>228.07600000000002</v>
      </c>
      <c r="L505" s="152">
        <f t="shared" ref="L505:L548" si="1782">J505/I505</f>
        <v>0</v>
      </c>
      <c r="M505" s="254" t="s">
        <v>203</v>
      </c>
      <c r="N505" s="466"/>
      <c r="O505" s="466"/>
      <c r="P505" s="466"/>
      <c r="Q505" s="466"/>
      <c r="R505" s="466"/>
      <c r="S505" s="467"/>
    </row>
    <row r="506" spans="1:26">
      <c r="A506" s="488"/>
      <c r="B506" s="508"/>
      <c r="C506" s="505"/>
      <c r="D506" s="499"/>
      <c r="E506" s="468" t="s">
        <v>269</v>
      </c>
      <c r="F506" s="127" t="s">
        <v>457</v>
      </c>
      <c r="G506" s="249">
        <v>13.499000000000001</v>
      </c>
      <c r="H506" s="167"/>
      <c r="I506" s="199">
        <f t="shared" ref="I506" si="1783">G506+H506</f>
        <v>13.499000000000001</v>
      </c>
      <c r="J506" s="93">
        <v>3.5000000000000003E-2</v>
      </c>
      <c r="K506" s="167">
        <f t="shared" si="1766"/>
        <v>13.464</v>
      </c>
      <c r="L506" s="152">
        <f t="shared" si="1782"/>
        <v>2.5927846507148677E-3</v>
      </c>
      <c r="M506" s="254" t="s">
        <v>203</v>
      </c>
      <c r="N506" s="466">
        <f t="shared" ref="N506" si="1784">+G506+G507</f>
        <v>26.998000000000001</v>
      </c>
      <c r="O506" s="466">
        <f t="shared" ref="O506" si="1785">+H506+H507</f>
        <v>0</v>
      </c>
      <c r="P506" s="466">
        <f t="shared" ref="P506" si="1786">N506+O506</f>
        <v>26.998000000000001</v>
      </c>
      <c r="Q506" s="466">
        <f t="shared" ref="Q506" si="1787">+J506+J507</f>
        <v>3.5000000000000003E-2</v>
      </c>
      <c r="R506" s="466">
        <f t="shared" ref="R506" si="1788">P506-Q506</f>
        <v>26.963000000000001</v>
      </c>
      <c r="S506" s="467">
        <f t="shared" ref="S506" si="1789">Q506/P506</f>
        <v>1.2963923253574339E-3</v>
      </c>
    </row>
    <row r="507" spans="1:26">
      <c r="A507" s="488"/>
      <c r="B507" s="508"/>
      <c r="C507" s="505"/>
      <c r="D507" s="499"/>
      <c r="E507" s="468"/>
      <c r="F507" s="127" t="s">
        <v>10</v>
      </c>
      <c r="G507" s="249">
        <v>13.499000000000001</v>
      </c>
      <c r="H507" s="167"/>
      <c r="I507" s="199">
        <f t="shared" ref="I507" si="1790">G507+H507+K506</f>
        <v>26.963000000000001</v>
      </c>
      <c r="J507" s="93"/>
      <c r="K507" s="167">
        <f t="shared" si="1766"/>
        <v>26.963000000000001</v>
      </c>
      <c r="L507" s="152">
        <f t="shared" si="1782"/>
        <v>0</v>
      </c>
      <c r="M507" s="254" t="s">
        <v>203</v>
      </c>
      <c r="N507" s="466"/>
      <c r="O507" s="466"/>
      <c r="P507" s="466"/>
      <c r="Q507" s="466"/>
      <c r="R507" s="466"/>
      <c r="S507" s="467"/>
    </row>
    <row r="508" spans="1:26">
      <c r="A508" s="488"/>
      <c r="B508" s="508"/>
      <c r="C508" s="505"/>
      <c r="D508" s="499"/>
      <c r="E508" s="468" t="s">
        <v>270</v>
      </c>
      <c r="F508" s="127" t="s">
        <v>457</v>
      </c>
      <c r="G508" s="249">
        <v>32.195</v>
      </c>
      <c r="H508" s="167"/>
      <c r="I508" s="199">
        <f t="shared" ref="I508" si="1791">G508+H508</f>
        <v>32.195</v>
      </c>
      <c r="J508" s="93">
        <v>10.069000000000001</v>
      </c>
      <c r="K508" s="167">
        <f t="shared" si="1766"/>
        <v>22.125999999999998</v>
      </c>
      <c r="L508" s="152">
        <f t="shared" si="1782"/>
        <v>0.3127504270849511</v>
      </c>
      <c r="M508" s="254" t="s">
        <v>203</v>
      </c>
      <c r="N508" s="466">
        <f t="shared" ref="N508" si="1792">+G508+G509</f>
        <v>64.39</v>
      </c>
      <c r="O508" s="466">
        <f t="shared" ref="O508" si="1793">+H508+H509</f>
        <v>0</v>
      </c>
      <c r="P508" s="466">
        <f t="shared" ref="P508" si="1794">N508+O508</f>
        <v>64.39</v>
      </c>
      <c r="Q508" s="466">
        <f t="shared" ref="Q508" si="1795">+J508+J509</f>
        <v>10.069000000000001</v>
      </c>
      <c r="R508" s="466">
        <f t="shared" ref="R508" si="1796">P508-Q508</f>
        <v>54.320999999999998</v>
      </c>
      <c r="S508" s="467">
        <f t="shared" ref="S508" si="1797">Q508/P508</f>
        <v>0.15637521354247555</v>
      </c>
    </row>
    <row r="509" spans="1:26">
      <c r="A509" s="488"/>
      <c r="B509" s="508"/>
      <c r="C509" s="505"/>
      <c r="D509" s="499"/>
      <c r="E509" s="468"/>
      <c r="F509" s="127" t="s">
        <v>10</v>
      </c>
      <c r="G509" s="249">
        <v>32.195</v>
      </c>
      <c r="H509" s="167"/>
      <c r="I509" s="199">
        <f t="shared" ref="I509" si="1798">G509+H509+K508</f>
        <v>54.320999999999998</v>
      </c>
      <c r="J509" s="93"/>
      <c r="K509" s="167">
        <f t="shared" si="1766"/>
        <v>54.320999999999998</v>
      </c>
      <c r="L509" s="152">
        <f t="shared" si="1782"/>
        <v>0</v>
      </c>
      <c r="M509" s="254" t="s">
        <v>203</v>
      </c>
      <c r="N509" s="466"/>
      <c r="O509" s="466"/>
      <c r="P509" s="466"/>
      <c r="Q509" s="466"/>
      <c r="R509" s="466"/>
      <c r="S509" s="467"/>
    </row>
    <row r="510" spans="1:26">
      <c r="A510" s="488"/>
      <c r="B510" s="508"/>
      <c r="C510" s="505"/>
      <c r="D510" s="499"/>
      <c r="E510" s="468" t="s">
        <v>271</v>
      </c>
      <c r="F510" s="127" t="s">
        <v>457</v>
      </c>
      <c r="G510" s="249">
        <v>33.159999999999997</v>
      </c>
      <c r="H510" s="167"/>
      <c r="I510" s="199">
        <f t="shared" ref="I510" si="1799">G510+H510</f>
        <v>33.159999999999997</v>
      </c>
      <c r="J510" s="93"/>
      <c r="K510" s="167">
        <f t="shared" si="1766"/>
        <v>33.159999999999997</v>
      </c>
      <c r="L510" s="152">
        <f t="shared" si="1782"/>
        <v>0</v>
      </c>
      <c r="M510" s="254" t="s">
        <v>203</v>
      </c>
      <c r="N510" s="466">
        <f t="shared" ref="N510" si="1800">+G510+G511</f>
        <v>66.319999999999993</v>
      </c>
      <c r="O510" s="466">
        <f t="shared" ref="O510" si="1801">+H510+H511</f>
        <v>0</v>
      </c>
      <c r="P510" s="466">
        <f t="shared" ref="P510" si="1802">N510+O510</f>
        <v>66.319999999999993</v>
      </c>
      <c r="Q510" s="466">
        <f t="shared" ref="Q510" si="1803">+J510+J511</f>
        <v>0</v>
      </c>
      <c r="R510" s="466">
        <f t="shared" ref="R510" si="1804">P510-Q510</f>
        <v>66.319999999999993</v>
      </c>
      <c r="S510" s="467">
        <f t="shared" ref="S510" si="1805">Q510/P510</f>
        <v>0</v>
      </c>
    </row>
    <row r="511" spans="1:26">
      <c r="A511" s="488"/>
      <c r="B511" s="508"/>
      <c r="C511" s="505"/>
      <c r="D511" s="499"/>
      <c r="E511" s="468"/>
      <c r="F511" s="127" t="s">
        <v>10</v>
      </c>
      <c r="G511" s="249">
        <v>33.159999999999997</v>
      </c>
      <c r="H511" s="93"/>
      <c r="I511" s="199">
        <f t="shared" ref="I511" si="1806">G511+H511+K510</f>
        <v>66.319999999999993</v>
      </c>
      <c r="J511" s="93"/>
      <c r="K511" s="167">
        <f t="shared" si="1766"/>
        <v>66.319999999999993</v>
      </c>
      <c r="L511" s="152">
        <f t="shared" si="1782"/>
        <v>0</v>
      </c>
      <c r="M511" s="254" t="s">
        <v>203</v>
      </c>
      <c r="N511" s="466"/>
      <c r="O511" s="466"/>
      <c r="P511" s="466"/>
      <c r="Q511" s="466"/>
      <c r="R511" s="466"/>
      <c r="S511" s="467"/>
    </row>
    <row r="512" spans="1:26">
      <c r="A512" s="488"/>
      <c r="B512" s="508"/>
      <c r="C512" s="505"/>
      <c r="D512" s="499"/>
      <c r="E512" s="468" t="s">
        <v>299</v>
      </c>
      <c r="F512" s="127" t="s">
        <v>457</v>
      </c>
      <c r="G512" s="249">
        <v>19.882999999999999</v>
      </c>
      <c r="H512" s="167">
        <f>-39</f>
        <v>-39</v>
      </c>
      <c r="I512" s="199">
        <f t="shared" ref="I512" si="1807">G512+H512</f>
        <v>-19.117000000000001</v>
      </c>
      <c r="J512" s="93"/>
      <c r="K512" s="167">
        <f t="shared" si="1766"/>
        <v>-19.117000000000001</v>
      </c>
      <c r="L512" s="152">
        <f t="shared" si="1782"/>
        <v>0</v>
      </c>
      <c r="M512" s="254" t="s">
        <v>203</v>
      </c>
      <c r="N512" s="466">
        <f t="shared" ref="N512" si="1808">+G512+G513</f>
        <v>39.765999999999998</v>
      </c>
      <c r="O512" s="466">
        <f t="shared" ref="O512" si="1809">+H512+H513</f>
        <v>-39</v>
      </c>
      <c r="P512" s="466">
        <f t="shared" ref="P512" si="1810">N512+O512</f>
        <v>0.76599999999999824</v>
      </c>
      <c r="Q512" s="466">
        <f t="shared" ref="Q512" si="1811">+J512+J513</f>
        <v>0</v>
      </c>
      <c r="R512" s="466">
        <f t="shared" ref="R512" si="1812">P512-Q512</f>
        <v>0.76599999999999824</v>
      </c>
      <c r="S512" s="467">
        <f t="shared" ref="S512" si="1813">Q512/P512</f>
        <v>0</v>
      </c>
    </row>
    <row r="513" spans="1:19">
      <c r="A513" s="488"/>
      <c r="B513" s="508"/>
      <c r="C513" s="505"/>
      <c r="D513" s="499"/>
      <c r="E513" s="468"/>
      <c r="F513" s="127" t="s">
        <v>10</v>
      </c>
      <c r="G513" s="249">
        <v>19.882999999999999</v>
      </c>
      <c r="H513" s="167"/>
      <c r="I513" s="199">
        <f t="shared" ref="I513" si="1814">G513+H513+K512</f>
        <v>0.76599999999999824</v>
      </c>
      <c r="J513" s="93"/>
      <c r="K513" s="167">
        <f t="shared" si="1766"/>
        <v>0.76599999999999824</v>
      </c>
      <c r="L513" s="152">
        <f t="shared" si="1782"/>
        <v>0</v>
      </c>
      <c r="M513" s="254" t="s">
        <v>203</v>
      </c>
      <c r="N513" s="466"/>
      <c r="O513" s="466"/>
      <c r="P513" s="466"/>
      <c r="Q513" s="466"/>
      <c r="R513" s="466"/>
      <c r="S513" s="467"/>
    </row>
    <row r="514" spans="1:19">
      <c r="A514" s="488"/>
      <c r="B514" s="508"/>
      <c r="C514" s="505"/>
      <c r="D514" s="499"/>
      <c r="E514" s="468" t="s">
        <v>272</v>
      </c>
      <c r="F514" s="127" t="s">
        <v>457</v>
      </c>
      <c r="G514" s="249">
        <v>44.057000000000002</v>
      </c>
      <c r="H514" s="167">
        <f>-58.2</f>
        <v>-58.2</v>
      </c>
      <c r="I514" s="199">
        <f t="shared" ref="I514" si="1815">G514+H514</f>
        <v>-14.143000000000001</v>
      </c>
      <c r="J514" s="93">
        <v>2.3540000000000001</v>
      </c>
      <c r="K514" s="167">
        <f t="shared" si="1766"/>
        <v>-16.497</v>
      </c>
      <c r="L514" s="152">
        <f t="shared" si="1782"/>
        <v>-0.16644276320441206</v>
      </c>
      <c r="M514" s="254" t="s">
        <v>203</v>
      </c>
      <c r="N514" s="466">
        <f t="shared" ref="N514" si="1816">+G514+G515</f>
        <v>88.114000000000004</v>
      </c>
      <c r="O514" s="466">
        <f t="shared" ref="O514" si="1817">+H514+H515</f>
        <v>-58.2</v>
      </c>
      <c r="P514" s="466">
        <f t="shared" ref="P514" si="1818">N514+O514</f>
        <v>29.914000000000001</v>
      </c>
      <c r="Q514" s="466">
        <f t="shared" ref="Q514" si="1819">+J514+J515</f>
        <v>2.3540000000000001</v>
      </c>
      <c r="R514" s="466">
        <f t="shared" ref="R514" si="1820">P514-Q514</f>
        <v>27.560000000000002</v>
      </c>
      <c r="S514" s="467">
        <f t="shared" ref="S514" si="1821">Q514/P514</f>
        <v>7.8692251119876974E-2</v>
      </c>
    </row>
    <row r="515" spans="1:19">
      <c r="A515" s="488"/>
      <c r="B515" s="508"/>
      <c r="C515" s="505"/>
      <c r="D515" s="499"/>
      <c r="E515" s="468"/>
      <c r="F515" s="127" t="s">
        <v>10</v>
      </c>
      <c r="G515" s="249">
        <v>44.057000000000002</v>
      </c>
      <c r="H515" s="167"/>
      <c r="I515" s="199">
        <f t="shared" ref="I515" si="1822">G515+H515+K514</f>
        <v>27.560000000000002</v>
      </c>
      <c r="J515" s="93"/>
      <c r="K515" s="167">
        <f t="shared" si="1766"/>
        <v>27.560000000000002</v>
      </c>
      <c r="L515" s="152">
        <f t="shared" si="1782"/>
        <v>0</v>
      </c>
      <c r="M515" s="254" t="s">
        <v>203</v>
      </c>
      <c r="N515" s="466"/>
      <c r="O515" s="466"/>
      <c r="P515" s="466"/>
      <c r="Q515" s="466"/>
      <c r="R515" s="466"/>
      <c r="S515" s="467"/>
    </row>
    <row r="516" spans="1:19">
      <c r="A516" s="488"/>
      <c r="B516" s="508"/>
      <c r="C516" s="505"/>
      <c r="D516" s="499"/>
      <c r="E516" s="468" t="s">
        <v>300</v>
      </c>
      <c r="F516" s="127" t="s">
        <v>457</v>
      </c>
      <c r="G516" s="249">
        <v>19.716000000000001</v>
      </c>
      <c r="H516" s="167"/>
      <c r="I516" s="199">
        <f t="shared" ref="I516" si="1823">G516+H516</f>
        <v>19.716000000000001</v>
      </c>
      <c r="J516" s="93"/>
      <c r="K516" s="167">
        <f t="shared" si="1766"/>
        <v>19.716000000000001</v>
      </c>
      <c r="L516" s="152">
        <f t="shared" si="1782"/>
        <v>0</v>
      </c>
      <c r="M516" s="254" t="s">
        <v>203</v>
      </c>
      <c r="N516" s="466">
        <f t="shared" ref="N516" si="1824">+G516+G517</f>
        <v>39.432000000000002</v>
      </c>
      <c r="O516" s="466">
        <f t="shared" ref="O516" si="1825">+H516+H517</f>
        <v>0</v>
      </c>
      <c r="P516" s="466">
        <f t="shared" ref="P516" si="1826">N516+O516</f>
        <v>39.432000000000002</v>
      </c>
      <c r="Q516" s="466">
        <f t="shared" ref="Q516" si="1827">+J516+J517</f>
        <v>0</v>
      </c>
      <c r="R516" s="466">
        <f t="shared" ref="R516" si="1828">P516-Q516</f>
        <v>39.432000000000002</v>
      </c>
      <c r="S516" s="467">
        <f t="shared" ref="S516" si="1829">Q516/P516</f>
        <v>0</v>
      </c>
    </row>
    <row r="517" spans="1:19">
      <c r="A517" s="488"/>
      <c r="B517" s="508"/>
      <c r="C517" s="505"/>
      <c r="D517" s="499"/>
      <c r="E517" s="468"/>
      <c r="F517" s="127" t="s">
        <v>10</v>
      </c>
      <c r="G517" s="249">
        <v>19.716000000000001</v>
      </c>
      <c r="H517" s="167"/>
      <c r="I517" s="199">
        <f t="shared" ref="I517" si="1830">G517+H517+K516</f>
        <v>39.432000000000002</v>
      </c>
      <c r="J517" s="93"/>
      <c r="K517" s="167">
        <f t="shared" si="1766"/>
        <v>39.432000000000002</v>
      </c>
      <c r="L517" s="152">
        <f t="shared" si="1782"/>
        <v>0</v>
      </c>
      <c r="M517" s="254" t="s">
        <v>203</v>
      </c>
      <c r="N517" s="466"/>
      <c r="O517" s="466"/>
      <c r="P517" s="466"/>
      <c r="Q517" s="466"/>
      <c r="R517" s="466"/>
      <c r="S517" s="467"/>
    </row>
    <row r="518" spans="1:19">
      <c r="A518" s="488"/>
      <c r="B518" s="508"/>
      <c r="C518" s="505"/>
      <c r="D518" s="499"/>
      <c r="E518" s="468" t="s">
        <v>301</v>
      </c>
      <c r="F518" s="127" t="s">
        <v>457</v>
      </c>
      <c r="G518" s="249">
        <v>10.098000000000001</v>
      </c>
      <c r="H518" s="167"/>
      <c r="I518" s="199">
        <f t="shared" ref="I518" si="1831">G518+H518</f>
        <v>10.098000000000001</v>
      </c>
      <c r="J518" s="93"/>
      <c r="K518" s="167">
        <f t="shared" si="1766"/>
        <v>10.098000000000001</v>
      </c>
      <c r="L518" s="152">
        <f t="shared" si="1782"/>
        <v>0</v>
      </c>
      <c r="M518" s="254" t="s">
        <v>203</v>
      </c>
      <c r="N518" s="466">
        <f t="shared" ref="N518" si="1832">+G518+G519</f>
        <v>20.196000000000002</v>
      </c>
      <c r="O518" s="466">
        <f t="shared" ref="O518" si="1833">+H518+H519</f>
        <v>0</v>
      </c>
      <c r="P518" s="466">
        <f t="shared" ref="P518" si="1834">N518+O518</f>
        <v>20.196000000000002</v>
      </c>
      <c r="Q518" s="466">
        <f t="shared" ref="Q518" si="1835">+J518+J519</f>
        <v>0</v>
      </c>
      <c r="R518" s="466">
        <f t="shared" ref="R518" si="1836">P518-Q518</f>
        <v>20.196000000000002</v>
      </c>
      <c r="S518" s="467">
        <f t="shared" ref="S518" si="1837">Q518/P518</f>
        <v>0</v>
      </c>
    </row>
    <row r="519" spans="1:19">
      <c r="A519" s="488"/>
      <c r="B519" s="508"/>
      <c r="C519" s="505"/>
      <c r="D519" s="499"/>
      <c r="E519" s="468"/>
      <c r="F519" s="127" t="s">
        <v>10</v>
      </c>
      <c r="G519" s="249">
        <v>10.098000000000001</v>
      </c>
      <c r="H519" s="153"/>
      <c r="I519" s="199">
        <f t="shared" ref="I519" si="1838">G519+H519+K518</f>
        <v>20.196000000000002</v>
      </c>
      <c r="J519" s="93"/>
      <c r="K519" s="167">
        <f t="shared" si="1766"/>
        <v>20.196000000000002</v>
      </c>
      <c r="L519" s="152">
        <f t="shared" si="1782"/>
        <v>0</v>
      </c>
      <c r="M519" s="254" t="s">
        <v>203</v>
      </c>
      <c r="N519" s="466"/>
      <c r="O519" s="466"/>
      <c r="P519" s="466"/>
      <c r="Q519" s="466"/>
      <c r="R519" s="466"/>
      <c r="S519" s="467"/>
    </row>
    <row r="520" spans="1:19">
      <c r="A520" s="488"/>
      <c r="B520" s="508"/>
      <c r="C520" s="505"/>
      <c r="D520" s="499"/>
      <c r="E520" s="501" t="s">
        <v>302</v>
      </c>
      <c r="F520" s="127" t="s">
        <v>457</v>
      </c>
      <c r="G520" s="249">
        <v>11.798999999999999</v>
      </c>
      <c r="H520" s="167"/>
      <c r="I520" s="199">
        <f t="shared" ref="I520:I522" si="1839">G520+H520</f>
        <v>11.798999999999999</v>
      </c>
      <c r="J520" s="93"/>
      <c r="K520" s="167">
        <f t="shared" si="1766"/>
        <v>11.798999999999999</v>
      </c>
      <c r="L520" s="152">
        <f t="shared" si="1782"/>
        <v>0</v>
      </c>
      <c r="M520" s="254" t="s">
        <v>203</v>
      </c>
      <c r="N520" s="466">
        <f>+G520+G521</f>
        <v>23.597999999999999</v>
      </c>
      <c r="O520" s="466">
        <f>+H520+H521</f>
        <v>0</v>
      </c>
      <c r="P520" s="466">
        <f t="shared" ref="P520:P522" si="1840">N520+O520</f>
        <v>23.597999999999999</v>
      </c>
      <c r="Q520" s="466">
        <f>+J520+J521</f>
        <v>0</v>
      </c>
      <c r="R520" s="466">
        <f t="shared" ref="R520:R522" si="1841">P520-Q520</f>
        <v>23.597999999999999</v>
      </c>
      <c r="S520" s="467">
        <f t="shared" ref="S520:S522" si="1842">Q520/P520</f>
        <v>0</v>
      </c>
    </row>
    <row r="521" spans="1:19">
      <c r="A521" s="488"/>
      <c r="B521" s="508"/>
      <c r="C521" s="505"/>
      <c r="D521" s="499"/>
      <c r="E521" s="501"/>
      <c r="F521" s="127" t="s">
        <v>10</v>
      </c>
      <c r="G521" s="249">
        <v>11.798999999999999</v>
      </c>
      <c r="H521" s="167"/>
      <c r="I521" s="199">
        <f>G521+H521+K520</f>
        <v>23.597999999999999</v>
      </c>
      <c r="J521" s="93"/>
      <c r="K521" s="167">
        <f t="shared" si="1766"/>
        <v>23.597999999999999</v>
      </c>
      <c r="L521" s="152">
        <f t="shared" si="1782"/>
        <v>0</v>
      </c>
      <c r="M521" s="254" t="s">
        <v>203</v>
      </c>
      <c r="N521" s="466"/>
      <c r="O521" s="466"/>
      <c r="P521" s="466"/>
      <c r="Q521" s="466"/>
      <c r="R521" s="466"/>
      <c r="S521" s="467"/>
    </row>
    <row r="522" spans="1:19">
      <c r="A522" s="260"/>
      <c r="B522" s="508"/>
      <c r="C522" s="505"/>
      <c r="D522" s="499"/>
      <c r="E522" s="502" t="s">
        <v>555</v>
      </c>
      <c r="F522" s="127" t="s">
        <v>457</v>
      </c>
      <c r="G522" s="259">
        <v>0</v>
      </c>
      <c r="H522" s="259"/>
      <c r="I522" s="259">
        <f t="shared" si="1839"/>
        <v>0</v>
      </c>
      <c r="J522" s="93"/>
      <c r="K522" s="259">
        <f t="shared" si="1766"/>
        <v>0</v>
      </c>
      <c r="L522" s="152">
        <v>0</v>
      </c>
      <c r="M522" s="261" t="s">
        <v>203</v>
      </c>
      <c r="N522" s="466">
        <f>+G522+G523</f>
        <v>0</v>
      </c>
      <c r="O522" s="466">
        <f>+H522+H523</f>
        <v>0</v>
      </c>
      <c r="P522" s="466">
        <f t="shared" si="1840"/>
        <v>0</v>
      </c>
      <c r="Q522" s="466">
        <f>+J522+J523</f>
        <v>0</v>
      </c>
      <c r="R522" s="466">
        <f t="shared" si="1841"/>
        <v>0</v>
      </c>
      <c r="S522" s="467" t="e">
        <f t="shared" si="1842"/>
        <v>#DIV/0!</v>
      </c>
    </row>
    <row r="523" spans="1:19">
      <c r="A523" s="260"/>
      <c r="B523" s="508"/>
      <c r="C523" s="505"/>
      <c r="D523" s="499"/>
      <c r="E523" s="503"/>
      <c r="F523" s="127" t="s">
        <v>10</v>
      </c>
      <c r="G523" s="259">
        <v>0</v>
      </c>
      <c r="H523" s="259"/>
      <c r="I523" s="259">
        <f>G523+H523+K522</f>
        <v>0</v>
      </c>
      <c r="J523" s="93"/>
      <c r="K523" s="259">
        <f t="shared" si="1766"/>
        <v>0</v>
      </c>
      <c r="L523" s="152">
        <v>0</v>
      </c>
      <c r="M523" s="261" t="s">
        <v>203</v>
      </c>
      <c r="N523" s="466"/>
      <c r="O523" s="466"/>
      <c r="P523" s="466"/>
      <c r="Q523" s="466"/>
      <c r="R523" s="466"/>
      <c r="S523" s="467"/>
    </row>
    <row r="524" spans="1:19">
      <c r="A524" s="488"/>
      <c r="B524" s="508"/>
      <c r="C524" s="505"/>
      <c r="D524" s="499"/>
      <c r="E524" s="468" t="s">
        <v>303</v>
      </c>
      <c r="F524" s="127" t="s">
        <v>457</v>
      </c>
      <c r="G524" s="249">
        <v>5.032</v>
      </c>
      <c r="H524" s="167"/>
      <c r="I524" s="199">
        <f t="shared" ref="I524" si="1843">G524+H524</f>
        <v>5.032</v>
      </c>
      <c r="J524" s="93"/>
      <c r="K524" s="167">
        <f t="shared" si="1766"/>
        <v>5.032</v>
      </c>
      <c r="L524" s="152">
        <f t="shared" si="1782"/>
        <v>0</v>
      </c>
      <c r="M524" s="254" t="s">
        <v>203</v>
      </c>
      <c r="N524" s="466">
        <f t="shared" ref="N524" si="1844">+G524+G525</f>
        <v>10.064</v>
      </c>
      <c r="O524" s="466">
        <f t="shared" ref="O524" si="1845">+H524+H525</f>
        <v>0</v>
      </c>
      <c r="P524" s="466">
        <f t="shared" ref="P524" si="1846">N524+O524</f>
        <v>10.064</v>
      </c>
      <c r="Q524" s="466">
        <f t="shared" ref="Q524" si="1847">+J524+J525</f>
        <v>0</v>
      </c>
      <c r="R524" s="466">
        <f t="shared" ref="R524" si="1848">P524-Q524</f>
        <v>10.064</v>
      </c>
      <c r="S524" s="467">
        <f t="shared" ref="S524" si="1849">Q524/P524</f>
        <v>0</v>
      </c>
    </row>
    <row r="525" spans="1:19">
      <c r="A525" s="488"/>
      <c r="B525" s="508"/>
      <c r="C525" s="505"/>
      <c r="D525" s="499"/>
      <c r="E525" s="468"/>
      <c r="F525" s="127" t="s">
        <v>10</v>
      </c>
      <c r="G525" s="249">
        <v>5.032</v>
      </c>
      <c r="H525" s="167"/>
      <c r="I525" s="199">
        <f t="shared" ref="I525" si="1850">G525+H525+K524</f>
        <v>10.064</v>
      </c>
      <c r="J525" s="93"/>
      <c r="K525" s="167">
        <f t="shared" si="1766"/>
        <v>10.064</v>
      </c>
      <c r="L525" s="152">
        <f t="shared" si="1782"/>
        <v>0</v>
      </c>
      <c r="M525" s="254" t="s">
        <v>203</v>
      </c>
      <c r="N525" s="466"/>
      <c r="O525" s="466"/>
      <c r="P525" s="466"/>
      <c r="Q525" s="466"/>
      <c r="R525" s="466"/>
      <c r="S525" s="467"/>
    </row>
    <row r="526" spans="1:19" ht="12.75">
      <c r="A526" s="488"/>
      <c r="B526" s="508"/>
      <c r="C526" s="505"/>
      <c r="D526" s="499"/>
      <c r="E526" s="468" t="s">
        <v>304</v>
      </c>
      <c r="F526" s="127" t="s">
        <v>457</v>
      </c>
      <c r="G526" s="249">
        <v>6.3029999999999999</v>
      </c>
      <c r="H526" s="167"/>
      <c r="I526" s="199">
        <f t="shared" ref="I526" si="1851">G526+H526</f>
        <v>6.3029999999999999</v>
      </c>
      <c r="J526" s="354">
        <v>0.25</v>
      </c>
      <c r="K526" s="167">
        <f t="shared" si="1766"/>
        <v>6.0529999999999999</v>
      </c>
      <c r="L526" s="152">
        <f t="shared" si="1782"/>
        <v>3.9663652229097256E-2</v>
      </c>
      <c r="M526" s="254" t="s">
        <v>203</v>
      </c>
      <c r="N526" s="466">
        <f t="shared" ref="N526" si="1852">+G526+G527</f>
        <v>12.606</v>
      </c>
      <c r="O526" s="466">
        <f t="shared" ref="O526" si="1853">+H526+H527</f>
        <v>0</v>
      </c>
      <c r="P526" s="466">
        <f t="shared" ref="P526" si="1854">N526+O526</f>
        <v>12.606</v>
      </c>
      <c r="Q526" s="466">
        <f t="shared" ref="Q526" si="1855">+J526+J527</f>
        <v>0.25</v>
      </c>
      <c r="R526" s="466">
        <f t="shared" ref="R526" si="1856">P526-Q526</f>
        <v>12.356</v>
      </c>
      <c r="S526" s="467">
        <f t="shared" ref="S526" si="1857">Q526/P526</f>
        <v>1.9831826114548628E-2</v>
      </c>
    </row>
    <row r="527" spans="1:19">
      <c r="A527" s="488"/>
      <c r="B527" s="508"/>
      <c r="C527" s="505"/>
      <c r="D527" s="499"/>
      <c r="E527" s="468"/>
      <c r="F527" s="127" t="s">
        <v>10</v>
      </c>
      <c r="G527" s="249">
        <v>6.3029999999999999</v>
      </c>
      <c r="H527" s="167"/>
      <c r="I527" s="199">
        <f t="shared" ref="I527" si="1858">G527+H527+K526</f>
        <v>12.356</v>
      </c>
      <c r="J527" s="93"/>
      <c r="K527" s="167">
        <f t="shared" si="1766"/>
        <v>12.356</v>
      </c>
      <c r="L527" s="152">
        <f t="shared" si="1782"/>
        <v>0</v>
      </c>
      <c r="M527" s="254" t="s">
        <v>203</v>
      </c>
      <c r="N527" s="466"/>
      <c r="O527" s="466"/>
      <c r="P527" s="466"/>
      <c r="Q527" s="466"/>
      <c r="R527" s="466"/>
      <c r="S527" s="467"/>
    </row>
    <row r="528" spans="1:19">
      <c r="A528" s="488"/>
      <c r="B528" s="508"/>
      <c r="C528" s="505"/>
      <c r="D528" s="499"/>
      <c r="E528" s="468" t="s">
        <v>273</v>
      </c>
      <c r="F528" s="127" t="s">
        <v>457</v>
      </c>
      <c r="G528" s="249">
        <v>6.2240000000000002</v>
      </c>
      <c r="H528" s="167"/>
      <c r="I528" s="199">
        <f t="shared" ref="I528" si="1859">G528+H528</f>
        <v>6.2240000000000002</v>
      </c>
      <c r="J528" s="93"/>
      <c r="K528" s="167">
        <f t="shared" si="1766"/>
        <v>6.2240000000000002</v>
      </c>
      <c r="L528" s="152">
        <f t="shared" si="1782"/>
        <v>0</v>
      </c>
      <c r="M528" s="254" t="s">
        <v>203</v>
      </c>
      <c r="N528" s="466">
        <f t="shared" ref="N528" si="1860">+G528+G529</f>
        <v>12.448</v>
      </c>
      <c r="O528" s="466">
        <f t="shared" ref="O528" si="1861">+H528+H529</f>
        <v>0</v>
      </c>
      <c r="P528" s="466">
        <f t="shared" ref="P528" si="1862">N528+O528</f>
        <v>12.448</v>
      </c>
      <c r="Q528" s="466">
        <f t="shared" ref="Q528" si="1863">+J528+J529</f>
        <v>0</v>
      </c>
      <c r="R528" s="466">
        <f t="shared" ref="R528" si="1864">P528-Q528</f>
        <v>12.448</v>
      </c>
      <c r="S528" s="467">
        <f t="shared" ref="S528" si="1865">Q528/P528</f>
        <v>0</v>
      </c>
    </row>
    <row r="529" spans="1:19">
      <c r="A529" s="488"/>
      <c r="B529" s="508"/>
      <c r="C529" s="505"/>
      <c r="D529" s="499"/>
      <c r="E529" s="468"/>
      <c r="F529" s="127" t="s">
        <v>10</v>
      </c>
      <c r="G529" s="249">
        <v>6.2240000000000002</v>
      </c>
      <c r="H529" s="167"/>
      <c r="I529" s="199">
        <f t="shared" ref="I529" si="1866">G529+H529+K528</f>
        <v>12.448</v>
      </c>
      <c r="J529" s="93"/>
      <c r="K529" s="167">
        <f t="shared" si="1766"/>
        <v>12.448</v>
      </c>
      <c r="L529" s="152">
        <f t="shared" si="1782"/>
        <v>0</v>
      </c>
      <c r="M529" s="254" t="s">
        <v>203</v>
      </c>
      <c r="N529" s="466"/>
      <c r="O529" s="466"/>
      <c r="P529" s="466"/>
      <c r="Q529" s="466"/>
      <c r="R529" s="466"/>
      <c r="S529" s="467"/>
    </row>
    <row r="530" spans="1:19">
      <c r="A530" s="488"/>
      <c r="B530" s="508"/>
      <c r="C530" s="505"/>
      <c r="D530" s="499"/>
      <c r="E530" s="468" t="s">
        <v>305</v>
      </c>
      <c r="F530" s="127" t="s">
        <v>457</v>
      </c>
      <c r="G530" s="249">
        <v>37.021999999999998</v>
      </c>
      <c r="H530" s="167"/>
      <c r="I530" s="199">
        <f t="shared" ref="I530" si="1867">G530+H530</f>
        <v>37.021999999999998</v>
      </c>
      <c r="J530" s="93"/>
      <c r="K530" s="167">
        <f t="shared" si="1766"/>
        <v>37.021999999999998</v>
      </c>
      <c r="L530" s="152">
        <f t="shared" si="1782"/>
        <v>0</v>
      </c>
      <c r="M530" s="254" t="s">
        <v>203</v>
      </c>
      <c r="N530" s="466">
        <f t="shared" ref="N530" si="1868">+G530+G531</f>
        <v>74.043999999999997</v>
      </c>
      <c r="O530" s="466">
        <f t="shared" ref="O530" si="1869">+H530+H531</f>
        <v>0</v>
      </c>
      <c r="P530" s="466">
        <f>N530+O530</f>
        <v>74.043999999999997</v>
      </c>
      <c r="Q530" s="466">
        <f t="shared" ref="Q530" si="1870">+J530+J531</f>
        <v>0</v>
      </c>
      <c r="R530" s="466">
        <f t="shared" ref="R530" si="1871">P530-Q530</f>
        <v>74.043999999999997</v>
      </c>
      <c r="S530" s="467">
        <f t="shared" ref="S530" si="1872">Q530/P530</f>
        <v>0</v>
      </c>
    </row>
    <row r="531" spans="1:19">
      <c r="A531" s="488"/>
      <c r="B531" s="508"/>
      <c r="C531" s="505"/>
      <c r="D531" s="499"/>
      <c r="E531" s="468"/>
      <c r="F531" s="127" t="s">
        <v>10</v>
      </c>
      <c r="G531" s="249">
        <v>37.021999999999998</v>
      </c>
      <c r="H531" s="154"/>
      <c r="I531" s="199">
        <f t="shared" ref="I531" si="1873">G531+H531+K530</f>
        <v>74.043999999999997</v>
      </c>
      <c r="J531" s="93"/>
      <c r="K531" s="167">
        <f t="shared" si="1766"/>
        <v>74.043999999999997</v>
      </c>
      <c r="L531" s="152">
        <f t="shared" si="1782"/>
        <v>0</v>
      </c>
      <c r="M531" s="254" t="s">
        <v>203</v>
      </c>
      <c r="N531" s="466"/>
      <c r="O531" s="466"/>
      <c r="P531" s="466"/>
      <c r="Q531" s="466"/>
      <c r="R531" s="466"/>
      <c r="S531" s="467"/>
    </row>
    <row r="532" spans="1:19">
      <c r="A532" s="488"/>
      <c r="B532" s="508"/>
      <c r="C532" s="505"/>
      <c r="D532" s="499"/>
      <c r="E532" s="501" t="s">
        <v>306</v>
      </c>
      <c r="F532" s="127" t="s">
        <v>457</v>
      </c>
      <c r="G532" s="249">
        <v>139.57599999999999</v>
      </c>
      <c r="H532" s="167"/>
      <c r="I532" s="199">
        <f t="shared" ref="I532" si="1874">G532+H532</f>
        <v>139.57599999999999</v>
      </c>
      <c r="J532" s="93">
        <v>5.4119999999999999</v>
      </c>
      <c r="K532" s="167">
        <f t="shared" si="1766"/>
        <v>134.16399999999999</v>
      </c>
      <c r="L532" s="152">
        <f t="shared" si="1782"/>
        <v>3.877457442540265E-2</v>
      </c>
      <c r="M532" s="254" t="s">
        <v>203</v>
      </c>
      <c r="N532" s="466">
        <f t="shared" ref="N532" si="1875">+G532+G533</f>
        <v>279.15199999999999</v>
      </c>
      <c r="O532" s="466">
        <f t="shared" ref="O532" si="1876">+H532+H533</f>
        <v>0</v>
      </c>
      <c r="P532" s="466">
        <f t="shared" ref="P532" si="1877">N532+O532</f>
        <v>279.15199999999999</v>
      </c>
      <c r="Q532" s="466">
        <f t="shared" ref="Q532" si="1878">+J532+J533</f>
        <v>5.4119999999999999</v>
      </c>
      <c r="R532" s="466">
        <f t="shared" ref="R532" si="1879">P532-Q532</f>
        <v>273.74</v>
      </c>
      <c r="S532" s="467">
        <f t="shared" ref="S532" si="1880">Q532/P532</f>
        <v>1.9387287212701325E-2</v>
      </c>
    </row>
    <row r="533" spans="1:19">
      <c r="A533" s="488"/>
      <c r="B533" s="508"/>
      <c r="C533" s="505"/>
      <c r="D533" s="499"/>
      <c r="E533" s="501"/>
      <c r="F533" s="127" t="s">
        <v>10</v>
      </c>
      <c r="G533" s="249">
        <v>139.57599999999999</v>
      </c>
      <c r="H533" s="167"/>
      <c r="I533" s="199">
        <f t="shared" ref="I533" si="1881">G533+H533+K532</f>
        <v>273.74</v>
      </c>
      <c r="J533" s="93"/>
      <c r="K533" s="167">
        <f t="shared" si="1766"/>
        <v>273.74</v>
      </c>
      <c r="L533" s="152">
        <f t="shared" si="1782"/>
        <v>0</v>
      </c>
      <c r="M533" s="254" t="s">
        <v>203</v>
      </c>
      <c r="N533" s="466"/>
      <c r="O533" s="466"/>
      <c r="P533" s="466"/>
      <c r="Q533" s="466"/>
      <c r="R533" s="466"/>
      <c r="S533" s="467"/>
    </row>
    <row r="534" spans="1:19">
      <c r="A534" s="488"/>
      <c r="B534" s="508"/>
      <c r="C534" s="505"/>
      <c r="D534" s="499"/>
      <c r="E534" s="468" t="s">
        <v>307</v>
      </c>
      <c r="F534" s="127" t="s">
        <v>457</v>
      </c>
      <c r="G534" s="249">
        <v>10.682</v>
      </c>
      <c r="H534" s="167"/>
      <c r="I534" s="199">
        <f t="shared" ref="I534" si="1882">G534+H534</f>
        <v>10.682</v>
      </c>
      <c r="J534" s="93"/>
      <c r="K534" s="167">
        <f t="shared" si="1766"/>
        <v>10.682</v>
      </c>
      <c r="L534" s="152">
        <f t="shared" si="1782"/>
        <v>0</v>
      </c>
      <c r="M534" s="254" t="s">
        <v>203</v>
      </c>
      <c r="N534" s="466">
        <f t="shared" ref="N534" si="1883">+G534+G535</f>
        <v>21.364000000000001</v>
      </c>
      <c r="O534" s="466">
        <f t="shared" ref="O534" si="1884">+H534+H535</f>
        <v>0</v>
      </c>
      <c r="P534" s="466">
        <f t="shared" ref="P534" si="1885">N534+O534</f>
        <v>21.364000000000001</v>
      </c>
      <c r="Q534" s="466">
        <f t="shared" ref="Q534" si="1886">+J534+J535</f>
        <v>0</v>
      </c>
      <c r="R534" s="466">
        <f t="shared" ref="R534" si="1887">P534-Q534</f>
        <v>21.364000000000001</v>
      </c>
      <c r="S534" s="467">
        <f t="shared" ref="S534" si="1888">Q534/P534</f>
        <v>0</v>
      </c>
    </row>
    <row r="535" spans="1:19">
      <c r="A535" s="488"/>
      <c r="B535" s="508"/>
      <c r="C535" s="505"/>
      <c r="D535" s="499"/>
      <c r="E535" s="468"/>
      <c r="F535" s="127" t="s">
        <v>10</v>
      </c>
      <c r="G535" s="249">
        <v>10.682</v>
      </c>
      <c r="H535" s="167"/>
      <c r="I535" s="199">
        <f t="shared" ref="I535" si="1889">G535+H535+K534</f>
        <v>21.364000000000001</v>
      </c>
      <c r="J535" s="93"/>
      <c r="K535" s="167">
        <f t="shared" si="1766"/>
        <v>21.364000000000001</v>
      </c>
      <c r="L535" s="152">
        <f t="shared" si="1782"/>
        <v>0</v>
      </c>
      <c r="M535" s="254" t="s">
        <v>203</v>
      </c>
      <c r="N535" s="466"/>
      <c r="O535" s="466"/>
      <c r="P535" s="466"/>
      <c r="Q535" s="466"/>
      <c r="R535" s="466"/>
      <c r="S535" s="467"/>
    </row>
    <row r="536" spans="1:19">
      <c r="A536" s="488"/>
      <c r="B536" s="508"/>
      <c r="C536" s="505"/>
      <c r="D536" s="499"/>
      <c r="E536" s="468" t="s">
        <v>274</v>
      </c>
      <c r="F536" s="127" t="s">
        <v>457</v>
      </c>
      <c r="G536" s="259">
        <v>39.616</v>
      </c>
      <c r="H536" s="167"/>
      <c r="I536" s="199">
        <f t="shared" ref="I536" si="1890">G536+H536</f>
        <v>39.616</v>
      </c>
      <c r="J536" s="93">
        <v>22.06</v>
      </c>
      <c r="K536" s="167">
        <f t="shared" si="1766"/>
        <v>17.556000000000001</v>
      </c>
      <c r="L536" s="152">
        <f t="shared" si="1782"/>
        <v>0.55684571890145396</v>
      </c>
      <c r="M536" s="254" t="s">
        <v>203</v>
      </c>
      <c r="N536" s="466">
        <f t="shared" ref="N536" si="1891">+G536+G537</f>
        <v>79.231999999999999</v>
      </c>
      <c r="O536" s="466">
        <f t="shared" ref="O536" si="1892">+H536+H537</f>
        <v>0</v>
      </c>
      <c r="P536" s="466">
        <f t="shared" ref="P536" si="1893">N536+O536</f>
        <v>79.231999999999999</v>
      </c>
      <c r="Q536" s="466">
        <f t="shared" ref="Q536" si="1894">+J536+J537</f>
        <v>22.06</v>
      </c>
      <c r="R536" s="466">
        <f t="shared" ref="R536" si="1895">P536-Q536</f>
        <v>57.171999999999997</v>
      </c>
      <c r="S536" s="467">
        <f t="shared" ref="S536" si="1896">Q536/P536</f>
        <v>0.27842285945072698</v>
      </c>
    </row>
    <row r="537" spans="1:19">
      <c r="A537" s="488"/>
      <c r="B537" s="508"/>
      <c r="C537" s="505"/>
      <c r="D537" s="499"/>
      <c r="E537" s="468"/>
      <c r="F537" s="127" t="s">
        <v>10</v>
      </c>
      <c r="G537" s="249">
        <v>39.616</v>
      </c>
      <c r="H537" s="167"/>
      <c r="I537" s="199">
        <f t="shared" ref="I537" si="1897">G537+H537+K536</f>
        <v>57.171999999999997</v>
      </c>
      <c r="J537" s="93"/>
      <c r="K537" s="167">
        <f t="shared" si="1766"/>
        <v>57.171999999999997</v>
      </c>
      <c r="L537" s="152">
        <f t="shared" si="1782"/>
        <v>0</v>
      </c>
      <c r="M537" s="254" t="s">
        <v>203</v>
      </c>
      <c r="N537" s="466"/>
      <c r="O537" s="466"/>
      <c r="P537" s="466"/>
      <c r="Q537" s="466"/>
      <c r="R537" s="466"/>
      <c r="S537" s="467"/>
    </row>
    <row r="538" spans="1:19">
      <c r="A538" s="488"/>
      <c r="B538" s="508"/>
      <c r="C538" s="505"/>
      <c r="D538" s="499"/>
      <c r="E538" s="501" t="s">
        <v>536</v>
      </c>
      <c r="F538" s="127" t="s">
        <v>457</v>
      </c>
      <c r="G538" s="249">
        <v>1.7549999999999999</v>
      </c>
      <c r="H538" s="167"/>
      <c r="I538" s="199">
        <f t="shared" ref="I538" si="1898">G538+H538</f>
        <v>1.7549999999999999</v>
      </c>
      <c r="J538" s="93"/>
      <c r="K538" s="167">
        <f t="shared" si="1766"/>
        <v>1.7549999999999999</v>
      </c>
      <c r="L538" s="152">
        <f t="shared" si="1782"/>
        <v>0</v>
      </c>
      <c r="M538" s="254" t="s">
        <v>203</v>
      </c>
      <c r="N538" s="466">
        <f t="shared" ref="N538" si="1899">+G538+G539</f>
        <v>3.51</v>
      </c>
      <c r="O538" s="466">
        <f t="shared" ref="O538" si="1900">+H538+H539</f>
        <v>0</v>
      </c>
      <c r="P538" s="466">
        <f t="shared" ref="P538" si="1901">N538+O538</f>
        <v>3.51</v>
      </c>
      <c r="Q538" s="466">
        <f t="shared" ref="Q538" si="1902">+J538+J539</f>
        <v>0</v>
      </c>
      <c r="R538" s="466">
        <f t="shared" ref="R538" si="1903">P538-Q538</f>
        <v>3.51</v>
      </c>
      <c r="S538" s="467">
        <f t="shared" ref="S538" si="1904">Q538/P538</f>
        <v>0</v>
      </c>
    </row>
    <row r="539" spans="1:19">
      <c r="A539" s="488"/>
      <c r="B539" s="508"/>
      <c r="C539" s="505"/>
      <c r="D539" s="499"/>
      <c r="E539" s="501"/>
      <c r="F539" s="127" t="s">
        <v>10</v>
      </c>
      <c r="G539" s="249">
        <v>1.7549999999999999</v>
      </c>
      <c r="H539" s="167"/>
      <c r="I539" s="199">
        <f>G539+H539+K538</f>
        <v>3.51</v>
      </c>
      <c r="J539" s="93"/>
      <c r="K539" s="167">
        <f t="shared" si="1766"/>
        <v>3.51</v>
      </c>
      <c r="L539" s="152">
        <f t="shared" si="1782"/>
        <v>0</v>
      </c>
      <c r="M539" s="254" t="s">
        <v>203</v>
      </c>
      <c r="N539" s="466"/>
      <c r="O539" s="466"/>
      <c r="P539" s="466"/>
      <c r="Q539" s="466"/>
      <c r="R539" s="466"/>
      <c r="S539" s="467"/>
    </row>
    <row r="540" spans="1:19">
      <c r="A540" s="488"/>
      <c r="B540" s="508"/>
      <c r="C540" s="505"/>
      <c r="D540" s="499"/>
      <c r="E540" s="468" t="s">
        <v>308</v>
      </c>
      <c r="F540" s="127" t="s">
        <v>457</v>
      </c>
      <c r="G540" s="249">
        <v>7.51</v>
      </c>
      <c r="H540" s="167"/>
      <c r="I540" s="199">
        <f t="shared" ref="I540" si="1905">G540+H540</f>
        <v>7.51</v>
      </c>
      <c r="J540" s="93"/>
      <c r="K540" s="167">
        <f t="shared" si="1766"/>
        <v>7.51</v>
      </c>
      <c r="L540" s="152">
        <f t="shared" si="1782"/>
        <v>0</v>
      </c>
      <c r="M540" s="254" t="s">
        <v>203</v>
      </c>
      <c r="N540" s="466">
        <f t="shared" ref="N540" si="1906">+G540+G541</f>
        <v>15.02</v>
      </c>
      <c r="O540" s="466">
        <f t="shared" ref="O540" si="1907">+H540+H541</f>
        <v>0</v>
      </c>
      <c r="P540" s="466">
        <f t="shared" ref="P540" si="1908">N540+O540</f>
        <v>15.02</v>
      </c>
      <c r="Q540" s="466">
        <f t="shared" ref="Q540" si="1909">+J540+J541</f>
        <v>0</v>
      </c>
      <c r="R540" s="466">
        <f t="shared" ref="R540" si="1910">P540-Q540</f>
        <v>15.02</v>
      </c>
      <c r="S540" s="467">
        <f t="shared" ref="S540" si="1911">Q540/P540</f>
        <v>0</v>
      </c>
    </row>
    <row r="541" spans="1:19">
      <c r="A541" s="488"/>
      <c r="B541" s="508"/>
      <c r="C541" s="505"/>
      <c r="D541" s="499"/>
      <c r="E541" s="468"/>
      <c r="F541" s="127" t="s">
        <v>10</v>
      </c>
      <c r="G541" s="249">
        <v>7.51</v>
      </c>
      <c r="H541" s="167"/>
      <c r="I541" s="199">
        <f t="shared" ref="I541" si="1912">G541+H541+K540</f>
        <v>15.02</v>
      </c>
      <c r="J541" s="93"/>
      <c r="K541" s="167">
        <f t="shared" si="1766"/>
        <v>15.02</v>
      </c>
      <c r="L541" s="152">
        <f t="shared" si="1782"/>
        <v>0</v>
      </c>
      <c r="M541" s="254" t="s">
        <v>203</v>
      </c>
      <c r="N541" s="466"/>
      <c r="O541" s="466"/>
      <c r="P541" s="466"/>
      <c r="Q541" s="466"/>
      <c r="R541" s="466"/>
      <c r="S541" s="467"/>
    </row>
    <row r="542" spans="1:19">
      <c r="A542" s="488"/>
      <c r="B542" s="508"/>
      <c r="C542" s="505"/>
      <c r="D542" s="499"/>
      <c r="E542" s="468" t="s">
        <v>54</v>
      </c>
      <c r="F542" s="127" t="s">
        <v>457</v>
      </c>
      <c r="G542" s="249">
        <v>14.212</v>
      </c>
      <c r="H542" s="167"/>
      <c r="I542" s="199">
        <f t="shared" ref="I542" si="1913">G542+H542</f>
        <v>14.212</v>
      </c>
      <c r="J542" s="93"/>
      <c r="K542" s="167">
        <f t="shared" si="1766"/>
        <v>14.212</v>
      </c>
      <c r="L542" s="152">
        <f t="shared" si="1782"/>
        <v>0</v>
      </c>
      <c r="M542" s="254" t="s">
        <v>203</v>
      </c>
      <c r="N542" s="466">
        <f t="shared" ref="N542" si="1914">+G542+G543</f>
        <v>28.423999999999999</v>
      </c>
      <c r="O542" s="466">
        <f t="shared" ref="O542" si="1915">+H542+H543</f>
        <v>0</v>
      </c>
      <c r="P542" s="466">
        <f t="shared" ref="P542" si="1916">N542+O542</f>
        <v>28.423999999999999</v>
      </c>
      <c r="Q542" s="466">
        <f t="shared" ref="Q542" si="1917">+J542+J543</f>
        <v>0</v>
      </c>
      <c r="R542" s="466">
        <f t="shared" ref="R542" si="1918">P542-Q542</f>
        <v>28.423999999999999</v>
      </c>
      <c r="S542" s="467">
        <f t="shared" ref="S542" si="1919">Q542/P542</f>
        <v>0</v>
      </c>
    </row>
    <row r="543" spans="1:19">
      <c r="A543" s="488"/>
      <c r="B543" s="508"/>
      <c r="C543" s="505"/>
      <c r="D543" s="499"/>
      <c r="E543" s="468"/>
      <c r="F543" s="127" t="s">
        <v>10</v>
      </c>
      <c r="G543" s="249">
        <v>14.212</v>
      </c>
      <c r="H543" s="167"/>
      <c r="I543" s="199">
        <f t="shared" ref="I543" si="1920">G543+H543+K542</f>
        <v>28.423999999999999</v>
      </c>
      <c r="J543" s="93"/>
      <c r="K543" s="167">
        <f t="shared" ref="K543:K596" si="1921">I543-J543</f>
        <v>28.423999999999999</v>
      </c>
      <c r="L543" s="152">
        <f t="shared" si="1782"/>
        <v>0</v>
      </c>
      <c r="M543" s="254" t="s">
        <v>203</v>
      </c>
      <c r="N543" s="466"/>
      <c r="O543" s="466"/>
      <c r="P543" s="466"/>
      <c r="Q543" s="466"/>
      <c r="R543" s="466"/>
      <c r="S543" s="467"/>
    </row>
    <row r="544" spans="1:19">
      <c r="A544" s="488"/>
      <c r="B544" s="508"/>
      <c r="C544" s="505"/>
      <c r="D544" s="499"/>
      <c r="E544" s="468" t="s">
        <v>309</v>
      </c>
      <c r="F544" s="127" t="s">
        <v>457</v>
      </c>
      <c r="G544" s="249">
        <v>13.811999999999999</v>
      </c>
      <c r="H544" s="167"/>
      <c r="I544" s="199">
        <f t="shared" ref="I544" si="1922">G544+H544</f>
        <v>13.811999999999999</v>
      </c>
      <c r="J544" s="93"/>
      <c r="K544" s="167">
        <f t="shared" si="1921"/>
        <v>13.811999999999999</v>
      </c>
      <c r="L544" s="152">
        <f t="shared" si="1782"/>
        <v>0</v>
      </c>
      <c r="M544" s="254" t="s">
        <v>203</v>
      </c>
      <c r="N544" s="466">
        <f t="shared" ref="N544" si="1923">+G544+G545</f>
        <v>27.623999999999999</v>
      </c>
      <c r="O544" s="466">
        <f t="shared" ref="O544" si="1924">+H544+H545</f>
        <v>0</v>
      </c>
      <c r="P544" s="466">
        <f t="shared" ref="P544" si="1925">N544+O544</f>
        <v>27.623999999999999</v>
      </c>
      <c r="Q544" s="466">
        <f t="shared" ref="Q544" si="1926">+J544+J545</f>
        <v>0</v>
      </c>
      <c r="R544" s="466">
        <f t="shared" ref="R544" si="1927">P544-Q544</f>
        <v>27.623999999999999</v>
      </c>
      <c r="S544" s="467">
        <f t="shared" ref="S544" si="1928">Q544/P544</f>
        <v>0</v>
      </c>
    </row>
    <row r="545" spans="1:20">
      <c r="A545" s="488"/>
      <c r="B545" s="508"/>
      <c r="C545" s="505"/>
      <c r="D545" s="499"/>
      <c r="E545" s="468"/>
      <c r="F545" s="127" t="s">
        <v>10</v>
      </c>
      <c r="G545" s="249">
        <v>13.811999999999999</v>
      </c>
      <c r="H545" s="167"/>
      <c r="I545" s="199">
        <f t="shared" ref="I545" si="1929">G545+H545+K544</f>
        <v>27.623999999999999</v>
      </c>
      <c r="J545" s="93"/>
      <c r="K545" s="167">
        <f t="shared" si="1921"/>
        <v>27.623999999999999</v>
      </c>
      <c r="L545" s="152">
        <f t="shared" si="1782"/>
        <v>0</v>
      </c>
      <c r="M545" s="254" t="s">
        <v>203</v>
      </c>
      <c r="N545" s="466"/>
      <c r="O545" s="466"/>
      <c r="P545" s="466"/>
      <c r="Q545" s="466"/>
      <c r="R545" s="466"/>
      <c r="S545" s="467"/>
    </row>
    <row r="546" spans="1:20">
      <c r="A546" s="488"/>
      <c r="B546" s="508"/>
      <c r="C546" s="505"/>
      <c r="D546" s="499"/>
      <c r="E546" s="468" t="s">
        <v>275</v>
      </c>
      <c r="F546" s="127" t="s">
        <v>457</v>
      </c>
      <c r="G546" s="249">
        <v>15.68</v>
      </c>
      <c r="H546" s="167"/>
      <c r="I546" s="199">
        <f t="shared" ref="I546" si="1930">G546+H546</f>
        <v>15.68</v>
      </c>
      <c r="J546" s="93"/>
      <c r="K546" s="167">
        <f t="shared" si="1921"/>
        <v>15.68</v>
      </c>
      <c r="L546" s="152">
        <f t="shared" si="1782"/>
        <v>0</v>
      </c>
      <c r="M546" s="254" t="s">
        <v>203</v>
      </c>
      <c r="N546" s="466">
        <f t="shared" ref="N546" si="1931">+G546+G547</f>
        <v>31.36</v>
      </c>
      <c r="O546" s="466">
        <f t="shared" ref="O546" si="1932">+H546+H547</f>
        <v>0</v>
      </c>
      <c r="P546" s="466">
        <f t="shared" ref="P546" si="1933">N546+O546</f>
        <v>31.36</v>
      </c>
      <c r="Q546" s="466">
        <f t="shared" ref="Q546" si="1934">+J546+J547</f>
        <v>0</v>
      </c>
      <c r="R546" s="466">
        <f t="shared" ref="R546" si="1935">P546-Q546</f>
        <v>31.36</v>
      </c>
      <c r="S546" s="467">
        <f t="shared" ref="S546" si="1936">Q546/P546</f>
        <v>0</v>
      </c>
    </row>
    <row r="547" spans="1:20">
      <c r="A547" s="488"/>
      <c r="B547" s="508"/>
      <c r="C547" s="505"/>
      <c r="D547" s="499"/>
      <c r="E547" s="468"/>
      <c r="F547" s="127" t="s">
        <v>10</v>
      </c>
      <c r="G547" s="249">
        <v>15.68</v>
      </c>
      <c r="H547" s="167"/>
      <c r="I547" s="199">
        <f t="shared" ref="I547" si="1937">G547+H547+K546</f>
        <v>31.36</v>
      </c>
      <c r="J547" s="93"/>
      <c r="K547" s="167">
        <f t="shared" si="1921"/>
        <v>31.36</v>
      </c>
      <c r="L547" s="152">
        <f t="shared" si="1782"/>
        <v>0</v>
      </c>
      <c r="M547" s="254" t="s">
        <v>203</v>
      </c>
      <c r="N547" s="466"/>
      <c r="O547" s="466"/>
      <c r="P547" s="466"/>
      <c r="Q547" s="466"/>
      <c r="R547" s="466"/>
      <c r="S547" s="467"/>
    </row>
    <row r="548" spans="1:20">
      <c r="A548" s="488"/>
      <c r="B548" s="508"/>
      <c r="C548" s="505"/>
      <c r="D548" s="499"/>
      <c r="E548" s="468" t="s">
        <v>276</v>
      </c>
      <c r="F548" s="127" t="s">
        <v>457</v>
      </c>
      <c r="G548" s="249">
        <v>21.326000000000001</v>
      </c>
      <c r="H548" s="167"/>
      <c r="I548" s="199">
        <f t="shared" ref="I548" si="1938">G548+H548</f>
        <v>21.326000000000001</v>
      </c>
      <c r="J548" s="353">
        <v>11.564</v>
      </c>
      <c r="K548" s="167">
        <f t="shared" si="1921"/>
        <v>9.7620000000000005</v>
      </c>
      <c r="L548" s="152">
        <f t="shared" si="1782"/>
        <v>0.54224889805870768</v>
      </c>
      <c r="M548" s="254" t="s">
        <v>203</v>
      </c>
      <c r="N548" s="466">
        <f t="shared" ref="N548" si="1939">+G548+G549</f>
        <v>42.652000000000001</v>
      </c>
      <c r="O548" s="466">
        <f t="shared" ref="O548" si="1940">+H548+H549</f>
        <v>0</v>
      </c>
      <c r="P548" s="466">
        <f t="shared" ref="P548" si="1941">N548+O548</f>
        <v>42.652000000000001</v>
      </c>
      <c r="Q548" s="466">
        <f t="shared" ref="Q548" si="1942">+J548+J549</f>
        <v>11.564</v>
      </c>
      <c r="R548" s="466">
        <f t="shared" ref="R548" si="1943">P548-Q548</f>
        <v>31.088000000000001</v>
      </c>
      <c r="S548" s="467">
        <f t="shared" ref="S548" si="1944">Q548/P548</f>
        <v>0.27112444902935384</v>
      </c>
    </row>
    <row r="549" spans="1:20">
      <c r="A549" s="488"/>
      <c r="B549" s="508"/>
      <c r="C549" s="505"/>
      <c r="D549" s="499"/>
      <c r="E549" s="468"/>
      <c r="F549" s="127" t="s">
        <v>10</v>
      </c>
      <c r="G549" s="249">
        <v>21.326000000000001</v>
      </c>
      <c r="H549" s="167"/>
      <c r="I549" s="199">
        <f t="shared" ref="I549" si="1945">G549+H549+K548</f>
        <v>31.088000000000001</v>
      </c>
      <c r="J549" s="93"/>
      <c r="K549" s="167">
        <f t="shared" si="1921"/>
        <v>31.088000000000001</v>
      </c>
      <c r="L549" s="152">
        <f t="shared" ref="L549:L599" si="1946">J549/I549</f>
        <v>0</v>
      </c>
      <c r="M549" s="254" t="s">
        <v>203</v>
      </c>
      <c r="N549" s="466"/>
      <c r="O549" s="466"/>
      <c r="P549" s="466"/>
      <c r="Q549" s="466"/>
      <c r="R549" s="466"/>
      <c r="S549" s="467"/>
    </row>
    <row r="550" spans="1:20">
      <c r="A550" s="488"/>
      <c r="B550" s="508"/>
      <c r="C550" s="505"/>
      <c r="D550" s="499"/>
      <c r="E550" s="468" t="s">
        <v>277</v>
      </c>
      <c r="F550" s="127" t="s">
        <v>457</v>
      </c>
      <c r="G550" s="249">
        <v>3.0009999999999999</v>
      </c>
      <c r="H550" s="167"/>
      <c r="I550" s="199">
        <f t="shared" ref="I550" si="1947">G550+H550</f>
        <v>3.0009999999999999</v>
      </c>
      <c r="J550" s="93"/>
      <c r="K550" s="167">
        <f t="shared" si="1921"/>
        <v>3.0009999999999999</v>
      </c>
      <c r="L550" s="152">
        <f t="shared" si="1946"/>
        <v>0</v>
      </c>
      <c r="M550" s="254" t="s">
        <v>203</v>
      </c>
      <c r="N550" s="466">
        <f t="shared" ref="N550" si="1948">+G550+G551</f>
        <v>6.0019999999999998</v>
      </c>
      <c r="O550" s="466">
        <f t="shared" ref="O550" si="1949">+H550+H551</f>
        <v>0</v>
      </c>
      <c r="P550" s="466">
        <f t="shared" ref="P550" si="1950">N550+O550</f>
        <v>6.0019999999999998</v>
      </c>
      <c r="Q550" s="466">
        <f t="shared" ref="Q550" si="1951">+J550+J551</f>
        <v>0</v>
      </c>
      <c r="R550" s="466">
        <f t="shared" ref="R550" si="1952">P550-Q550</f>
        <v>6.0019999999999998</v>
      </c>
      <c r="S550" s="467">
        <f t="shared" ref="S550" si="1953">Q550/P550</f>
        <v>0</v>
      </c>
    </row>
    <row r="551" spans="1:20">
      <c r="A551" s="488"/>
      <c r="B551" s="508"/>
      <c r="C551" s="505"/>
      <c r="D551" s="499"/>
      <c r="E551" s="468"/>
      <c r="F551" s="127" t="s">
        <v>10</v>
      </c>
      <c r="G551" s="249">
        <v>3.0009999999999999</v>
      </c>
      <c r="H551" s="167"/>
      <c r="I551" s="199">
        <f t="shared" ref="I551" si="1954">G551+H551+K550</f>
        <v>6.0019999999999998</v>
      </c>
      <c r="J551" s="93"/>
      <c r="K551" s="167">
        <f t="shared" si="1921"/>
        <v>6.0019999999999998</v>
      </c>
      <c r="L551" s="152">
        <f t="shared" si="1946"/>
        <v>0</v>
      </c>
      <c r="M551" s="254" t="s">
        <v>203</v>
      </c>
      <c r="N551" s="466"/>
      <c r="O551" s="466"/>
      <c r="P551" s="466"/>
      <c r="Q551" s="466"/>
      <c r="R551" s="466"/>
      <c r="S551" s="467"/>
    </row>
    <row r="552" spans="1:20">
      <c r="A552" s="488"/>
      <c r="B552" s="508"/>
      <c r="C552" s="505"/>
      <c r="D552" s="499"/>
      <c r="E552" s="468" t="s">
        <v>310</v>
      </c>
      <c r="F552" s="127" t="s">
        <v>457</v>
      </c>
      <c r="G552" s="249">
        <v>3.125</v>
      </c>
      <c r="H552" s="167"/>
      <c r="I552" s="199">
        <f t="shared" ref="I552" si="1955">G552+H552</f>
        <v>3.125</v>
      </c>
      <c r="J552" s="93"/>
      <c r="K552" s="167">
        <f t="shared" si="1921"/>
        <v>3.125</v>
      </c>
      <c r="L552" s="152">
        <f t="shared" si="1946"/>
        <v>0</v>
      </c>
      <c r="M552" s="254" t="s">
        <v>203</v>
      </c>
      <c r="N552" s="466">
        <f t="shared" ref="N552" si="1956">+G552+G553</f>
        <v>6.25</v>
      </c>
      <c r="O552" s="466">
        <f t="shared" ref="O552" si="1957">+H552+H553</f>
        <v>0</v>
      </c>
      <c r="P552" s="466">
        <f t="shared" ref="P552" si="1958">N552+O552</f>
        <v>6.25</v>
      </c>
      <c r="Q552" s="466">
        <f t="shared" ref="Q552" si="1959">+J552+J553</f>
        <v>0</v>
      </c>
      <c r="R552" s="466">
        <f t="shared" ref="R552" si="1960">P552-Q552</f>
        <v>6.25</v>
      </c>
      <c r="S552" s="467">
        <f t="shared" ref="S552" si="1961">Q552/P552</f>
        <v>0</v>
      </c>
    </row>
    <row r="553" spans="1:20">
      <c r="A553" s="488"/>
      <c r="B553" s="508"/>
      <c r="C553" s="505"/>
      <c r="D553" s="499"/>
      <c r="E553" s="468"/>
      <c r="F553" s="127" t="s">
        <v>10</v>
      </c>
      <c r="G553" s="249">
        <v>3.125</v>
      </c>
      <c r="H553" s="167"/>
      <c r="I553" s="199">
        <f t="shared" ref="I553" si="1962">G553+H553+K552</f>
        <v>6.25</v>
      </c>
      <c r="J553" s="93"/>
      <c r="K553" s="167">
        <f t="shared" si="1921"/>
        <v>6.25</v>
      </c>
      <c r="L553" s="152">
        <f t="shared" si="1946"/>
        <v>0</v>
      </c>
      <c r="M553" s="254" t="s">
        <v>203</v>
      </c>
      <c r="N553" s="466"/>
      <c r="O553" s="466"/>
      <c r="P553" s="466"/>
      <c r="Q553" s="466"/>
      <c r="R553" s="466"/>
      <c r="S553" s="467"/>
    </row>
    <row r="554" spans="1:20">
      <c r="A554" s="488"/>
      <c r="B554" s="508"/>
      <c r="C554" s="505"/>
      <c r="D554" s="499"/>
      <c r="E554" s="468" t="s">
        <v>311</v>
      </c>
      <c r="F554" s="127" t="s">
        <v>457</v>
      </c>
      <c r="G554" s="249">
        <v>1.5580000000000001</v>
      </c>
      <c r="H554" s="167"/>
      <c r="I554" s="199">
        <f t="shared" ref="I554" si="1963">G554+H554</f>
        <v>1.5580000000000001</v>
      </c>
      <c r="J554" s="93"/>
      <c r="K554" s="167">
        <f t="shared" si="1921"/>
        <v>1.5580000000000001</v>
      </c>
      <c r="L554" s="152">
        <f t="shared" si="1946"/>
        <v>0</v>
      </c>
      <c r="M554" s="254" t="s">
        <v>203</v>
      </c>
      <c r="N554" s="466">
        <f t="shared" ref="N554" si="1964">+G554+G555</f>
        <v>3.1160000000000001</v>
      </c>
      <c r="O554" s="466">
        <f t="shared" ref="O554" si="1965">+H554+H555</f>
        <v>0</v>
      </c>
      <c r="P554" s="466">
        <f t="shared" ref="P554" si="1966">N554+O554</f>
        <v>3.1160000000000001</v>
      </c>
      <c r="Q554" s="466">
        <f t="shared" ref="Q554" si="1967">+J554+J555</f>
        <v>0</v>
      </c>
      <c r="R554" s="466">
        <f t="shared" ref="R554" si="1968">P554-Q554</f>
        <v>3.1160000000000001</v>
      </c>
      <c r="S554" s="467">
        <f t="shared" ref="S554" si="1969">Q554/P554</f>
        <v>0</v>
      </c>
    </row>
    <row r="555" spans="1:20">
      <c r="A555" s="488"/>
      <c r="B555" s="508"/>
      <c r="C555" s="505"/>
      <c r="D555" s="499"/>
      <c r="E555" s="468"/>
      <c r="F555" s="127" t="s">
        <v>10</v>
      </c>
      <c r="G555" s="249">
        <v>1.5580000000000001</v>
      </c>
      <c r="H555" s="167"/>
      <c r="I555" s="199">
        <f t="shared" ref="I555" si="1970">G555+H555+K554</f>
        <v>3.1160000000000001</v>
      </c>
      <c r="J555" s="93"/>
      <c r="K555" s="167">
        <f t="shared" si="1921"/>
        <v>3.1160000000000001</v>
      </c>
      <c r="L555" s="152">
        <f t="shared" si="1946"/>
        <v>0</v>
      </c>
      <c r="M555" s="254" t="s">
        <v>203</v>
      </c>
      <c r="N555" s="466"/>
      <c r="O555" s="466"/>
      <c r="P555" s="466"/>
      <c r="Q555" s="466"/>
      <c r="R555" s="466"/>
      <c r="S555" s="467"/>
      <c r="T555" s="138"/>
    </row>
    <row r="556" spans="1:20">
      <c r="A556" s="155"/>
      <c r="B556" s="508"/>
      <c r="C556" s="505"/>
      <c r="D556" s="499"/>
      <c r="E556" s="468" t="s">
        <v>446</v>
      </c>
      <c r="F556" s="127" t="s">
        <v>457</v>
      </c>
      <c r="G556" s="249">
        <v>3.609</v>
      </c>
      <c r="H556" s="167"/>
      <c r="I556" s="199">
        <f t="shared" ref="I556" si="1971">G556+H556</f>
        <v>3.609</v>
      </c>
      <c r="J556" s="93"/>
      <c r="K556" s="167">
        <f t="shared" ref="K556:K557" si="1972">I556-J556</f>
        <v>3.609</v>
      </c>
      <c r="L556" s="152">
        <f t="shared" si="1946"/>
        <v>0</v>
      </c>
      <c r="M556" s="254" t="s">
        <v>203</v>
      </c>
      <c r="N556" s="466">
        <f t="shared" ref="N556" si="1973">+G556+G557</f>
        <v>7.218</v>
      </c>
      <c r="O556" s="466">
        <f t="shared" ref="O556" si="1974">+H556+H557</f>
        <v>0</v>
      </c>
      <c r="P556" s="466">
        <f t="shared" ref="P556" si="1975">N556+O556</f>
        <v>7.218</v>
      </c>
      <c r="Q556" s="466">
        <f t="shared" ref="Q556" si="1976">+J556+J557</f>
        <v>0</v>
      </c>
      <c r="R556" s="466">
        <f t="shared" ref="R556" si="1977">P556-Q556</f>
        <v>7.218</v>
      </c>
      <c r="S556" s="467">
        <f t="shared" ref="S556" si="1978">Q556/P556</f>
        <v>0</v>
      </c>
      <c r="T556" s="138"/>
    </row>
    <row r="557" spans="1:20">
      <c r="A557" s="155"/>
      <c r="B557" s="508"/>
      <c r="C557" s="505"/>
      <c r="D557" s="499"/>
      <c r="E557" s="468"/>
      <c r="F557" s="127" t="s">
        <v>10</v>
      </c>
      <c r="G557" s="249">
        <v>3.609</v>
      </c>
      <c r="H557" s="167"/>
      <c r="I557" s="199">
        <f t="shared" ref="I557" si="1979">G557+H557+K556</f>
        <v>7.218</v>
      </c>
      <c r="J557" s="93"/>
      <c r="K557" s="167">
        <f t="shared" si="1972"/>
        <v>7.218</v>
      </c>
      <c r="L557" s="152">
        <f t="shared" si="1946"/>
        <v>0</v>
      </c>
      <c r="M557" s="254" t="s">
        <v>203</v>
      </c>
      <c r="N557" s="466"/>
      <c r="O557" s="466"/>
      <c r="P557" s="466"/>
      <c r="Q557" s="466"/>
      <c r="R557" s="466"/>
      <c r="S557" s="467"/>
      <c r="T557" s="138"/>
    </row>
    <row r="558" spans="1:20">
      <c r="A558" s="155"/>
      <c r="B558" s="508"/>
      <c r="C558" s="505"/>
      <c r="D558" s="499"/>
      <c r="E558" s="468" t="s">
        <v>445</v>
      </c>
      <c r="F558" s="127" t="s">
        <v>457</v>
      </c>
      <c r="G558" s="249">
        <v>2.9729999999999999</v>
      </c>
      <c r="H558" s="167"/>
      <c r="I558" s="199">
        <f t="shared" ref="I558" si="1980">G558+H558</f>
        <v>2.9729999999999999</v>
      </c>
      <c r="J558" s="93"/>
      <c r="K558" s="167">
        <f t="shared" ref="K558:K559" si="1981">I558-J558</f>
        <v>2.9729999999999999</v>
      </c>
      <c r="L558" s="152">
        <f t="shared" si="1946"/>
        <v>0</v>
      </c>
      <c r="M558" s="254" t="s">
        <v>203</v>
      </c>
      <c r="N558" s="466">
        <f t="shared" ref="N558" si="1982">+G558+G559</f>
        <v>5.9459999999999997</v>
      </c>
      <c r="O558" s="466">
        <f t="shared" ref="O558" si="1983">+H558+H559</f>
        <v>0</v>
      </c>
      <c r="P558" s="466">
        <f t="shared" ref="P558" si="1984">N558+O558</f>
        <v>5.9459999999999997</v>
      </c>
      <c r="Q558" s="466">
        <f t="shared" ref="Q558" si="1985">+J558+J559</f>
        <v>0</v>
      </c>
      <c r="R558" s="466">
        <f t="shared" ref="R558" si="1986">P558-Q558</f>
        <v>5.9459999999999997</v>
      </c>
      <c r="S558" s="467">
        <f t="shared" ref="S558" si="1987">Q558/P558</f>
        <v>0</v>
      </c>
      <c r="T558" s="138"/>
    </row>
    <row r="559" spans="1:20">
      <c r="A559" s="155"/>
      <c r="B559" s="508"/>
      <c r="C559" s="505"/>
      <c r="D559" s="499"/>
      <c r="E559" s="468"/>
      <c r="F559" s="127" t="s">
        <v>10</v>
      </c>
      <c r="G559" s="249">
        <v>2.9729999999999999</v>
      </c>
      <c r="H559" s="167"/>
      <c r="I559" s="199">
        <f t="shared" ref="I559" si="1988">G559+H559+K558</f>
        <v>5.9459999999999997</v>
      </c>
      <c r="J559" s="93"/>
      <c r="K559" s="167">
        <f t="shared" si="1981"/>
        <v>5.9459999999999997</v>
      </c>
      <c r="L559" s="152">
        <f t="shared" si="1946"/>
        <v>0</v>
      </c>
      <c r="M559" s="254" t="s">
        <v>203</v>
      </c>
      <c r="N559" s="466"/>
      <c r="O559" s="466"/>
      <c r="P559" s="466"/>
      <c r="Q559" s="466"/>
      <c r="R559" s="466"/>
      <c r="S559" s="467"/>
      <c r="T559" s="138"/>
    </row>
    <row r="560" spans="1:20">
      <c r="A560" s="166"/>
      <c r="B560" s="508"/>
      <c r="C560" s="505"/>
      <c r="D560" s="499"/>
      <c r="E560" s="468" t="s">
        <v>502</v>
      </c>
      <c r="F560" s="127" t="s">
        <v>457</v>
      </c>
      <c r="G560" s="249">
        <v>5.0890000000000004</v>
      </c>
      <c r="H560" s="167"/>
      <c r="I560" s="199">
        <f t="shared" ref="I560:I566" si="1989">G560+H560</f>
        <v>5.0890000000000004</v>
      </c>
      <c r="J560" s="93"/>
      <c r="K560" s="167">
        <f t="shared" ref="K560:K567" si="1990">I560-J560</f>
        <v>5.0890000000000004</v>
      </c>
      <c r="L560" s="152">
        <f t="shared" ref="L560:L567" si="1991">J560/I560</f>
        <v>0</v>
      </c>
      <c r="M560" s="254" t="s">
        <v>203</v>
      </c>
      <c r="N560" s="466">
        <f t="shared" ref="N560" si="1992">+G560+G561</f>
        <v>10.178000000000001</v>
      </c>
      <c r="O560" s="466">
        <f t="shared" ref="O560" si="1993">+H560+H561</f>
        <v>0</v>
      </c>
      <c r="P560" s="466">
        <f t="shared" ref="P560" si="1994">N560+O560</f>
        <v>10.178000000000001</v>
      </c>
      <c r="Q560" s="466">
        <f t="shared" ref="Q560" si="1995">+J560+J561</f>
        <v>0</v>
      </c>
      <c r="R560" s="466">
        <f t="shared" ref="R560" si="1996">P560-Q560</f>
        <v>10.178000000000001</v>
      </c>
      <c r="S560" s="467">
        <f t="shared" ref="S560" si="1997">Q560/P560</f>
        <v>0</v>
      </c>
      <c r="T560" s="138"/>
    </row>
    <row r="561" spans="1:25">
      <c r="A561" s="166"/>
      <c r="B561" s="508"/>
      <c r="C561" s="505"/>
      <c r="D561" s="499"/>
      <c r="E561" s="468"/>
      <c r="F561" s="127" t="s">
        <v>10</v>
      </c>
      <c r="G561" s="249">
        <v>5.0890000000000004</v>
      </c>
      <c r="H561" s="167"/>
      <c r="I561" s="199">
        <f t="shared" ref="I561:I567" si="1998">G561+H561+K560</f>
        <v>10.178000000000001</v>
      </c>
      <c r="J561" s="93"/>
      <c r="K561" s="167">
        <f t="shared" si="1990"/>
        <v>10.178000000000001</v>
      </c>
      <c r="L561" s="152">
        <f t="shared" si="1991"/>
        <v>0</v>
      </c>
      <c r="M561" s="254" t="s">
        <v>203</v>
      </c>
      <c r="N561" s="466"/>
      <c r="O561" s="466"/>
      <c r="P561" s="466"/>
      <c r="Q561" s="466"/>
      <c r="R561" s="466"/>
      <c r="S561" s="467"/>
      <c r="T561" s="138"/>
    </row>
    <row r="562" spans="1:25">
      <c r="A562" s="260"/>
      <c r="B562" s="508"/>
      <c r="C562" s="505"/>
      <c r="D562" s="499"/>
      <c r="E562" s="489" t="s">
        <v>556</v>
      </c>
      <c r="F562" s="127" t="s">
        <v>457</v>
      </c>
      <c r="G562" s="259">
        <v>0.76300000000000001</v>
      </c>
      <c r="H562" s="259"/>
      <c r="I562" s="269">
        <f t="shared" si="1989"/>
        <v>0.76300000000000001</v>
      </c>
      <c r="J562" s="93">
        <v>0.84</v>
      </c>
      <c r="K562" s="269">
        <f t="shared" si="1990"/>
        <v>-7.6999999999999957E-2</v>
      </c>
      <c r="L562" s="152">
        <f t="shared" si="1991"/>
        <v>1.1009174311926604</v>
      </c>
      <c r="M562" s="171">
        <v>44670</v>
      </c>
      <c r="N562" s="466">
        <f t="shared" ref="N562:O566" si="1999">+G562+G563</f>
        <v>1.526</v>
      </c>
      <c r="O562" s="466">
        <f t="shared" si="1999"/>
        <v>0</v>
      </c>
      <c r="P562" s="466">
        <f t="shared" ref="P562:P566" si="2000">N562+O562</f>
        <v>1.526</v>
      </c>
      <c r="Q562" s="466">
        <f t="shared" ref="Q562:Q566" si="2001">+J562+J563</f>
        <v>0.84</v>
      </c>
      <c r="R562" s="466">
        <f t="shared" ref="R562:R566" si="2002">P562-Q562</f>
        <v>0.68600000000000005</v>
      </c>
      <c r="S562" s="467">
        <f t="shared" ref="S562:S566" si="2003">Q562/P562</f>
        <v>0.55045871559633019</v>
      </c>
      <c r="T562" s="138"/>
    </row>
    <row r="563" spans="1:25">
      <c r="A563" s="260"/>
      <c r="B563" s="508"/>
      <c r="C563" s="505"/>
      <c r="D563" s="499"/>
      <c r="E563" s="490"/>
      <c r="F563" s="127" t="s">
        <v>10</v>
      </c>
      <c r="G563" s="259">
        <v>0.76300000000000001</v>
      </c>
      <c r="H563" s="259"/>
      <c r="I563" s="269">
        <f t="shared" si="1998"/>
        <v>0.68600000000000005</v>
      </c>
      <c r="J563" s="93"/>
      <c r="K563" s="269">
        <f t="shared" si="1990"/>
        <v>0.68600000000000005</v>
      </c>
      <c r="L563" s="152">
        <f t="shared" si="1991"/>
        <v>0</v>
      </c>
      <c r="M563" s="270" t="s">
        <v>203</v>
      </c>
      <c r="N563" s="466"/>
      <c r="O563" s="466"/>
      <c r="P563" s="466"/>
      <c r="Q563" s="466"/>
      <c r="R563" s="466"/>
      <c r="S563" s="467"/>
      <c r="T563" s="138"/>
    </row>
    <row r="564" spans="1:25">
      <c r="A564" s="260"/>
      <c r="B564" s="508"/>
      <c r="C564" s="505"/>
      <c r="D564" s="499"/>
      <c r="E564" s="489" t="s">
        <v>557</v>
      </c>
      <c r="F564" s="127" t="s">
        <v>457</v>
      </c>
      <c r="G564" s="259">
        <v>45.887</v>
      </c>
      <c r="H564" s="259"/>
      <c r="I564" s="269">
        <f t="shared" si="1989"/>
        <v>45.887</v>
      </c>
      <c r="J564" s="93">
        <v>1.3540000000000001</v>
      </c>
      <c r="K564" s="269">
        <f t="shared" si="1990"/>
        <v>44.533000000000001</v>
      </c>
      <c r="L564" s="152">
        <f t="shared" si="1991"/>
        <v>2.9507267853640468E-2</v>
      </c>
      <c r="M564" s="270" t="s">
        <v>203</v>
      </c>
      <c r="N564" s="466">
        <f t="shared" ref="N564:O564" si="2004">+G564+G565</f>
        <v>91.774000000000001</v>
      </c>
      <c r="O564" s="466">
        <f t="shared" si="2004"/>
        <v>0</v>
      </c>
      <c r="P564" s="466">
        <f t="shared" ref="P564" si="2005">N564+O564</f>
        <v>91.774000000000001</v>
      </c>
      <c r="Q564" s="466">
        <f t="shared" ref="Q564" si="2006">+J564+J565</f>
        <v>1.3540000000000001</v>
      </c>
      <c r="R564" s="466">
        <f t="shared" ref="R564" si="2007">P564-Q564</f>
        <v>90.42</v>
      </c>
      <c r="S564" s="467">
        <f t="shared" ref="S564" si="2008">Q564/P564</f>
        <v>1.4753633926820234E-2</v>
      </c>
      <c r="T564" s="138"/>
    </row>
    <row r="565" spans="1:25">
      <c r="A565" s="260"/>
      <c r="B565" s="508"/>
      <c r="C565" s="505"/>
      <c r="D565" s="499"/>
      <c r="E565" s="490"/>
      <c r="F565" s="127" t="s">
        <v>10</v>
      </c>
      <c r="G565" s="259">
        <v>45.887</v>
      </c>
      <c r="H565" s="259"/>
      <c r="I565" s="269">
        <f t="shared" si="1998"/>
        <v>90.42</v>
      </c>
      <c r="J565" s="93"/>
      <c r="K565" s="269">
        <f t="shared" si="1990"/>
        <v>90.42</v>
      </c>
      <c r="L565" s="152">
        <f t="shared" si="1991"/>
        <v>0</v>
      </c>
      <c r="M565" s="270" t="s">
        <v>203</v>
      </c>
      <c r="N565" s="466"/>
      <c r="O565" s="466"/>
      <c r="P565" s="466"/>
      <c r="Q565" s="466"/>
      <c r="R565" s="466"/>
      <c r="S565" s="467"/>
      <c r="T565" s="138"/>
    </row>
    <row r="566" spans="1:25">
      <c r="A566" s="260"/>
      <c r="B566" s="508"/>
      <c r="C566" s="505"/>
      <c r="D566" s="499"/>
      <c r="E566" s="489" t="s">
        <v>558</v>
      </c>
      <c r="F566" s="127" t="s">
        <v>457</v>
      </c>
      <c r="G566" s="259">
        <v>3.5249999999999999</v>
      </c>
      <c r="H566" s="259"/>
      <c r="I566" s="269">
        <f t="shared" si="1989"/>
        <v>3.5249999999999999</v>
      </c>
      <c r="J566" s="93">
        <v>0.05</v>
      </c>
      <c r="K566" s="269">
        <f t="shared" si="1990"/>
        <v>3.4750000000000001</v>
      </c>
      <c r="L566" s="152">
        <f t="shared" si="1991"/>
        <v>1.4184397163120569E-2</v>
      </c>
      <c r="M566" s="270" t="s">
        <v>203</v>
      </c>
      <c r="N566" s="466">
        <f t="shared" si="1999"/>
        <v>7.05</v>
      </c>
      <c r="O566" s="466">
        <f t="shared" si="1999"/>
        <v>0</v>
      </c>
      <c r="P566" s="466">
        <f t="shared" si="2000"/>
        <v>7.05</v>
      </c>
      <c r="Q566" s="466">
        <f t="shared" si="2001"/>
        <v>0.05</v>
      </c>
      <c r="R566" s="466">
        <f t="shared" si="2002"/>
        <v>7</v>
      </c>
      <c r="S566" s="467">
        <f t="shared" si="2003"/>
        <v>7.0921985815602844E-3</v>
      </c>
      <c r="T566" s="138"/>
    </row>
    <row r="567" spans="1:25">
      <c r="A567" s="260"/>
      <c r="B567" s="508"/>
      <c r="C567" s="505"/>
      <c r="D567" s="499"/>
      <c r="E567" s="490"/>
      <c r="F567" s="127" t="s">
        <v>10</v>
      </c>
      <c r="G567" s="259">
        <v>3.5249999999999999</v>
      </c>
      <c r="H567" s="259"/>
      <c r="I567" s="269">
        <f t="shared" si="1998"/>
        <v>7</v>
      </c>
      <c r="J567" s="93"/>
      <c r="K567" s="269">
        <f t="shared" si="1990"/>
        <v>7</v>
      </c>
      <c r="L567" s="152">
        <f t="shared" si="1991"/>
        <v>0</v>
      </c>
      <c r="M567" s="270" t="s">
        <v>203</v>
      </c>
      <c r="N567" s="466"/>
      <c r="O567" s="466"/>
      <c r="P567" s="466"/>
      <c r="Q567" s="466"/>
      <c r="R567" s="466"/>
      <c r="S567" s="467"/>
      <c r="T567" s="138"/>
    </row>
    <row r="568" spans="1:25">
      <c r="A568" s="155"/>
      <c r="B568" s="508"/>
      <c r="C568" s="505"/>
      <c r="D568" s="499"/>
      <c r="E568" s="468" t="s">
        <v>533</v>
      </c>
      <c r="F568" s="127" t="s">
        <v>457</v>
      </c>
      <c r="G568" s="249">
        <v>102.76900000000001</v>
      </c>
      <c r="H568" s="167"/>
      <c r="I568" s="199">
        <f t="shared" ref="I568" si="2009">G568+H568</f>
        <v>102.76900000000001</v>
      </c>
      <c r="J568" s="353">
        <v>96.665999999999997</v>
      </c>
      <c r="K568" s="167">
        <f t="shared" si="1921"/>
        <v>6.1030000000000086</v>
      </c>
      <c r="L568" s="152">
        <f t="shared" si="1946"/>
        <v>0.94061438760715776</v>
      </c>
      <c r="M568" s="254" t="s">
        <v>203</v>
      </c>
      <c r="N568" s="466">
        <f t="shared" ref="N568" si="2010">+G568+G569</f>
        <v>205.53700000000001</v>
      </c>
      <c r="O568" s="466">
        <f t="shared" ref="O568" si="2011">+H568+H569</f>
        <v>0</v>
      </c>
      <c r="P568" s="466">
        <f t="shared" ref="P568" si="2012">N568+O568</f>
        <v>205.53700000000001</v>
      </c>
      <c r="Q568" s="466">
        <f t="shared" ref="Q568" si="2013">+J568+J569</f>
        <v>96.665999999999997</v>
      </c>
      <c r="R568" s="466">
        <f t="shared" ref="R568" si="2014">P568-Q568</f>
        <v>108.87100000000001</v>
      </c>
      <c r="S568" s="467">
        <f t="shared" ref="S568" si="2015">Q568/P568</f>
        <v>0.47030948199107703</v>
      </c>
      <c r="T568" s="138"/>
    </row>
    <row r="569" spans="1:25">
      <c r="A569" s="155"/>
      <c r="B569" s="508"/>
      <c r="C569" s="506"/>
      <c r="D569" s="500"/>
      <c r="E569" s="468"/>
      <c r="F569" s="127" t="s">
        <v>10</v>
      </c>
      <c r="G569" s="249">
        <v>102.768</v>
      </c>
      <c r="H569" s="167"/>
      <c r="I569" s="199">
        <f t="shared" ref="I569" si="2016">G569+H569+K568</f>
        <v>108.87100000000001</v>
      </c>
      <c r="J569" s="93"/>
      <c r="K569" s="167">
        <f t="shared" si="1921"/>
        <v>108.87100000000001</v>
      </c>
      <c r="L569" s="152">
        <f t="shared" si="1946"/>
        <v>0</v>
      </c>
      <c r="M569" s="254" t="s">
        <v>203</v>
      </c>
      <c r="N569" s="466"/>
      <c r="O569" s="466"/>
      <c r="P569" s="466"/>
      <c r="Q569" s="466"/>
      <c r="R569" s="466"/>
      <c r="S569" s="467"/>
      <c r="T569" s="138"/>
    </row>
    <row r="570" spans="1:25">
      <c r="A570" s="488"/>
      <c r="B570" s="508"/>
      <c r="C570" s="474" t="s">
        <v>568</v>
      </c>
      <c r="D570" s="498" t="s">
        <v>236</v>
      </c>
      <c r="E570" s="468" t="s">
        <v>278</v>
      </c>
      <c r="F570" s="127" t="s">
        <v>457</v>
      </c>
      <c r="G570" s="249">
        <v>82.363</v>
      </c>
      <c r="H570" s="167"/>
      <c r="I570" s="199">
        <f t="shared" ref="I570" si="2017">G570+H570</f>
        <v>82.363</v>
      </c>
      <c r="J570" s="93"/>
      <c r="K570" s="167">
        <f t="shared" si="1921"/>
        <v>82.363</v>
      </c>
      <c r="L570" s="152">
        <f t="shared" si="1946"/>
        <v>0</v>
      </c>
      <c r="M570" s="254" t="s">
        <v>203</v>
      </c>
      <c r="N570" s="466">
        <f t="shared" ref="N570" si="2018">+G570+G571</f>
        <v>164.726</v>
      </c>
      <c r="O570" s="466">
        <f t="shared" ref="O570" si="2019">+H570+H571</f>
        <v>0</v>
      </c>
      <c r="P570" s="466">
        <f t="shared" ref="P570" si="2020">N570+O570</f>
        <v>164.726</v>
      </c>
      <c r="Q570" s="466">
        <f t="shared" ref="Q570" si="2021">+J570+J571</f>
        <v>0</v>
      </c>
      <c r="R570" s="466">
        <f t="shared" ref="R570" si="2022">P570-Q570</f>
        <v>164.726</v>
      </c>
      <c r="S570" s="467">
        <f t="shared" ref="S570" si="2023">Q570/P570</f>
        <v>0</v>
      </c>
      <c r="Y570" s="156"/>
    </row>
    <row r="571" spans="1:25">
      <c r="A571" s="488"/>
      <c r="B571" s="508"/>
      <c r="C571" s="474"/>
      <c r="D571" s="499"/>
      <c r="E571" s="468"/>
      <c r="F571" s="127" t="s">
        <v>10</v>
      </c>
      <c r="G571" s="249">
        <v>82.363</v>
      </c>
      <c r="H571" s="167"/>
      <c r="I571" s="199">
        <f t="shared" ref="I571" si="2024">G571+H571+K570</f>
        <v>164.726</v>
      </c>
      <c r="J571" s="93"/>
      <c r="K571" s="167">
        <f t="shared" si="1921"/>
        <v>164.726</v>
      </c>
      <c r="L571" s="152">
        <f t="shared" si="1946"/>
        <v>0</v>
      </c>
      <c r="M571" s="254" t="s">
        <v>203</v>
      </c>
      <c r="N571" s="466"/>
      <c r="O571" s="466"/>
      <c r="P571" s="466"/>
      <c r="Q571" s="466"/>
      <c r="R571" s="466"/>
      <c r="S571" s="467"/>
      <c r="Y571" s="156"/>
    </row>
    <row r="572" spans="1:25">
      <c r="A572" s="488"/>
      <c r="B572" s="508"/>
      <c r="C572" s="474"/>
      <c r="D572" s="499"/>
      <c r="E572" s="468" t="s">
        <v>279</v>
      </c>
      <c r="F572" s="127" t="s">
        <v>457</v>
      </c>
      <c r="G572" s="249">
        <v>147.61000000000001</v>
      </c>
      <c r="H572" s="195"/>
      <c r="I572" s="199">
        <f t="shared" ref="I572" si="2025">G572+H572</f>
        <v>147.61000000000001</v>
      </c>
      <c r="J572" s="93">
        <v>0.01</v>
      </c>
      <c r="K572" s="167">
        <f t="shared" si="1921"/>
        <v>147.60000000000002</v>
      </c>
      <c r="L572" s="152">
        <f t="shared" si="1946"/>
        <v>6.7746087663437434E-5</v>
      </c>
      <c r="M572" s="254" t="s">
        <v>203</v>
      </c>
      <c r="N572" s="466">
        <f t="shared" ref="N572" si="2026">+G572+G573</f>
        <v>295.22000000000003</v>
      </c>
      <c r="O572" s="466">
        <f t="shared" ref="O572" si="2027">+H572+H573</f>
        <v>0</v>
      </c>
      <c r="P572" s="466">
        <f t="shared" ref="P572" si="2028">N572+O572</f>
        <v>295.22000000000003</v>
      </c>
      <c r="Q572" s="466">
        <f t="shared" ref="Q572" si="2029">+J572+J573</f>
        <v>0.01</v>
      </c>
      <c r="R572" s="466">
        <f t="shared" ref="R572" si="2030">P572-Q572</f>
        <v>295.21000000000004</v>
      </c>
      <c r="S572" s="467">
        <f t="shared" ref="S572" si="2031">Q572/P572</f>
        <v>3.3873043831718717E-5</v>
      </c>
    </row>
    <row r="573" spans="1:25">
      <c r="A573" s="488"/>
      <c r="B573" s="508"/>
      <c r="C573" s="474"/>
      <c r="D573" s="499"/>
      <c r="E573" s="468"/>
      <c r="F573" s="127" t="s">
        <v>10</v>
      </c>
      <c r="G573" s="249">
        <v>147.61000000000001</v>
      </c>
      <c r="H573" s="246"/>
      <c r="I573" s="199">
        <f t="shared" ref="I573" si="2032">G573+H573+K572</f>
        <v>295.21000000000004</v>
      </c>
      <c r="J573" s="93"/>
      <c r="K573" s="167">
        <f t="shared" si="1921"/>
        <v>295.21000000000004</v>
      </c>
      <c r="L573" s="152">
        <f t="shared" si="1946"/>
        <v>0</v>
      </c>
      <c r="M573" s="254" t="s">
        <v>203</v>
      </c>
      <c r="N573" s="466"/>
      <c r="O573" s="466"/>
      <c r="P573" s="466"/>
      <c r="Q573" s="466"/>
      <c r="R573" s="466"/>
      <c r="S573" s="467"/>
    </row>
    <row r="574" spans="1:25">
      <c r="A574" s="488"/>
      <c r="B574" s="508"/>
      <c r="C574" s="474"/>
      <c r="D574" s="499"/>
      <c r="E574" s="468" t="s">
        <v>280</v>
      </c>
      <c r="F574" s="127" t="s">
        <v>457</v>
      </c>
      <c r="G574" s="249">
        <v>21.292000000000002</v>
      </c>
      <c r="H574" s="167"/>
      <c r="I574" s="199">
        <f t="shared" ref="I574" si="2033">G574+H574</f>
        <v>21.292000000000002</v>
      </c>
      <c r="J574" s="93"/>
      <c r="K574" s="167">
        <f t="shared" si="1921"/>
        <v>21.292000000000002</v>
      </c>
      <c r="L574" s="152">
        <f t="shared" si="1946"/>
        <v>0</v>
      </c>
      <c r="M574" s="254" t="s">
        <v>203</v>
      </c>
      <c r="N574" s="466">
        <f t="shared" ref="N574" si="2034">+G574+G575</f>
        <v>42.584000000000003</v>
      </c>
      <c r="O574" s="466">
        <f t="shared" ref="O574" si="2035">+H574+H575</f>
        <v>0</v>
      </c>
      <c r="P574" s="466">
        <f t="shared" ref="P574" si="2036">N574+O574</f>
        <v>42.584000000000003</v>
      </c>
      <c r="Q574" s="466">
        <f t="shared" ref="Q574" si="2037">+J574+J575</f>
        <v>0</v>
      </c>
      <c r="R574" s="466">
        <f t="shared" ref="R574" si="2038">P574-Q574</f>
        <v>42.584000000000003</v>
      </c>
      <c r="S574" s="467">
        <f t="shared" ref="S574" si="2039">Q574/P574</f>
        <v>0</v>
      </c>
    </row>
    <row r="575" spans="1:25">
      <c r="A575" s="488"/>
      <c r="B575" s="508"/>
      <c r="C575" s="474"/>
      <c r="D575" s="499"/>
      <c r="E575" s="468"/>
      <c r="F575" s="127" t="s">
        <v>10</v>
      </c>
      <c r="G575" s="249">
        <v>21.292000000000002</v>
      </c>
      <c r="H575" s="167"/>
      <c r="I575" s="199">
        <f t="shared" ref="I575" si="2040">G575+H575+K574</f>
        <v>42.584000000000003</v>
      </c>
      <c r="J575" s="93"/>
      <c r="K575" s="167">
        <f t="shared" si="1921"/>
        <v>42.584000000000003</v>
      </c>
      <c r="L575" s="152">
        <f t="shared" si="1946"/>
        <v>0</v>
      </c>
      <c r="M575" s="254" t="s">
        <v>203</v>
      </c>
      <c r="N575" s="466"/>
      <c r="O575" s="466"/>
      <c r="P575" s="466"/>
      <c r="Q575" s="466"/>
      <c r="R575" s="466"/>
      <c r="S575" s="467"/>
    </row>
    <row r="576" spans="1:25">
      <c r="A576" s="488"/>
      <c r="B576" s="508"/>
      <c r="C576" s="474"/>
      <c r="D576" s="499"/>
      <c r="E576" s="468" t="s">
        <v>282</v>
      </c>
      <c r="F576" s="127" t="s">
        <v>457</v>
      </c>
      <c r="G576" s="249">
        <v>294.23500000000001</v>
      </c>
      <c r="H576" s="167"/>
      <c r="I576" s="199">
        <f t="shared" ref="I576" si="2041">G576+H576</f>
        <v>294.23500000000001</v>
      </c>
      <c r="J576" s="93">
        <v>8.4559999999999995</v>
      </c>
      <c r="K576" s="167">
        <f t="shared" si="1921"/>
        <v>285.779</v>
      </c>
      <c r="L576" s="152">
        <f t="shared" si="1946"/>
        <v>2.8738933165666895E-2</v>
      </c>
      <c r="M576" s="254" t="s">
        <v>203</v>
      </c>
      <c r="N576" s="466">
        <f t="shared" ref="N576" si="2042">+G576+G577</f>
        <v>588.47</v>
      </c>
      <c r="O576" s="466">
        <f t="shared" ref="O576" si="2043">+H576+H577</f>
        <v>0</v>
      </c>
      <c r="P576" s="466">
        <f t="shared" ref="P576" si="2044">N576+O576</f>
        <v>588.47</v>
      </c>
      <c r="Q576" s="466">
        <f t="shared" ref="Q576" si="2045">+J576+J577</f>
        <v>8.4559999999999995</v>
      </c>
      <c r="R576" s="466">
        <f t="shared" ref="R576" si="2046">P576-Q576</f>
        <v>580.01400000000001</v>
      </c>
      <c r="S576" s="467">
        <f t="shared" ref="S576" si="2047">Q576/P576</f>
        <v>1.4369466582833447E-2</v>
      </c>
    </row>
    <row r="577" spans="1:19">
      <c r="A577" s="488"/>
      <c r="B577" s="508"/>
      <c r="C577" s="474"/>
      <c r="D577" s="499"/>
      <c r="E577" s="468"/>
      <c r="F577" s="127" t="s">
        <v>10</v>
      </c>
      <c r="G577" s="249">
        <v>294.23500000000001</v>
      </c>
      <c r="H577" s="167"/>
      <c r="I577" s="199">
        <f t="shared" ref="I577" si="2048">G577+H577+K576</f>
        <v>580.01400000000001</v>
      </c>
      <c r="J577" s="93"/>
      <c r="K577" s="167">
        <f t="shared" si="1921"/>
        <v>580.01400000000001</v>
      </c>
      <c r="L577" s="152">
        <f t="shared" si="1946"/>
        <v>0</v>
      </c>
      <c r="M577" s="254" t="s">
        <v>203</v>
      </c>
      <c r="N577" s="466"/>
      <c r="O577" s="466"/>
      <c r="P577" s="466"/>
      <c r="Q577" s="466"/>
      <c r="R577" s="466"/>
      <c r="S577" s="467"/>
    </row>
    <row r="578" spans="1:19">
      <c r="A578" s="488"/>
      <c r="B578" s="508"/>
      <c r="C578" s="474"/>
      <c r="D578" s="499"/>
      <c r="E578" s="468" t="s">
        <v>281</v>
      </c>
      <c r="F578" s="127" t="s">
        <v>457</v>
      </c>
      <c r="G578" s="249">
        <v>0</v>
      </c>
      <c r="H578" s="167"/>
      <c r="I578" s="199">
        <f t="shared" ref="I578" si="2049">G578+H578</f>
        <v>0</v>
      </c>
      <c r="J578" s="93"/>
      <c r="K578" s="167">
        <f t="shared" si="1921"/>
        <v>0</v>
      </c>
      <c r="L578" s="152" t="e">
        <f t="shared" si="1946"/>
        <v>#DIV/0!</v>
      </c>
      <c r="M578" s="254" t="s">
        <v>203</v>
      </c>
      <c r="N578" s="466">
        <f t="shared" ref="N578" si="2050">+G578+G579</f>
        <v>0</v>
      </c>
      <c r="O578" s="466">
        <f t="shared" ref="O578" si="2051">+H578+H579</f>
        <v>0</v>
      </c>
      <c r="P578" s="466">
        <f t="shared" ref="P578" si="2052">N578+O578</f>
        <v>0</v>
      </c>
      <c r="Q578" s="466">
        <f t="shared" ref="Q578" si="2053">+J578+J579</f>
        <v>0</v>
      </c>
      <c r="R578" s="466">
        <f t="shared" ref="R578" si="2054">P578-Q578</f>
        <v>0</v>
      </c>
      <c r="S578" s="467" t="e">
        <f t="shared" ref="S578" si="2055">Q578/P578</f>
        <v>#DIV/0!</v>
      </c>
    </row>
    <row r="579" spans="1:19">
      <c r="A579" s="488"/>
      <c r="B579" s="508"/>
      <c r="C579" s="474"/>
      <c r="D579" s="499"/>
      <c r="E579" s="468"/>
      <c r="F579" s="127" t="s">
        <v>10</v>
      </c>
      <c r="G579" s="249">
        <v>0</v>
      </c>
      <c r="H579" s="167"/>
      <c r="I579" s="199">
        <f t="shared" ref="I579" si="2056">G579+H579+K578</f>
        <v>0</v>
      </c>
      <c r="J579" s="93"/>
      <c r="K579" s="167">
        <f t="shared" si="1921"/>
        <v>0</v>
      </c>
      <c r="L579" s="152" t="e">
        <f t="shared" si="1946"/>
        <v>#DIV/0!</v>
      </c>
      <c r="M579" s="254" t="s">
        <v>203</v>
      </c>
      <c r="N579" s="466"/>
      <c r="O579" s="466"/>
      <c r="P579" s="466"/>
      <c r="Q579" s="466"/>
      <c r="R579" s="466"/>
      <c r="S579" s="467"/>
    </row>
    <row r="580" spans="1:19">
      <c r="A580" s="488"/>
      <c r="B580" s="508"/>
      <c r="C580" s="474"/>
      <c r="D580" s="499"/>
      <c r="E580" s="473" t="s">
        <v>517</v>
      </c>
      <c r="F580" s="430" t="s">
        <v>457</v>
      </c>
      <c r="G580" s="431">
        <v>39.744</v>
      </c>
      <c r="H580" s="431">
        <v>-40.44</v>
      </c>
      <c r="I580" s="431">
        <f t="shared" ref="I580" si="2057">G580+H580</f>
        <v>-0.69599999999999795</v>
      </c>
      <c r="J580" s="432"/>
      <c r="K580" s="431">
        <f t="shared" si="1921"/>
        <v>-0.69599999999999795</v>
      </c>
      <c r="L580" s="433">
        <f t="shared" si="1946"/>
        <v>0</v>
      </c>
      <c r="M580" s="254" t="s">
        <v>203</v>
      </c>
      <c r="N580" s="466">
        <f t="shared" ref="N580" si="2058">+G580+G581</f>
        <v>79.488</v>
      </c>
      <c r="O580" s="466">
        <f t="shared" ref="O580" si="2059">+H580+H581</f>
        <v>-79.488</v>
      </c>
      <c r="P580" s="466">
        <f t="shared" ref="P580" si="2060">N580+O580</f>
        <v>0</v>
      </c>
      <c r="Q580" s="466">
        <f t="shared" ref="Q580" si="2061">+J580+J581</f>
        <v>0</v>
      </c>
      <c r="R580" s="466">
        <f t="shared" ref="R580" si="2062">P580-Q580</f>
        <v>0</v>
      </c>
      <c r="S580" s="467" t="e">
        <f t="shared" ref="S580" si="2063">Q580/P580</f>
        <v>#DIV/0!</v>
      </c>
    </row>
    <row r="581" spans="1:19">
      <c r="A581" s="488"/>
      <c r="B581" s="508"/>
      <c r="C581" s="474"/>
      <c r="D581" s="499"/>
      <c r="E581" s="473"/>
      <c r="F581" s="430" t="s">
        <v>10</v>
      </c>
      <c r="G581" s="431">
        <v>39.744</v>
      </c>
      <c r="H581" s="431">
        <v>-39.048000000000002</v>
      </c>
      <c r="I581" s="431">
        <f t="shared" ref="I581" si="2064">G581+H581+K580</f>
        <v>0</v>
      </c>
      <c r="J581" s="432"/>
      <c r="K581" s="431">
        <f t="shared" si="1921"/>
        <v>0</v>
      </c>
      <c r="L581" s="433" t="e">
        <f t="shared" si="1946"/>
        <v>#DIV/0!</v>
      </c>
      <c r="M581" s="254" t="s">
        <v>203</v>
      </c>
      <c r="N581" s="466"/>
      <c r="O581" s="466"/>
      <c r="P581" s="466"/>
      <c r="Q581" s="466"/>
      <c r="R581" s="466"/>
      <c r="S581" s="467"/>
    </row>
    <row r="582" spans="1:19">
      <c r="A582" s="488"/>
      <c r="B582" s="508"/>
      <c r="C582" s="474"/>
      <c r="D582" s="499"/>
      <c r="E582" s="468" t="s">
        <v>283</v>
      </c>
      <c r="F582" s="127" t="s">
        <v>457</v>
      </c>
      <c r="G582" s="249">
        <v>0</v>
      </c>
      <c r="H582" s="167"/>
      <c r="I582" s="199">
        <f t="shared" ref="I582" si="2065">G582+H582</f>
        <v>0</v>
      </c>
      <c r="J582" s="93"/>
      <c r="K582" s="167">
        <f t="shared" si="1921"/>
        <v>0</v>
      </c>
      <c r="L582" s="152" t="e">
        <f t="shared" si="1946"/>
        <v>#DIV/0!</v>
      </c>
      <c r="M582" s="254" t="s">
        <v>203</v>
      </c>
      <c r="N582" s="466">
        <f t="shared" ref="N582" si="2066">+G582+G583</f>
        <v>0</v>
      </c>
      <c r="O582" s="466">
        <f t="shared" ref="O582" si="2067">+H582+H583</f>
        <v>0</v>
      </c>
      <c r="P582" s="466">
        <f t="shared" ref="P582" si="2068">N582+O582</f>
        <v>0</v>
      </c>
      <c r="Q582" s="466">
        <f t="shared" ref="Q582" si="2069">+J582+J583</f>
        <v>0</v>
      </c>
      <c r="R582" s="466">
        <f t="shared" ref="R582" si="2070">P582-Q582</f>
        <v>0</v>
      </c>
      <c r="S582" s="467" t="e">
        <f t="shared" ref="S582" si="2071">Q582/P582</f>
        <v>#DIV/0!</v>
      </c>
    </row>
    <row r="583" spans="1:19">
      <c r="A583" s="488"/>
      <c r="B583" s="508"/>
      <c r="C583" s="474"/>
      <c r="D583" s="499"/>
      <c r="E583" s="468"/>
      <c r="F583" s="127" t="s">
        <v>10</v>
      </c>
      <c r="G583" s="249">
        <v>0</v>
      </c>
      <c r="H583" s="167"/>
      <c r="I583" s="199">
        <f t="shared" ref="I583" si="2072">G583+H583+K582</f>
        <v>0</v>
      </c>
      <c r="J583" s="93"/>
      <c r="K583" s="167">
        <f t="shared" si="1921"/>
        <v>0</v>
      </c>
      <c r="L583" s="152" t="e">
        <f t="shared" si="1946"/>
        <v>#DIV/0!</v>
      </c>
      <c r="M583" s="254" t="s">
        <v>203</v>
      </c>
      <c r="N583" s="466"/>
      <c r="O583" s="466"/>
      <c r="P583" s="466"/>
      <c r="Q583" s="466"/>
      <c r="R583" s="466"/>
      <c r="S583" s="467"/>
    </row>
    <row r="584" spans="1:19">
      <c r="A584" s="493"/>
      <c r="B584" s="508"/>
      <c r="C584" s="474"/>
      <c r="D584" s="499"/>
      <c r="E584" s="468" t="s">
        <v>284</v>
      </c>
      <c r="F584" s="127" t="s">
        <v>457</v>
      </c>
      <c r="G584" s="249">
        <v>2.359</v>
      </c>
      <c r="H584" s="93"/>
      <c r="I584" s="199">
        <f t="shared" ref="I584" si="2073">G584+H584</f>
        <v>2.359</v>
      </c>
      <c r="J584" s="93"/>
      <c r="K584" s="167">
        <f t="shared" si="1921"/>
        <v>2.359</v>
      </c>
      <c r="L584" s="152">
        <f t="shared" si="1946"/>
        <v>0</v>
      </c>
      <c r="M584" s="254" t="s">
        <v>203</v>
      </c>
      <c r="N584" s="466">
        <f t="shared" ref="N584" si="2074">+G584+G585</f>
        <v>4.718</v>
      </c>
      <c r="O584" s="466">
        <f t="shared" ref="O584" si="2075">+H584+H585</f>
        <v>0</v>
      </c>
      <c r="P584" s="466">
        <f t="shared" ref="P584" si="2076">N584+O584</f>
        <v>4.718</v>
      </c>
      <c r="Q584" s="466">
        <f t="shared" ref="Q584" si="2077">+J584+J585</f>
        <v>0</v>
      </c>
      <c r="R584" s="466">
        <f t="shared" ref="R584" si="2078">P584-Q584</f>
        <v>4.718</v>
      </c>
      <c r="S584" s="467">
        <f t="shared" ref="S584" si="2079">Q584/P584</f>
        <v>0</v>
      </c>
    </row>
    <row r="585" spans="1:19">
      <c r="A585" s="493"/>
      <c r="B585" s="508"/>
      <c r="C585" s="474"/>
      <c r="D585" s="499"/>
      <c r="E585" s="468"/>
      <c r="F585" s="127" t="s">
        <v>10</v>
      </c>
      <c r="G585" s="249">
        <v>2.359</v>
      </c>
      <c r="H585" s="93"/>
      <c r="I585" s="199">
        <f t="shared" ref="I585" si="2080">G585+H585+K584</f>
        <v>4.718</v>
      </c>
      <c r="J585" s="93"/>
      <c r="K585" s="167">
        <f t="shared" si="1921"/>
        <v>4.718</v>
      </c>
      <c r="L585" s="152">
        <f t="shared" si="1946"/>
        <v>0</v>
      </c>
      <c r="M585" s="254" t="s">
        <v>203</v>
      </c>
      <c r="N585" s="466"/>
      <c r="O585" s="466"/>
      <c r="P585" s="466"/>
      <c r="Q585" s="466"/>
      <c r="R585" s="466"/>
      <c r="S585" s="467"/>
    </row>
    <row r="586" spans="1:19">
      <c r="A586" s="488"/>
      <c r="B586" s="508"/>
      <c r="C586" s="474"/>
      <c r="D586" s="499"/>
      <c r="E586" s="468" t="s">
        <v>285</v>
      </c>
      <c r="F586" s="127" t="s">
        <v>457</v>
      </c>
      <c r="G586" s="249">
        <v>4.4400000000000004</v>
      </c>
      <c r="H586" s="167"/>
      <c r="I586" s="199">
        <f t="shared" ref="I586" si="2081">G586+H586</f>
        <v>4.4400000000000004</v>
      </c>
      <c r="J586" s="93"/>
      <c r="K586" s="167">
        <f t="shared" si="1921"/>
        <v>4.4400000000000004</v>
      </c>
      <c r="L586" s="152">
        <f t="shared" si="1946"/>
        <v>0</v>
      </c>
      <c r="M586" s="254" t="s">
        <v>203</v>
      </c>
      <c r="N586" s="466">
        <f t="shared" ref="N586" si="2082">+G586+G587</f>
        <v>8.8800000000000008</v>
      </c>
      <c r="O586" s="466">
        <f t="shared" ref="O586" si="2083">+H586+H587</f>
        <v>0</v>
      </c>
      <c r="P586" s="466">
        <f t="shared" ref="P586" si="2084">N586+O586</f>
        <v>8.8800000000000008</v>
      </c>
      <c r="Q586" s="466">
        <f t="shared" ref="Q586" si="2085">+J586+J587</f>
        <v>0</v>
      </c>
      <c r="R586" s="466">
        <f t="shared" ref="R586" si="2086">P586-Q586</f>
        <v>8.8800000000000008</v>
      </c>
      <c r="S586" s="467">
        <f t="shared" ref="S586" si="2087">Q586/P586</f>
        <v>0</v>
      </c>
    </row>
    <row r="587" spans="1:19">
      <c r="A587" s="488"/>
      <c r="B587" s="508"/>
      <c r="C587" s="474"/>
      <c r="D587" s="499"/>
      <c r="E587" s="468"/>
      <c r="F587" s="127" t="s">
        <v>10</v>
      </c>
      <c r="G587" s="249">
        <v>4.4400000000000004</v>
      </c>
      <c r="H587" s="167"/>
      <c r="I587" s="199">
        <f t="shared" ref="I587" si="2088">G587+H587+K586</f>
        <v>8.8800000000000008</v>
      </c>
      <c r="J587" s="93"/>
      <c r="K587" s="167">
        <f t="shared" si="1921"/>
        <v>8.8800000000000008</v>
      </c>
      <c r="L587" s="152">
        <f t="shared" si="1946"/>
        <v>0</v>
      </c>
      <c r="M587" s="254" t="s">
        <v>203</v>
      </c>
      <c r="N587" s="466"/>
      <c r="O587" s="466"/>
      <c r="P587" s="466"/>
      <c r="Q587" s="466"/>
      <c r="R587" s="466"/>
      <c r="S587" s="467"/>
    </row>
    <row r="588" spans="1:19">
      <c r="A588" s="488"/>
      <c r="B588" s="508"/>
      <c r="C588" s="474"/>
      <c r="D588" s="499"/>
      <c r="E588" s="468" t="s">
        <v>286</v>
      </c>
      <c r="F588" s="127" t="s">
        <v>457</v>
      </c>
      <c r="G588" s="249">
        <v>13.621</v>
      </c>
      <c r="H588" s="167">
        <f>-15</f>
        <v>-15</v>
      </c>
      <c r="I588" s="199">
        <f t="shared" ref="I588" si="2089">G588+H588</f>
        <v>-1.3789999999999996</v>
      </c>
      <c r="J588" s="93"/>
      <c r="K588" s="167">
        <f t="shared" si="1921"/>
        <v>-1.3789999999999996</v>
      </c>
      <c r="L588" s="152">
        <f t="shared" si="1946"/>
        <v>0</v>
      </c>
      <c r="M588" s="254" t="s">
        <v>203</v>
      </c>
      <c r="N588" s="466">
        <f t="shared" ref="N588" si="2090">+G588+G589</f>
        <v>27.242000000000001</v>
      </c>
      <c r="O588" s="466">
        <f t="shared" ref="O588" si="2091">+H588+H589</f>
        <v>-15</v>
      </c>
      <c r="P588" s="466">
        <f t="shared" ref="P588" si="2092">N588+O588</f>
        <v>12.242000000000001</v>
      </c>
      <c r="Q588" s="466">
        <f t="shared" ref="Q588" si="2093">+J588+J589</f>
        <v>0</v>
      </c>
      <c r="R588" s="466">
        <f t="shared" ref="R588" si="2094">P588-Q588</f>
        <v>12.242000000000001</v>
      </c>
      <c r="S588" s="467">
        <f t="shared" ref="S588" si="2095">Q588/P588</f>
        <v>0</v>
      </c>
    </row>
    <row r="589" spans="1:19">
      <c r="A589" s="488"/>
      <c r="B589" s="508"/>
      <c r="C589" s="474"/>
      <c r="D589" s="499"/>
      <c r="E589" s="468"/>
      <c r="F589" s="127" t="s">
        <v>10</v>
      </c>
      <c r="G589" s="249">
        <v>13.621</v>
      </c>
      <c r="H589" s="167"/>
      <c r="I589" s="199">
        <f t="shared" ref="I589" si="2096">G589+H589+K588</f>
        <v>12.242000000000001</v>
      </c>
      <c r="J589" s="93"/>
      <c r="K589" s="167">
        <f t="shared" si="1921"/>
        <v>12.242000000000001</v>
      </c>
      <c r="L589" s="152">
        <f t="shared" si="1946"/>
        <v>0</v>
      </c>
      <c r="M589" s="254" t="s">
        <v>203</v>
      </c>
      <c r="N589" s="466"/>
      <c r="O589" s="466"/>
      <c r="P589" s="466"/>
      <c r="Q589" s="466"/>
      <c r="R589" s="466"/>
      <c r="S589" s="467"/>
    </row>
    <row r="590" spans="1:19">
      <c r="A590" s="488"/>
      <c r="B590" s="508"/>
      <c r="C590" s="474"/>
      <c r="D590" s="499"/>
      <c r="E590" s="468" t="s">
        <v>287</v>
      </c>
      <c r="F590" s="127" t="s">
        <v>457</v>
      </c>
      <c r="G590" s="249">
        <v>13.118</v>
      </c>
      <c r="H590" s="167">
        <f>-13-13</f>
        <v>-26</v>
      </c>
      <c r="I590" s="199">
        <f t="shared" ref="I590" si="2097">G590+H590</f>
        <v>-12.882</v>
      </c>
      <c r="J590" s="93"/>
      <c r="K590" s="167">
        <f t="shared" si="1921"/>
        <v>-12.882</v>
      </c>
      <c r="L590" s="152">
        <f t="shared" si="1946"/>
        <v>0</v>
      </c>
      <c r="M590" s="254" t="s">
        <v>203</v>
      </c>
      <c r="N590" s="466">
        <f t="shared" ref="N590" si="2098">+G590+G591</f>
        <v>26.236000000000001</v>
      </c>
      <c r="O590" s="466">
        <f t="shared" ref="O590" si="2099">+H590+H591</f>
        <v>-26</v>
      </c>
      <c r="P590" s="466">
        <f t="shared" ref="P590" si="2100">N590+O590</f>
        <v>0.23600000000000065</v>
      </c>
      <c r="Q590" s="466">
        <f t="shared" ref="Q590" si="2101">+J590+J591</f>
        <v>0</v>
      </c>
      <c r="R590" s="466">
        <f t="shared" ref="R590" si="2102">P590-Q590</f>
        <v>0.23600000000000065</v>
      </c>
      <c r="S590" s="467">
        <f t="shared" ref="S590" si="2103">Q590/P590</f>
        <v>0</v>
      </c>
    </row>
    <row r="591" spans="1:19">
      <c r="A591" s="488"/>
      <c r="B591" s="508"/>
      <c r="C591" s="474"/>
      <c r="D591" s="499"/>
      <c r="E591" s="468"/>
      <c r="F591" s="127" t="s">
        <v>10</v>
      </c>
      <c r="G591" s="249">
        <v>13.118</v>
      </c>
      <c r="H591" s="167"/>
      <c r="I591" s="199">
        <f t="shared" ref="I591" si="2104">G591+H591+K590</f>
        <v>0.23600000000000065</v>
      </c>
      <c r="J591" s="93"/>
      <c r="K591" s="167">
        <f t="shared" si="1921"/>
        <v>0.23600000000000065</v>
      </c>
      <c r="L591" s="152">
        <f t="shared" si="1946"/>
        <v>0</v>
      </c>
      <c r="M591" s="254" t="s">
        <v>203</v>
      </c>
      <c r="N591" s="466"/>
      <c r="O591" s="466"/>
      <c r="P591" s="466"/>
      <c r="Q591" s="466"/>
      <c r="R591" s="466"/>
      <c r="S591" s="467"/>
    </row>
    <row r="592" spans="1:19">
      <c r="A592" s="488"/>
      <c r="B592" s="508"/>
      <c r="C592" s="474"/>
      <c r="D592" s="499"/>
      <c r="E592" s="468" t="s">
        <v>559</v>
      </c>
      <c r="F592" s="127" t="s">
        <v>457</v>
      </c>
      <c r="G592" s="249">
        <v>7.7510000000000003</v>
      </c>
      <c r="H592" s="167">
        <f>-15</f>
        <v>-15</v>
      </c>
      <c r="I592" s="199">
        <f>G592+H592</f>
        <v>-7.2489999999999997</v>
      </c>
      <c r="J592" s="93"/>
      <c r="K592" s="167">
        <f>I592-J592</f>
        <v>-7.2489999999999997</v>
      </c>
      <c r="L592" s="152">
        <f>J592/I592</f>
        <v>0</v>
      </c>
      <c r="M592" s="254" t="s">
        <v>203</v>
      </c>
      <c r="N592" s="466">
        <f t="shared" ref="N592" si="2105">+G592+G593</f>
        <v>15.502000000000001</v>
      </c>
      <c r="O592" s="466">
        <f>+H592+H593</f>
        <v>-15</v>
      </c>
      <c r="P592" s="466">
        <f t="shared" ref="P592" si="2106">N592+O592</f>
        <v>0.50200000000000067</v>
      </c>
      <c r="Q592" s="466">
        <f>+J592+J593</f>
        <v>0</v>
      </c>
      <c r="R592" s="466">
        <f t="shared" ref="R592" si="2107">P592-Q592</f>
        <v>0.50200000000000067</v>
      </c>
      <c r="S592" s="467">
        <f t="shared" ref="S592" si="2108">Q592/P592</f>
        <v>0</v>
      </c>
    </row>
    <row r="593" spans="1:19">
      <c r="A593" s="488"/>
      <c r="B593" s="508"/>
      <c r="C593" s="474"/>
      <c r="D593" s="499"/>
      <c r="E593" s="468"/>
      <c r="F593" s="127" t="s">
        <v>10</v>
      </c>
      <c r="G593" s="249">
        <v>7.7510000000000003</v>
      </c>
      <c r="H593" s="167"/>
      <c r="I593" s="199">
        <f t="shared" ref="I593" si="2109">G593+H593+K592</f>
        <v>0.50200000000000067</v>
      </c>
      <c r="J593" s="93"/>
      <c r="K593" s="167">
        <f t="shared" si="1921"/>
        <v>0.50200000000000067</v>
      </c>
      <c r="L593" s="152">
        <f t="shared" si="1946"/>
        <v>0</v>
      </c>
      <c r="M593" s="254" t="s">
        <v>203</v>
      </c>
      <c r="N593" s="466"/>
      <c r="O593" s="466"/>
      <c r="P593" s="466"/>
      <c r="Q593" s="466"/>
      <c r="R593" s="466"/>
      <c r="S593" s="467"/>
    </row>
    <row r="594" spans="1:19">
      <c r="A594" s="488"/>
      <c r="B594" s="508"/>
      <c r="C594" s="474"/>
      <c r="D594" s="499"/>
      <c r="E594" s="468" t="s">
        <v>288</v>
      </c>
      <c r="F594" s="127" t="s">
        <v>457</v>
      </c>
      <c r="G594" s="249">
        <v>0</v>
      </c>
      <c r="H594" s="167"/>
      <c r="I594" s="199">
        <f t="shared" ref="I594" si="2110">G594+H594</f>
        <v>0</v>
      </c>
      <c r="J594" s="93"/>
      <c r="K594" s="167">
        <f t="shared" si="1921"/>
        <v>0</v>
      </c>
      <c r="L594" s="152" t="e">
        <f t="shared" si="1946"/>
        <v>#DIV/0!</v>
      </c>
      <c r="M594" s="254" t="s">
        <v>203</v>
      </c>
      <c r="N594" s="466">
        <f t="shared" ref="N594" si="2111">+G594+G595</f>
        <v>0</v>
      </c>
      <c r="O594" s="466">
        <f t="shared" ref="O594" si="2112">+H594+H595</f>
        <v>0</v>
      </c>
      <c r="P594" s="466">
        <f t="shared" ref="P594" si="2113">N594+O594</f>
        <v>0</v>
      </c>
      <c r="Q594" s="466">
        <f t="shared" ref="Q594" si="2114">+J594+J595</f>
        <v>0</v>
      </c>
      <c r="R594" s="466">
        <f t="shared" ref="R594" si="2115">P594-Q594</f>
        <v>0</v>
      </c>
      <c r="S594" s="467" t="e">
        <f t="shared" ref="S594" si="2116">Q594/P594</f>
        <v>#DIV/0!</v>
      </c>
    </row>
    <row r="595" spans="1:19">
      <c r="A595" s="488"/>
      <c r="B595" s="508"/>
      <c r="C595" s="474"/>
      <c r="D595" s="499"/>
      <c r="E595" s="468"/>
      <c r="F595" s="127" t="s">
        <v>10</v>
      </c>
      <c r="G595" s="249">
        <v>0</v>
      </c>
      <c r="H595" s="167"/>
      <c r="I595" s="199">
        <f t="shared" ref="I595" si="2117">G595+H595+K594</f>
        <v>0</v>
      </c>
      <c r="J595" s="93"/>
      <c r="K595" s="167">
        <f t="shared" si="1921"/>
        <v>0</v>
      </c>
      <c r="L595" s="152" t="e">
        <f t="shared" si="1946"/>
        <v>#DIV/0!</v>
      </c>
      <c r="M595" s="254" t="s">
        <v>203</v>
      </c>
      <c r="N595" s="466"/>
      <c r="O595" s="466"/>
      <c r="P595" s="466"/>
      <c r="Q595" s="466"/>
      <c r="R595" s="466"/>
      <c r="S595" s="467"/>
    </row>
    <row r="596" spans="1:19">
      <c r="A596" s="488"/>
      <c r="B596" s="508"/>
      <c r="C596" s="474"/>
      <c r="D596" s="499"/>
      <c r="E596" s="468" t="s">
        <v>289</v>
      </c>
      <c r="F596" s="127" t="s">
        <v>457</v>
      </c>
      <c r="G596" s="249">
        <v>0</v>
      </c>
      <c r="H596" s="167"/>
      <c r="I596" s="199">
        <f t="shared" ref="I596" si="2118">G596+H596</f>
        <v>0</v>
      </c>
      <c r="J596" s="93"/>
      <c r="K596" s="167">
        <f t="shared" si="1921"/>
        <v>0</v>
      </c>
      <c r="L596" s="152" t="e">
        <f t="shared" si="1946"/>
        <v>#DIV/0!</v>
      </c>
      <c r="M596" s="254" t="s">
        <v>203</v>
      </c>
      <c r="N596" s="466">
        <f t="shared" ref="N596" si="2119">+G596+G597</f>
        <v>0</v>
      </c>
      <c r="O596" s="466">
        <f t="shared" ref="O596" si="2120">+H596+H597</f>
        <v>0</v>
      </c>
      <c r="P596" s="466">
        <f t="shared" ref="P596" si="2121">N596+O596</f>
        <v>0</v>
      </c>
      <c r="Q596" s="466">
        <f t="shared" ref="Q596" si="2122">+J596+J597</f>
        <v>0</v>
      </c>
      <c r="R596" s="466">
        <f t="shared" ref="R596" si="2123">P596-Q596</f>
        <v>0</v>
      </c>
      <c r="S596" s="467" t="e">
        <f t="shared" ref="S596" si="2124">Q596/P596</f>
        <v>#DIV/0!</v>
      </c>
    </row>
    <row r="597" spans="1:19">
      <c r="A597" s="488"/>
      <c r="B597" s="508"/>
      <c r="C597" s="474"/>
      <c r="D597" s="499"/>
      <c r="E597" s="468"/>
      <c r="F597" s="127" t="s">
        <v>10</v>
      </c>
      <c r="G597" s="249">
        <v>0</v>
      </c>
      <c r="H597" s="167"/>
      <c r="I597" s="199">
        <f t="shared" ref="I597" si="2125">G597+H597+K596</f>
        <v>0</v>
      </c>
      <c r="J597" s="93"/>
      <c r="K597" s="167">
        <f t="shared" ref="K597:K629" si="2126">I597-J597</f>
        <v>0</v>
      </c>
      <c r="L597" s="152" t="e">
        <f t="shared" si="1946"/>
        <v>#DIV/0!</v>
      </c>
      <c r="M597" s="254" t="s">
        <v>203</v>
      </c>
      <c r="N597" s="466"/>
      <c r="O597" s="466"/>
      <c r="P597" s="466"/>
      <c r="Q597" s="466"/>
      <c r="R597" s="466"/>
      <c r="S597" s="467"/>
    </row>
    <row r="598" spans="1:19">
      <c r="A598" s="488"/>
      <c r="B598" s="508"/>
      <c r="C598" s="474"/>
      <c r="D598" s="499"/>
      <c r="E598" s="468" t="s">
        <v>560</v>
      </c>
      <c r="F598" s="127" t="s">
        <v>457</v>
      </c>
      <c r="G598" s="249">
        <v>0</v>
      </c>
      <c r="H598" s="167"/>
      <c r="I598" s="199">
        <f t="shared" ref="I598" si="2127">G598+H598</f>
        <v>0</v>
      </c>
      <c r="J598" s="93"/>
      <c r="K598" s="167">
        <f t="shared" si="2126"/>
        <v>0</v>
      </c>
      <c r="L598" s="152" t="e">
        <f t="shared" si="1946"/>
        <v>#DIV/0!</v>
      </c>
      <c r="M598" s="254" t="s">
        <v>203</v>
      </c>
      <c r="N598" s="466">
        <f t="shared" ref="N598" si="2128">+G598+G599</f>
        <v>0</v>
      </c>
      <c r="O598" s="466">
        <f t="shared" ref="O598" si="2129">+H598+H599</f>
        <v>0</v>
      </c>
      <c r="P598" s="466">
        <f t="shared" ref="P598" si="2130">N598+O598</f>
        <v>0</v>
      </c>
      <c r="Q598" s="466">
        <f t="shared" ref="Q598" si="2131">+J598+J599</f>
        <v>0</v>
      </c>
      <c r="R598" s="466">
        <f t="shared" ref="R598" si="2132">P598-Q598</f>
        <v>0</v>
      </c>
      <c r="S598" s="467" t="e">
        <f t="shared" ref="S598" si="2133">Q598/P598</f>
        <v>#DIV/0!</v>
      </c>
    </row>
    <row r="599" spans="1:19">
      <c r="A599" s="488"/>
      <c r="B599" s="508"/>
      <c r="C599" s="474"/>
      <c r="D599" s="499"/>
      <c r="E599" s="468"/>
      <c r="F599" s="127" t="s">
        <v>10</v>
      </c>
      <c r="G599" s="249">
        <v>0</v>
      </c>
      <c r="H599" s="167"/>
      <c r="I599" s="199">
        <f t="shared" ref="I599" si="2134">G599+H599+K598</f>
        <v>0</v>
      </c>
      <c r="J599" s="93"/>
      <c r="K599" s="167">
        <f t="shared" si="2126"/>
        <v>0</v>
      </c>
      <c r="L599" s="152" t="e">
        <f t="shared" si="1946"/>
        <v>#DIV/0!</v>
      </c>
      <c r="M599" s="254" t="s">
        <v>203</v>
      </c>
      <c r="N599" s="466"/>
      <c r="O599" s="466"/>
      <c r="P599" s="466"/>
      <c r="Q599" s="466"/>
      <c r="R599" s="466"/>
      <c r="S599" s="467"/>
    </row>
    <row r="600" spans="1:19">
      <c r="A600" s="488"/>
      <c r="B600" s="508"/>
      <c r="C600" s="474"/>
      <c r="D600" s="499"/>
      <c r="E600" s="468" t="s">
        <v>290</v>
      </c>
      <c r="F600" s="127" t="s">
        <v>457</v>
      </c>
      <c r="G600" s="249">
        <v>15.776999999999999</v>
      </c>
      <c r="H600" s="167">
        <f>-24-7</f>
        <v>-31</v>
      </c>
      <c r="I600" s="199">
        <f t="shared" ref="I600" si="2135">G600+H600</f>
        <v>-15.223000000000001</v>
      </c>
      <c r="J600" s="93"/>
      <c r="K600" s="233">
        <f t="shared" si="2126"/>
        <v>-15.223000000000001</v>
      </c>
      <c r="L600" s="152">
        <f t="shared" ref="L600:L632" si="2136">J600/I600</f>
        <v>0</v>
      </c>
      <c r="M600" s="254" t="s">
        <v>203</v>
      </c>
      <c r="N600" s="466">
        <f t="shared" ref="N600" si="2137">+G600+G601</f>
        <v>31.553999999999998</v>
      </c>
      <c r="O600" s="466">
        <f t="shared" ref="O600" si="2138">+H600+H601</f>
        <v>-31</v>
      </c>
      <c r="P600" s="466">
        <f t="shared" ref="P600" si="2139">N600+O600</f>
        <v>0.55399999999999849</v>
      </c>
      <c r="Q600" s="466">
        <f t="shared" ref="Q600" si="2140">+J600+J601</f>
        <v>0</v>
      </c>
      <c r="R600" s="466">
        <f t="shared" ref="R600" si="2141">P600-Q600</f>
        <v>0.55399999999999849</v>
      </c>
      <c r="S600" s="467">
        <f t="shared" ref="S600" si="2142">Q600/P600</f>
        <v>0</v>
      </c>
    </row>
    <row r="601" spans="1:19">
      <c r="A601" s="488"/>
      <c r="B601" s="508"/>
      <c r="C601" s="474"/>
      <c r="D601" s="499"/>
      <c r="E601" s="468"/>
      <c r="F601" s="127" t="s">
        <v>10</v>
      </c>
      <c r="G601" s="249">
        <v>15.776999999999999</v>
      </c>
      <c r="H601" s="167"/>
      <c r="I601" s="199">
        <f t="shared" ref="I601" si="2143">G601+H601+K600</f>
        <v>0.55399999999999849</v>
      </c>
      <c r="J601" s="93"/>
      <c r="K601" s="167">
        <f t="shared" si="2126"/>
        <v>0.55399999999999849</v>
      </c>
      <c r="L601" s="152">
        <f t="shared" si="2136"/>
        <v>0</v>
      </c>
      <c r="M601" s="254" t="s">
        <v>203</v>
      </c>
      <c r="N601" s="466"/>
      <c r="O601" s="466"/>
      <c r="P601" s="466"/>
      <c r="Q601" s="466"/>
      <c r="R601" s="466"/>
      <c r="S601" s="467"/>
    </row>
    <row r="602" spans="1:19">
      <c r="A602" s="488"/>
      <c r="B602" s="508"/>
      <c r="C602" s="474"/>
      <c r="D602" s="499"/>
      <c r="E602" s="468" t="s">
        <v>295</v>
      </c>
      <c r="F602" s="127" t="s">
        <v>457</v>
      </c>
      <c r="G602" s="249">
        <v>2.294</v>
      </c>
      <c r="H602" s="167"/>
      <c r="I602" s="199">
        <f t="shared" ref="I602" si="2144">G602+H602</f>
        <v>2.294</v>
      </c>
      <c r="J602" s="93"/>
      <c r="K602" s="167">
        <f t="shared" si="2126"/>
        <v>2.294</v>
      </c>
      <c r="L602" s="152">
        <f t="shared" si="2136"/>
        <v>0</v>
      </c>
      <c r="M602" s="254" t="s">
        <v>203</v>
      </c>
      <c r="N602" s="466">
        <f t="shared" ref="N602" si="2145">+G602+G603</f>
        <v>4.5880000000000001</v>
      </c>
      <c r="O602" s="466">
        <f t="shared" ref="O602" si="2146">+H602+H603</f>
        <v>0</v>
      </c>
      <c r="P602" s="466">
        <f t="shared" ref="P602" si="2147">N602+O602</f>
        <v>4.5880000000000001</v>
      </c>
      <c r="Q602" s="466">
        <f t="shared" ref="Q602" si="2148">+J602+J603</f>
        <v>0</v>
      </c>
      <c r="R602" s="466">
        <f>P602-Q602</f>
        <v>4.5880000000000001</v>
      </c>
      <c r="S602" s="467">
        <f t="shared" ref="S602" si="2149">Q602/P602</f>
        <v>0</v>
      </c>
    </row>
    <row r="603" spans="1:19">
      <c r="A603" s="488"/>
      <c r="B603" s="508"/>
      <c r="C603" s="474"/>
      <c r="D603" s="499"/>
      <c r="E603" s="468"/>
      <c r="F603" s="127" t="s">
        <v>10</v>
      </c>
      <c r="G603" s="249">
        <v>2.294</v>
      </c>
      <c r="H603" s="167"/>
      <c r="I603" s="199">
        <f t="shared" ref="I603" si="2150">G603+H603+K602</f>
        <v>4.5880000000000001</v>
      </c>
      <c r="J603" s="93"/>
      <c r="K603" s="167">
        <f t="shared" si="2126"/>
        <v>4.5880000000000001</v>
      </c>
      <c r="L603" s="152">
        <f t="shared" si="2136"/>
        <v>0</v>
      </c>
      <c r="M603" s="254" t="s">
        <v>203</v>
      </c>
      <c r="N603" s="466"/>
      <c r="O603" s="466"/>
      <c r="P603" s="466"/>
      <c r="Q603" s="466"/>
      <c r="R603" s="466"/>
      <c r="S603" s="467"/>
    </row>
    <row r="604" spans="1:19">
      <c r="A604" s="155"/>
      <c r="B604" s="508"/>
      <c r="C604" s="474"/>
      <c r="D604" s="499"/>
      <c r="E604" s="468" t="s">
        <v>312</v>
      </c>
      <c r="F604" s="127" t="s">
        <v>457</v>
      </c>
      <c r="G604" s="249">
        <v>0</v>
      </c>
      <c r="H604" s="167"/>
      <c r="I604" s="199">
        <f t="shared" ref="I604" si="2151">G604+H604</f>
        <v>0</v>
      </c>
      <c r="J604" s="93"/>
      <c r="K604" s="167">
        <f t="shared" si="2126"/>
        <v>0</v>
      </c>
      <c r="L604" s="152" t="e">
        <f>J604/I604</f>
        <v>#DIV/0!</v>
      </c>
      <c r="M604" s="254" t="s">
        <v>203</v>
      </c>
      <c r="N604" s="466">
        <f t="shared" ref="N604" si="2152">+G604+G605</f>
        <v>0</v>
      </c>
      <c r="O604" s="466">
        <f t="shared" ref="O604" si="2153">+H604+H605</f>
        <v>0</v>
      </c>
      <c r="P604" s="466">
        <f t="shared" ref="P604" si="2154">N604+O604</f>
        <v>0</v>
      </c>
      <c r="Q604" s="466">
        <f t="shared" ref="Q604" si="2155">+J604+J605</f>
        <v>0</v>
      </c>
      <c r="R604" s="466">
        <f t="shared" ref="R604" si="2156">P604-Q604</f>
        <v>0</v>
      </c>
      <c r="S604" s="467" t="e">
        <f t="shared" ref="S604" si="2157">Q604/P604</f>
        <v>#DIV/0!</v>
      </c>
    </row>
    <row r="605" spans="1:19">
      <c r="A605" s="155"/>
      <c r="B605" s="508"/>
      <c r="C605" s="474"/>
      <c r="D605" s="499"/>
      <c r="E605" s="468"/>
      <c r="F605" s="127" t="s">
        <v>10</v>
      </c>
      <c r="G605" s="249">
        <v>0</v>
      </c>
      <c r="H605" s="167"/>
      <c r="I605" s="199">
        <f t="shared" ref="I605" si="2158">G605+H605+K604</f>
        <v>0</v>
      </c>
      <c r="J605" s="93"/>
      <c r="K605" s="167">
        <f t="shared" si="2126"/>
        <v>0</v>
      </c>
      <c r="L605" s="152" t="e">
        <f t="shared" si="2136"/>
        <v>#DIV/0!</v>
      </c>
      <c r="M605" s="254" t="s">
        <v>203</v>
      </c>
      <c r="N605" s="466"/>
      <c r="O605" s="466"/>
      <c r="P605" s="466"/>
      <c r="Q605" s="466"/>
      <c r="R605" s="466"/>
      <c r="S605" s="467"/>
    </row>
    <row r="606" spans="1:19">
      <c r="A606" s="155"/>
      <c r="B606" s="508"/>
      <c r="C606" s="474"/>
      <c r="D606" s="499"/>
      <c r="E606" s="468" t="s">
        <v>561</v>
      </c>
      <c r="F606" s="127" t="s">
        <v>457</v>
      </c>
      <c r="G606" s="249">
        <v>6.2249999999999996</v>
      </c>
      <c r="H606" s="200"/>
      <c r="I606" s="200">
        <f t="shared" ref="I606" si="2159">G606+H606</f>
        <v>6.2249999999999996</v>
      </c>
      <c r="J606" s="93"/>
      <c r="K606" s="200">
        <f>I606-J606</f>
        <v>6.2249999999999996</v>
      </c>
      <c r="L606" s="152">
        <f t="shared" si="2136"/>
        <v>0</v>
      </c>
      <c r="M606" s="254" t="s">
        <v>203</v>
      </c>
      <c r="N606" s="466">
        <f t="shared" ref="N606" si="2160">+G606+G607</f>
        <v>12.45</v>
      </c>
      <c r="O606" s="466">
        <f t="shared" ref="O606" si="2161">+H606+H607</f>
        <v>0</v>
      </c>
      <c r="P606" s="466">
        <f t="shared" ref="P606" si="2162">N606+O606</f>
        <v>12.45</v>
      </c>
      <c r="Q606" s="466">
        <f t="shared" ref="Q606" si="2163">+J606+J607</f>
        <v>0</v>
      </c>
      <c r="R606" s="466">
        <f t="shared" ref="R606" si="2164">P606-Q606</f>
        <v>12.45</v>
      </c>
      <c r="S606" s="467">
        <f t="shared" ref="S606" si="2165">Q606/P606</f>
        <v>0</v>
      </c>
    </row>
    <row r="607" spans="1:19">
      <c r="A607" s="155"/>
      <c r="B607" s="508"/>
      <c r="C607" s="474"/>
      <c r="D607" s="499"/>
      <c r="E607" s="468"/>
      <c r="F607" s="127" t="s">
        <v>10</v>
      </c>
      <c r="G607" s="249">
        <v>6.2249999999999996</v>
      </c>
      <c r="H607" s="200"/>
      <c r="I607" s="200">
        <f t="shared" ref="I607" si="2166">G607+H607+K606</f>
        <v>12.45</v>
      </c>
      <c r="J607" s="93"/>
      <c r="K607" s="200">
        <f t="shared" ref="K607:K608" si="2167">I607-J607</f>
        <v>12.45</v>
      </c>
      <c r="L607" s="152">
        <f t="shared" si="2136"/>
        <v>0</v>
      </c>
      <c r="M607" s="254" t="s">
        <v>203</v>
      </c>
      <c r="N607" s="466"/>
      <c r="O607" s="466"/>
      <c r="P607" s="466"/>
      <c r="Q607" s="466"/>
      <c r="R607" s="466"/>
      <c r="S607" s="467"/>
    </row>
    <row r="608" spans="1:19">
      <c r="A608" s="166"/>
      <c r="B608" s="508"/>
      <c r="C608" s="474"/>
      <c r="D608" s="499"/>
      <c r="E608" s="468" t="s">
        <v>562</v>
      </c>
      <c r="F608" s="127" t="s">
        <v>457</v>
      </c>
      <c r="G608" s="249">
        <v>1.861</v>
      </c>
      <c r="H608" s="167"/>
      <c r="I608" s="199">
        <f>G608+H608</f>
        <v>1.861</v>
      </c>
      <c r="J608" s="93"/>
      <c r="K608" s="167">
        <f t="shared" si="2167"/>
        <v>1.861</v>
      </c>
      <c r="L608" s="152">
        <f t="shared" ref="L608:L619" si="2168">J608/I608</f>
        <v>0</v>
      </c>
      <c r="M608" s="254" t="s">
        <v>203</v>
      </c>
      <c r="N608" s="466">
        <f t="shared" ref="N608" si="2169">+G608+G609</f>
        <v>3.722</v>
      </c>
      <c r="O608" s="466">
        <f t="shared" ref="O608" si="2170">+H608+H609</f>
        <v>0</v>
      </c>
      <c r="P608" s="466">
        <f t="shared" ref="P608" si="2171">N608+O608</f>
        <v>3.722</v>
      </c>
      <c r="Q608" s="466">
        <f t="shared" ref="Q608" si="2172">+J608+J609</f>
        <v>0</v>
      </c>
      <c r="R608" s="466">
        <f t="shared" ref="R608" si="2173">P608-Q608</f>
        <v>3.722</v>
      </c>
      <c r="S608" s="467">
        <f t="shared" ref="S608" si="2174">Q608/P608</f>
        <v>0</v>
      </c>
    </row>
    <row r="609" spans="1:25">
      <c r="A609" s="166"/>
      <c r="B609" s="508"/>
      <c r="C609" s="474"/>
      <c r="D609" s="499"/>
      <c r="E609" s="468"/>
      <c r="F609" s="127" t="s">
        <v>10</v>
      </c>
      <c r="G609" s="249">
        <v>1.861</v>
      </c>
      <c r="H609" s="167"/>
      <c r="I609" s="199">
        <f>G609+H609+K608</f>
        <v>3.722</v>
      </c>
      <c r="J609" s="93"/>
      <c r="K609" s="167">
        <f t="shared" ref="K609:K619" si="2175">I609-J609</f>
        <v>3.722</v>
      </c>
      <c r="L609" s="152">
        <f t="shared" si="2168"/>
        <v>0</v>
      </c>
      <c r="M609" s="254" t="s">
        <v>203</v>
      </c>
      <c r="N609" s="466"/>
      <c r="O609" s="466"/>
      <c r="P609" s="466"/>
      <c r="Q609" s="466"/>
      <c r="R609" s="466"/>
      <c r="S609" s="467"/>
    </row>
    <row r="610" spans="1:25">
      <c r="A610" s="166"/>
      <c r="B610" s="508"/>
      <c r="C610" s="474"/>
      <c r="D610" s="499"/>
      <c r="E610" s="468" t="s">
        <v>503</v>
      </c>
      <c r="F610" s="127" t="s">
        <v>457</v>
      </c>
      <c r="G610" s="249">
        <v>34.286000000000001</v>
      </c>
      <c r="H610" s="167">
        <f>-45-15</f>
        <v>-60</v>
      </c>
      <c r="I610" s="199">
        <f t="shared" ref="I610" si="2176">G610+H610</f>
        <v>-25.713999999999999</v>
      </c>
      <c r="J610" s="93"/>
      <c r="K610" s="167">
        <f t="shared" si="2175"/>
        <v>-25.713999999999999</v>
      </c>
      <c r="L610" s="152">
        <f t="shared" si="2168"/>
        <v>0</v>
      </c>
      <c r="M610" s="254" t="s">
        <v>203</v>
      </c>
      <c r="N610" s="466">
        <f t="shared" ref="N610" si="2177">+G610+G611</f>
        <v>68.572000000000003</v>
      </c>
      <c r="O610" s="466">
        <f t="shared" ref="O610" si="2178">+H610+H611</f>
        <v>-60</v>
      </c>
      <c r="P610" s="466">
        <f t="shared" ref="P610" si="2179">N610+O610</f>
        <v>8.5720000000000027</v>
      </c>
      <c r="Q610" s="466">
        <f t="shared" ref="Q610" si="2180">+J610+J611</f>
        <v>0</v>
      </c>
      <c r="R610" s="466">
        <f t="shared" ref="R610" si="2181">P610-Q610</f>
        <v>8.5720000000000027</v>
      </c>
      <c r="S610" s="467">
        <f t="shared" ref="S610" si="2182">Q610/P610</f>
        <v>0</v>
      </c>
    </row>
    <row r="611" spans="1:25">
      <c r="A611" s="166"/>
      <c r="B611" s="508"/>
      <c r="C611" s="474"/>
      <c r="D611" s="499"/>
      <c r="E611" s="468"/>
      <c r="F611" s="127" t="s">
        <v>10</v>
      </c>
      <c r="G611" s="249">
        <v>34.286000000000001</v>
      </c>
      <c r="H611" s="167"/>
      <c r="I611" s="199">
        <f t="shared" ref="I611" si="2183">G611+H611+K610</f>
        <v>8.5720000000000027</v>
      </c>
      <c r="J611" s="93"/>
      <c r="K611" s="167">
        <f t="shared" si="2175"/>
        <v>8.5720000000000027</v>
      </c>
      <c r="L611" s="152">
        <f t="shared" si="2168"/>
        <v>0</v>
      </c>
      <c r="M611" s="254" t="s">
        <v>203</v>
      </c>
      <c r="N611" s="466"/>
      <c r="O611" s="466"/>
      <c r="P611" s="466"/>
      <c r="Q611" s="466"/>
      <c r="R611" s="466"/>
      <c r="S611" s="467"/>
    </row>
    <row r="612" spans="1:25">
      <c r="A612" s="166"/>
      <c r="B612" s="508"/>
      <c r="C612" s="474"/>
      <c r="D612" s="499"/>
      <c r="E612" s="468" t="s">
        <v>504</v>
      </c>
      <c r="F612" s="127" t="s">
        <v>457</v>
      </c>
      <c r="G612" s="249">
        <v>6.6239999999999997</v>
      </c>
      <c r="H612" s="167"/>
      <c r="I612" s="199">
        <f t="shared" ref="I612" si="2184">G612+H612</f>
        <v>6.6239999999999997</v>
      </c>
      <c r="J612" s="93"/>
      <c r="K612" s="167">
        <f t="shared" si="2175"/>
        <v>6.6239999999999997</v>
      </c>
      <c r="L612" s="152">
        <f t="shared" si="2168"/>
        <v>0</v>
      </c>
      <c r="M612" s="254" t="s">
        <v>203</v>
      </c>
      <c r="N612" s="466">
        <f t="shared" ref="N612" si="2185">+G612+G613</f>
        <v>13.247999999999999</v>
      </c>
      <c r="O612" s="466">
        <f t="shared" ref="O612" si="2186">+H612+H613</f>
        <v>0</v>
      </c>
      <c r="P612" s="466">
        <f t="shared" ref="P612" si="2187">N612+O612</f>
        <v>13.247999999999999</v>
      </c>
      <c r="Q612" s="466">
        <f t="shared" ref="Q612" si="2188">+J612+J613</f>
        <v>0</v>
      </c>
      <c r="R612" s="466">
        <f t="shared" ref="R612" si="2189">P612-Q612</f>
        <v>13.247999999999999</v>
      </c>
      <c r="S612" s="467">
        <f t="shared" ref="S612" si="2190">Q612/P612</f>
        <v>0</v>
      </c>
    </row>
    <row r="613" spans="1:25">
      <c r="A613" s="166"/>
      <c r="B613" s="508"/>
      <c r="C613" s="474"/>
      <c r="D613" s="499"/>
      <c r="E613" s="468"/>
      <c r="F613" s="127" t="s">
        <v>10</v>
      </c>
      <c r="G613" s="249">
        <v>6.6239999999999997</v>
      </c>
      <c r="H613" s="167"/>
      <c r="I613" s="199">
        <f t="shared" ref="I613" si="2191">G613+H613+K612</f>
        <v>13.247999999999999</v>
      </c>
      <c r="J613" s="93"/>
      <c r="K613" s="167">
        <f t="shared" si="2175"/>
        <v>13.247999999999999</v>
      </c>
      <c r="L613" s="152">
        <f t="shared" si="2168"/>
        <v>0</v>
      </c>
      <c r="M613" s="254" t="s">
        <v>203</v>
      </c>
      <c r="N613" s="466"/>
      <c r="O613" s="466"/>
      <c r="P613" s="466"/>
      <c r="Q613" s="466"/>
      <c r="R613" s="466"/>
      <c r="S613" s="467"/>
    </row>
    <row r="614" spans="1:25">
      <c r="A614" s="166"/>
      <c r="B614" s="508"/>
      <c r="C614" s="474"/>
      <c r="D614" s="499"/>
      <c r="E614" s="468" t="s">
        <v>505</v>
      </c>
      <c r="F614" s="127" t="s">
        <v>457</v>
      </c>
      <c r="G614" s="249">
        <v>19.712</v>
      </c>
      <c r="H614" s="167"/>
      <c r="I614" s="199">
        <f>G614+H614</f>
        <v>19.712</v>
      </c>
      <c r="J614" s="93"/>
      <c r="K614" s="167">
        <f t="shared" si="2175"/>
        <v>19.712</v>
      </c>
      <c r="L614" s="152">
        <f t="shared" si="2168"/>
        <v>0</v>
      </c>
      <c r="M614" s="254" t="s">
        <v>203</v>
      </c>
      <c r="N614" s="466">
        <f t="shared" ref="N614" si="2192">+G614+G615</f>
        <v>39.423999999999999</v>
      </c>
      <c r="O614" s="466">
        <f t="shared" ref="O614" si="2193">+H614+H615</f>
        <v>0</v>
      </c>
      <c r="P614" s="466">
        <f t="shared" ref="P614" si="2194">N614+O614</f>
        <v>39.423999999999999</v>
      </c>
      <c r="Q614" s="466">
        <f t="shared" ref="Q614" si="2195">+J614+J615</f>
        <v>0</v>
      </c>
      <c r="R614" s="466">
        <f t="shared" ref="R614" si="2196">P614-Q614</f>
        <v>39.423999999999999</v>
      </c>
      <c r="S614" s="467">
        <f t="shared" ref="S614" si="2197">Q614/P614</f>
        <v>0</v>
      </c>
    </row>
    <row r="615" spans="1:25">
      <c r="A615" s="166"/>
      <c r="B615" s="508"/>
      <c r="C615" s="474"/>
      <c r="D615" s="499"/>
      <c r="E615" s="468"/>
      <c r="F615" s="127" t="s">
        <v>10</v>
      </c>
      <c r="G615" s="249">
        <v>19.712</v>
      </c>
      <c r="H615" s="167"/>
      <c r="I615" s="199">
        <f>G615+H615+K614</f>
        <v>39.423999999999999</v>
      </c>
      <c r="J615" s="93"/>
      <c r="K615" s="167">
        <f t="shared" si="2175"/>
        <v>39.423999999999999</v>
      </c>
      <c r="L615" s="152">
        <f t="shared" si="2168"/>
        <v>0</v>
      </c>
      <c r="M615" s="254" t="s">
        <v>203</v>
      </c>
      <c r="N615" s="466"/>
      <c r="O615" s="466"/>
      <c r="P615" s="466"/>
      <c r="Q615" s="466"/>
      <c r="R615" s="466"/>
      <c r="S615" s="467"/>
    </row>
    <row r="616" spans="1:25">
      <c r="A616" s="271"/>
      <c r="B616" s="508"/>
      <c r="C616" s="474"/>
      <c r="D616" s="499"/>
      <c r="E616" s="489" t="s">
        <v>563</v>
      </c>
      <c r="F616" s="127" t="s">
        <v>457</v>
      </c>
      <c r="G616" s="269">
        <v>3.6819999999999999</v>
      </c>
      <c r="H616" s="269"/>
      <c r="I616" s="269">
        <f t="shared" ref="I616" si="2198">G616+H616</f>
        <v>3.6819999999999999</v>
      </c>
      <c r="J616" s="93"/>
      <c r="K616" s="269">
        <f t="shared" si="2175"/>
        <v>3.6819999999999999</v>
      </c>
      <c r="L616" s="152">
        <f t="shared" si="2168"/>
        <v>0</v>
      </c>
      <c r="M616" s="270" t="s">
        <v>203</v>
      </c>
      <c r="N616" s="466">
        <f t="shared" ref="N616:O616" si="2199">+G616+G617</f>
        <v>7.3639999999999999</v>
      </c>
      <c r="O616" s="466">
        <f t="shared" si="2199"/>
        <v>0</v>
      </c>
      <c r="P616" s="466">
        <f t="shared" ref="P616" si="2200">N616+O616</f>
        <v>7.3639999999999999</v>
      </c>
      <c r="Q616" s="466">
        <f t="shared" ref="Q616" si="2201">+J616+J617</f>
        <v>0</v>
      </c>
      <c r="R616" s="466">
        <f t="shared" ref="R616" si="2202">P616-Q616</f>
        <v>7.3639999999999999</v>
      </c>
      <c r="S616" s="467">
        <f t="shared" ref="S616" si="2203">Q616/P616</f>
        <v>0</v>
      </c>
    </row>
    <row r="617" spans="1:25">
      <c r="A617" s="271"/>
      <c r="B617" s="508"/>
      <c r="C617" s="474"/>
      <c r="D617" s="499"/>
      <c r="E617" s="490"/>
      <c r="F617" s="127" t="s">
        <v>10</v>
      </c>
      <c r="G617" s="269">
        <v>3.6819999999999999</v>
      </c>
      <c r="H617" s="269"/>
      <c r="I617" s="269">
        <f t="shared" ref="I617" si="2204">G617+H617+K616</f>
        <v>7.3639999999999999</v>
      </c>
      <c r="J617" s="93"/>
      <c r="K617" s="269">
        <f t="shared" si="2175"/>
        <v>7.3639999999999999</v>
      </c>
      <c r="L617" s="152">
        <f t="shared" si="2168"/>
        <v>0</v>
      </c>
      <c r="M617" s="270" t="s">
        <v>203</v>
      </c>
      <c r="N617" s="466"/>
      <c r="O617" s="466"/>
      <c r="P617" s="466"/>
      <c r="Q617" s="466"/>
      <c r="R617" s="466"/>
      <c r="S617" s="467"/>
    </row>
    <row r="618" spans="1:25">
      <c r="A618" s="271"/>
      <c r="B618" s="508"/>
      <c r="C618" s="474"/>
      <c r="D618" s="499"/>
      <c r="E618" s="489" t="s">
        <v>564</v>
      </c>
      <c r="F618" s="127" t="s">
        <v>457</v>
      </c>
      <c r="G618" s="269">
        <v>0.10100000000000001</v>
      </c>
      <c r="H618" s="269"/>
      <c r="I618" s="269">
        <f>G618+H618</f>
        <v>0.10100000000000001</v>
      </c>
      <c r="J618" s="93"/>
      <c r="K618" s="269">
        <f t="shared" si="2175"/>
        <v>0.10100000000000001</v>
      </c>
      <c r="L618" s="152">
        <f t="shared" si="2168"/>
        <v>0</v>
      </c>
      <c r="M618" s="270" t="s">
        <v>203</v>
      </c>
      <c r="N618" s="466">
        <f t="shared" ref="N618:O618" si="2205">+G618+G619</f>
        <v>0.20200000000000001</v>
      </c>
      <c r="O618" s="466">
        <f t="shared" si="2205"/>
        <v>0</v>
      </c>
      <c r="P618" s="466">
        <f t="shared" ref="P618" si="2206">N618+O618</f>
        <v>0.20200000000000001</v>
      </c>
      <c r="Q618" s="466">
        <f t="shared" ref="Q618" si="2207">+J618+J619</f>
        <v>0</v>
      </c>
      <c r="R618" s="466">
        <f t="shared" ref="R618" si="2208">P618-Q618</f>
        <v>0.20200000000000001</v>
      </c>
      <c r="S618" s="467">
        <f t="shared" ref="S618" si="2209">Q618/P618</f>
        <v>0</v>
      </c>
    </row>
    <row r="619" spans="1:25">
      <c r="A619" s="271"/>
      <c r="B619" s="508"/>
      <c r="C619" s="474"/>
      <c r="D619" s="499"/>
      <c r="E619" s="490"/>
      <c r="F619" s="127" t="s">
        <v>10</v>
      </c>
      <c r="G619" s="269">
        <v>0.10100000000000001</v>
      </c>
      <c r="H619" s="269"/>
      <c r="I619" s="269">
        <f>G619+H619+K618</f>
        <v>0.20200000000000001</v>
      </c>
      <c r="J619" s="93"/>
      <c r="K619" s="269">
        <f t="shared" si="2175"/>
        <v>0.20200000000000001</v>
      </c>
      <c r="L619" s="152">
        <f t="shared" si="2168"/>
        <v>0</v>
      </c>
      <c r="M619" s="270" t="s">
        <v>203</v>
      </c>
      <c r="N619" s="466"/>
      <c r="O619" s="466"/>
      <c r="P619" s="466"/>
      <c r="Q619" s="466"/>
      <c r="R619" s="466"/>
      <c r="S619" s="467"/>
    </row>
    <row r="620" spans="1:25">
      <c r="A620" s="488"/>
      <c r="B620" s="508"/>
      <c r="C620" s="474"/>
      <c r="D620" s="499"/>
      <c r="E620" s="468" t="s">
        <v>534</v>
      </c>
      <c r="F620" s="127" t="s">
        <v>457</v>
      </c>
      <c r="G620" s="185">
        <v>63.945999999999998</v>
      </c>
      <c r="H620" s="167"/>
      <c r="I620" s="199">
        <f>G620+H620</f>
        <v>63.945999999999998</v>
      </c>
      <c r="J620" s="353">
        <v>6.86</v>
      </c>
      <c r="K620" s="167">
        <f t="shared" si="2126"/>
        <v>57.085999999999999</v>
      </c>
      <c r="L620" s="152">
        <f t="shared" si="2136"/>
        <v>0.10727801582585307</v>
      </c>
      <c r="M620" s="254" t="s">
        <v>203</v>
      </c>
      <c r="N620" s="466">
        <f>+G622+G623</f>
        <v>153.364</v>
      </c>
      <c r="O620" s="466">
        <f t="shared" ref="O620" si="2210">+H620+H621</f>
        <v>0</v>
      </c>
      <c r="P620" s="466">
        <f t="shared" ref="P620" si="2211">N620+O620</f>
        <v>153.364</v>
      </c>
      <c r="Q620" s="466">
        <f t="shared" ref="Q620" si="2212">+J620+J621</f>
        <v>6.86</v>
      </c>
      <c r="R620" s="466">
        <f t="shared" ref="R620" si="2213">P620-Q620</f>
        <v>146.50399999999999</v>
      </c>
      <c r="S620" s="467">
        <f t="shared" ref="S620" si="2214">Q620/P620</f>
        <v>4.4730184397903029E-2</v>
      </c>
    </row>
    <row r="621" spans="1:25">
      <c r="A621" s="488"/>
      <c r="B621" s="508"/>
      <c r="C621" s="474"/>
      <c r="D621" s="500"/>
      <c r="E621" s="468"/>
      <c r="F621" s="127" t="s">
        <v>10</v>
      </c>
      <c r="G621" s="185">
        <v>63.945999999999998</v>
      </c>
      <c r="H621" s="167"/>
      <c r="I621" s="199">
        <f>G621+H621+K620</f>
        <v>121.032</v>
      </c>
      <c r="J621" s="93"/>
      <c r="K621" s="167">
        <f t="shared" si="2126"/>
        <v>121.032</v>
      </c>
      <c r="L621" s="152">
        <f t="shared" si="2136"/>
        <v>0</v>
      </c>
      <c r="M621" s="254" t="s">
        <v>203</v>
      </c>
      <c r="N621" s="466"/>
      <c r="O621" s="466"/>
      <c r="P621" s="466"/>
      <c r="Q621" s="466"/>
      <c r="R621" s="466"/>
      <c r="S621" s="467"/>
    </row>
    <row r="622" spans="1:25">
      <c r="A622" s="488"/>
      <c r="B622" s="508"/>
      <c r="C622" s="474" t="s">
        <v>569</v>
      </c>
      <c r="D622" s="498" t="s">
        <v>237</v>
      </c>
      <c r="E622" s="468" t="s">
        <v>291</v>
      </c>
      <c r="F622" s="127" t="s">
        <v>457</v>
      </c>
      <c r="G622" s="249">
        <v>76.682000000000002</v>
      </c>
      <c r="H622" s="167"/>
      <c r="I622" s="374">
        <f>G622+H622</f>
        <v>76.682000000000002</v>
      </c>
      <c r="J622" s="93">
        <v>82.046000000000006</v>
      </c>
      <c r="K622" s="228">
        <f t="shared" si="2126"/>
        <v>-5.3640000000000043</v>
      </c>
      <c r="L622" s="401">
        <f>J622/I622</f>
        <v>1.0699512271458753</v>
      </c>
      <c r="M622" s="171">
        <v>44670</v>
      </c>
      <c r="N622" s="466">
        <f>+G624+G625</f>
        <v>126.858</v>
      </c>
      <c r="O622" s="466">
        <f t="shared" ref="O622" si="2215">+H622+H623</f>
        <v>0</v>
      </c>
      <c r="P622" s="466">
        <f t="shared" ref="P622" si="2216">N622+O622</f>
        <v>126.858</v>
      </c>
      <c r="Q622" s="466">
        <f t="shared" ref="Q622" si="2217">+J622+J623</f>
        <v>82.046000000000006</v>
      </c>
      <c r="R622" s="466">
        <f t="shared" ref="R622" si="2218">P622-Q622</f>
        <v>44.811999999999998</v>
      </c>
      <c r="S622" s="467">
        <f t="shared" ref="S622" si="2219">Q622/P622</f>
        <v>0.64675463904523167</v>
      </c>
      <c r="Y622" s="156"/>
    </row>
    <row r="623" spans="1:25">
      <c r="A623" s="488"/>
      <c r="B623" s="508"/>
      <c r="C623" s="474"/>
      <c r="D623" s="499"/>
      <c r="E623" s="468"/>
      <c r="F623" s="127" t="s">
        <v>10</v>
      </c>
      <c r="G623" s="249">
        <v>76.682000000000002</v>
      </c>
      <c r="H623" s="167"/>
      <c r="I623" s="374">
        <f>G623+H623+K622</f>
        <v>71.317999999999998</v>
      </c>
      <c r="J623" s="93"/>
      <c r="K623" s="167">
        <f>I623-J623</f>
        <v>71.317999999999998</v>
      </c>
      <c r="L623" s="152">
        <f t="shared" si="2136"/>
        <v>0</v>
      </c>
      <c r="M623" s="254" t="s">
        <v>203</v>
      </c>
      <c r="N623" s="466"/>
      <c r="O623" s="466"/>
      <c r="P623" s="466"/>
      <c r="Q623" s="466"/>
      <c r="R623" s="466"/>
      <c r="S623" s="467"/>
      <c r="Y623" s="156"/>
    </row>
    <row r="624" spans="1:25">
      <c r="A624" s="488"/>
      <c r="B624" s="508"/>
      <c r="C624" s="474"/>
      <c r="D624" s="499"/>
      <c r="E624" s="468" t="s">
        <v>292</v>
      </c>
      <c r="F624" s="127" t="s">
        <v>457</v>
      </c>
      <c r="G624" s="249">
        <v>63.429000000000002</v>
      </c>
      <c r="H624" s="167">
        <v>50</v>
      </c>
      <c r="I624" s="374">
        <f>G624+H624</f>
        <v>113.429</v>
      </c>
      <c r="J624" s="93">
        <v>72.62</v>
      </c>
      <c r="K624" s="233">
        <f t="shared" si="2126"/>
        <v>40.808999999999997</v>
      </c>
      <c r="L624" s="152">
        <f t="shared" si="2136"/>
        <v>0.64022428126845876</v>
      </c>
      <c r="M624" s="171" t="s">
        <v>203</v>
      </c>
      <c r="N624" s="466">
        <f>+G626+G627</f>
        <v>173.43600000000001</v>
      </c>
      <c r="O624" s="466">
        <f t="shared" ref="O624" si="2220">+H624+H625</f>
        <v>0</v>
      </c>
      <c r="P624" s="466">
        <f t="shared" ref="P624" si="2221">N624+O624</f>
        <v>173.43600000000001</v>
      </c>
      <c r="Q624" s="466">
        <f t="shared" ref="Q624" si="2222">+J624+J625</f>
        <v>72.62</v>
      </c>
      <c r="R624" s="466">
        <f t="shared" ref="R624" si="2223">P624-Q624</f>
        <v>100.816</v>
      </c>
      <c r="S624" s="467">
        <f t="shared" ref="S624" si="2224">Q624/P624</f>
        <v>0.41871353121612587</v>
      </c>
    </row>
    <row r="625" spans="1:21">
      <c r="A625" s="488"/>
      <c r="B625" s="508"/>
      <c r="C625" s="474"/>
      <c r="D625" s="499"/>
      <c r="E625" s="468"/>
      <c r="F625" s="127" t="s">
        <v>10</v>
      </c>
      <c r="G625" s="249">
        <v>63.429000000000002</v>
      </c>
      <c r="H625" s="167">
        <v>-50</v>
      </c>
      <c r="I625" s="374">
        <f>G625+H625+K624</f>
        <v>54.238</v>
      </c>
      <c r="J625" s="93"/>
      <c r="K625" s="167">
        <f t="shared" si="2126"/>
        <v>54.238</v>
      </c>
      <c r="L625" s="152">
        <f t="shared" si="2136"/>
        <v>0</v>
      </c>
      <c r="M625" s="254" t="s">
        <v>203</v>
      </c>
      <c r="N625" s="466"/>
      <c r="O625" s="466"/>
      <c r="P625" s="466"/>
      <c r="Q625" s="466"/>
      <c r="R625" s="466"/>
      <c r="S625" s="467"/>
    </row>
    <row r="626" spans="1:21">
      <c r="A626" s="488"/>
      <c r="B626" s="508"/>
      <c r="C626" s="474"/>
      <c r="D626" s="499"/>
      <c r="E626" s="468" t="s">
        <v>293</v>
      </c>
      <c r="F626" s="127" t="s">
        <v>457</v>
      </c>
      <c r="G626" s="249">
        <v>86.718000000000004</v>
      </c>
      <c r="H626" s="167">
        <f>-30+60</f>
        <v>30</v>
      </c>
      <c r="I626" s="374">
        <f>G626+H626</f>
        <v>116.718</v>
      </c>
      <c r="J626" s="93">
        <v>89.790999999999997</v>
      </c>
      <c r="K626" s="269">
        <f>I626-J626</f>
        <v>26.927000000000007</v>
      </c>
      <c r="L626" s="152">
        <f t="shared" si="2136"/>
        <v>0.76929865145050458</v>
      </c>
      <c r="M626" s="171" t="s">
        <v>203</v>
      </c>
      <c r="N626" s="466">
        <f>+G628+G629</f>
        <v>22.135999999999999</v>
      </c>
      <c r="O626" s="466">
        <f t="shared" ref="O626" si="2225">+H626+H627</f>
        <v>-30</v>
      </c>
      <c r="P626" s="466">
        <f>N626+O626</f>
        <v>-7.8640000000000008</v>
      </c>
      <c r="Q626" s="466">
        <f t="shared" ref="Q626" si="2226">+J626+J627</f>
        <v>89.790999999999997</v>
      </c>
      <c r="R626" s="466">
        <f t="shared" ref="R626" si="2227">P626-Q626</f>
        <v>-97.655000000000001</v>
      </c>
      <c r="S626" s="467">
        <f t="shared" ref="S626" si="2228">Q626/P626</f>
        <v>-11.417980671414037</v>
      </c>
    </row>
    <row r="627" spans="1:21">
      <c r="A627" s="488"/>
      <c r="B627" s="508"/>
      <c r="C627" s="474"/>
      <c r="D627" s="499"/>
      <c r="E627" s="468"/>
      <c r="F627" s="127" t="s">
        <v>10</v>
      </c>
      <c r="G627" s="249">
        <v>86.718000000000004</v>
      </c>
      <c r="H627" s="93">
        <v>-60</v>
      </c>
      <c r="I627" s="374">
        <f>G627+H627+K626</f>
        <v>53.64500000000001</v>
      </c>
      <c r="J627" s="93"/>
      <c r="K627" s="269">
        <f t="shared" si="2126"/>
        <v>53.64500000000001</v>
      </c>
      <c r="L627" s="152">
        <f>J627/I627</f>
        <v>0</v>
      </c>
      <c r="M627" s="254" t="s">
        <v>203</v>
      </c>
      <c r="N627" s="466"/>
      <c r="O627" s="466"/>
      <c r="P627" s="466"/>
      <c r="Q627" s="466"/>
      <c r="R627" s="466"/>
      <c r="S627" s="467"/>
    </row>
    <row r="628" spans="1:21">
      <c r="A628" s="488"/>
      <c r="B628" s="508"/>
      <c r="C628" s="474"/>
      <c r="D628" s="499"/>
      <c r="E628" s="468" t="s">
        <v>535</v>
      </c>
      <c r="F628" s="127" t="s">
        <v>457</v>
      </c>
      <c r="G628" s="167">
        <v>11.068</v>
      </c>
      <c r="H628" s="167"/>
      <c r="I628" s="374">
        <f>G628+H628</f>
        <v>11.068</v>
      </c>
      <c r="J628" s="93"/>
      <c r="K628" s="167">
        <f t="shared" si="2126"/>
        <v>11.068</v>
      </c>
      <c r="L628" s="152">
        <f t="shared" si="2136"/>
        <v>0</v>
      </c>
      <c r="M628" s="254" t="s">
        <v>203</v>
      </c>
      <c r="N628" s="466">
        <f t="shared" ref="N628" si="2229">+G628+G629</f>
        <v>22.135999999999999</v>
      </c>
      <c r="O628" s="466">
        <f t="shared" ref="O628" si="2230">+H628+H629</f>
        <v>0</v>
      </c>
      <c r="P628" s="466">
        <f t="shared" ref="P628" si="2231">N628+O628</f>
        <v>22.135999999999999</v>
      </c>
      <c r="Q628" s="466">
        <f t="shared" ref="Q628" si="2232">+J628+J629</f>
        <v>0</v>
      </c>
      <c r="R628" s="466">
        <f t="shared" ref="R628" si="2233">P628-Q628</f>
        <v>22.135999999999999</v>
      </c>
      <c r="S628" s="467">
        <f t="shared" ref="S628" si="2234">Q628/P628</f>
        <v>0</v>
      </c>
    </row>
    <row r="629" spans="1:21">
      <c r="A629" s="488"/>
      <c r="B629" s="508"/>
      <c r="C629" s="474"/>
      <c r="D629" s="500"/>
      <c r="E629" s="468"/>
      <c r="F629" s="127" t="s">
        <v>10</v>
      </c>
      <c r="G629" s="167">
        <v>11.068</v>
      </c>
      <c r="H629" s="167"/>
      <c r="I629" s="374">
        <f>G629+H629+K628</f>
        <v>22.135999999999999</v>
      </c>
      <c r="J629" s="93"/>
      <c r="K629" s="167">
        <f t="shared" si="2126"/>
        <v>22.135999999999999</v>
      </c>
      <c r="L629" s="152">
        <f t="shared" si="2136"/>
        <v>0</v>
      </c>
      <c r="M629" s="254" t="s">
        <v>203</v>
      </c>
      <c r="N629" s="466"/>
      <c r="O629" s="466"/>
      <c r="P629" s="466"/>
      <c r="Q629" s="466"/>
      <c r="R629" s="466"/>
      <c r="S629" s="467"/>
    </row>
    <row r="630" spans="1:21">
      <c r="A630" s="155"/>
      <c r="B630" s="508"/>
      <c r="C630" s="169"/>
      <c r="D630" s="496" t="s">
        <v>317</v>
      </c>
      <c r="E630" s="496"/>
      <c r="F630" s="127" t="s">
        <v>34</v>
      </c>
      <c r="G630" s="167"/>
      <c r="H630" s="167"/>
      <c r="I630" s="374">
        <f>G630+H630</f>
        <v>0</v>
      </c>
      <c r="J630" s="93"/>
      <c r="K630" s="167">
        <f t="shared" ref="K630" si="2235">I630-J630</f>
        <v>0</v>
      </c>
      <c r="L630" s="152" t="e">
        <f t="shared" si="2136"/>
        <v>#DIV/0!</v>
      </c>
      <c r="M630" s="254" t="s">
        <v>203</v>
      </c>
      <c r="N630" s="167">
        <f>+G630</f>
        <v>0</v>
      </c>
      <c r="O630" s="167">
        <f>+H630</f>
        <v>0</v>
      </c>
      <c r="P630" s="167">
        <f>+N630+O630</f>
        <v>0</v>
      </c>
      <c r="Q630" s="167">
        <f>+J630</f>
        <v>0</v>
      </c>
      <c r="R630" s="167">
        <f>+P630-Q630</f>
        <v>0</v>
      </c>
      <c r="S630" s="179" t="e">
        <f>+Q630/P630</f>
        <v>#DIV/0!</v>
      </c>
    </row>
    <row r="631" spans="1:21">
      <c r="A631" s="155"/>
      <c r="B631" s="508"/>
      <c r="C631" s="465" t="s">
        <v>72</v>
      </c>
      <c r="D631" s="465"/>
      <c r="E631" s="465"/>
      <c r="F631" s="172" t="s">
        <v>457</v>
      </c>
      <c r="G631" s="173">
        <f>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+G616+G618+G620+G622+G624+G626+G628</f>
        <v>2454.7179999999998</v>
      </c>
      <c r="H631" s="173">
        <f>H500+H502+H504+H506+H508+H510+H512+H514+H516+H518+H520+H524+H526+H528+H530+H532+H534+H536+H538+H540+H542+H544+H546+H548+H550+H552+H554+H556+H558+H560+H568+H570+H572+H574+H576+H578+H580+H582+H584+H586+H588+H590+H592+H594+H596+H598+H600+H602+H604+H606+H608+H610+H612+H614+H620+H622+H624+H626+H628</f>
        <v>-204.64</v>
      </c>
      <c r="I631" s="173">
        <f t="shared" ref="I631:K632" si="2236">I500+I502+I504+I506+I508+I510+I512+I514+I516+I518+I520+I524+I526+I528+I530+I532+I534+I536+I538+I540+I542+I544+I546+I548+I550+I552+I554+I556+I558+I560+I568+I570+I572+I574+I576+I578+I580+I582+I584+I586+I588+I590+I592+I594+I596+I598+I600+I602+I604+I606+I608+I610+I612+I614+I620+I622+I624+I626+I628</f>
        <v>2196.1200000000003</v>
      </c>
      <c r="J631" s="173">
        <f>J500+J502+J504+J506+J508+J510+J512+J514+J516+J518+J520+J524+J526+J528+J530+J532+J534+J536+J538+J540+J542+J544+J546+J548+J550+J552+J554+J556+J558+J560+J568+J570+J572+J574+J576+J578+J580+J582+J584+J586+J588+J590+J592+J594+J596+J598+J600+J602+J604+J606+J608+J610+J612+J614+J620+J622+J624+J626+J628+J562+J564+J566</f>
        <v>642.90700000000004</v>
      </c>
      <c r="K631" s="173">
        <f t="shared" si="2236"/>
        <v>1555.4570000000003</v>
      </c>
      <c r="L631" s="177">
        <f>J631/I631</f>
        <v>0.29274675336502554</v>
      </c>
      <c r="M631" s="254" t="s">
        <v>203</v>
      </c>
      <c r="N631" s="497">
        <f>G631+G632</f>
        <v>4909.4349999999995</v>
      </c>
      <c r="O631" s="497">
        <f>H631+H632</f>
        <v>-353.68799999999999</v>
      </c>
      <c r="P631" s="497">
        <f>I631+I632</f>
        <v>6003.2880000000005</v>
      </c>
      <c r="Q631" s="497">
        <f>J631+J632</f>
        <v>642.90700000000004</v>
      </c>
      <c r="R631" s="497">
        <f>P631-Q631</f>
        <v>5360.3810000000003</v>
      </c>
      <c r="S631" s="471">
        <f>Q631/P631</f>
        <v>0.10709247998763344</v>
      </c>
    </row>
    <row r="632" spans="1:21">
      <c r="A632" s="155"/>
      <c r="B632" s="508"/>
      <c r="C632" s="465"/>
      <c r="D632" s="465"/>
      <c r="E632" s="465"/>
      <c r="F632" s="172" t="s">
        <v>10</v>
      </c>
      <c r="G632" s="173">
        <f>G501+G503+G505+G507+G509+G511+G513+G515+G517+G519+G521+G525+G527+G529+G531+G533+G535+G537+G539+G541+G543+G545+G547+G549+G551+G553+G555+G557+G559+G561+G569+G571+G573+G575+G577+G579+G581+G583+G585+G587+G589+G591+G593+G595+G597+G599+G601+G603+G605+G607+G609+G611+G613+G615+G623+G625+G627+G629+G523+G563+G565+G567+G617+G619+G621</f>
        <v>2454.7170000000001</v>
      </c>
      <c r="H632" s="173">
        <f>H501+H503+H505+H507+H509+H511+H513+H515+H517+H519+H521+H525+H527+H529+H531+H533+H535+H537+H539+H541+H543+H545+H547+H549+H551+H553+H555+H557+H559+H561+H569+H571+H573+H575+H577+H579+H581+H583+H585+H587+H589+H591+H593+H595+H597+H599+H601+H603+H605+H607+H609+H611+H613+H615+H621+H623+H625+H627+H629</f>
        <v>-149.048</v>
      </c>
      <c r="I632" s="173">
        <f t="shared" si="2236"/>
        <v>3807.1680000000006</v>
      </c>
      <c r="J632" s="173">
        <f>J501+J503+J505+J507+J509+J511+J513+J515+J517+J519+J521+J525+J527+J529+J531+J533+J535+J537+J539+J541+J543+J545+J547+J549+J551+J553+J555+J557+J559+J561+J569+J571+J573+J575+J577+J579+J581+J583+J585+J587+J589+J591+J593+J595+J597+J599+J601+J603+J605+J607+J609+J611+J613+J615+J621+J623+J625+J627+J629</f>
        <v>0</v>
      </c>
      <c r="K632" s="173">
        <f t="shared" si="2236"/>
        <v>3807.1680000000006</v>
      </c>
      <c r="L632" s="177">
        <f t="shared" si="2136"/>
        <v>0</v>
      </c>
      <c r="M632" s="254" t="s">
        <v>203</v>
      </c>
      <c r="N632" s="497"/>
      <c r="O632" s="497"/>
      <c r="P632" s="497"/>
      <c r="Q632" s="497"/>
      <c r="R632" s="497"/>
      <c r="S632" s="471"/>
    </row>
    <row r="633" spans="1:21">
      <c r="A633" s="155"/>
      <c r="B633" s="118"/>
      <c r="C633" s="119"/>
      <c r="D633" s="157"/>
      <c r="E633" s="157"/>
      <c r="F633" s="117"/>
      <c r="G633" s="168"/>
      <c r="H633" s="136">
        <f>H631+H632</f>
        <v>-353.68799999999999</v>
      </c>
      <c r="I633" s="168"/>
      <c r="J633" s="133">
        <f>SUM(J500:J630)</f>
        <v>642.90699999999993</v>
      </c>
      <c r="K633" s="121"/>
      <c r="L633" s="137"/>
      <c r="M633" s="121"/>
      <c r="N633" s="121"/>
      <c r="O633" s="121"/>
      <c r="P633" s="121"/>
      <c r="Q633" s="121"/>
      <c r="R633" s="121"/>
      <c r="S633" s="126"/>
    </row>
    <row r="634" spans="1:21">
      <c r="A634" s="155"/>
      <c r="B634" s="118"/>
      <c r="C634" s="119"/>
      <c r="D634" s="157"/>
      <c r="E634" s="157"/>
      <c r="F634" s="117"/>
      <c r="G634" s="168"/>
      <c r="H634" s="168"/>
      <c r="I634" s="168"/>
      <c r="J634" s="120"/>
      <c r="K634" s="121"/>
      <c r="L634" s="137"/>
      <c r="M634" s="121"/>
      <c r="N634" s="121"/>
      <c r="O634" s="121"/>
      <c r="P634" s="121"/>
      <c r="Q634" s="121"/>
      <c r="R634" s="121"/>
      <c r="S634" s="126"/>
    </row>
    <row r="635" spans="1:21">
      <c r="A635" s="155"/>
      <c r="B635" s="118"/>
      <c r="C635" s="119"/>
      <c r="D635" s="157"/>
      <c r="E635" s="157"/>
      <c r="F635" s="117"/>
      <c r="G635" s="168"/>
      <c r="H635" s="168"/>
      <c r="I635" s="168"/>
      <c r="J635" s="120"/>
      <c r="K635" s="121"/>
      <c r="L635" s="137"/>
      <c r="M635" s="121"/>
      <c r="N635" s="121"/>
      <c r="O635" s="121"/>
      <c r="P635" s="121"/>
      <c r="Q635" s="121"/>
      <c r="R635" s="121"/>
      <c r="S635" s="126"/>
    </row>
    <row r="636" spans="1:21">
      <c r="A636" s="117"/>
      <c r="B636" s="117"/>
      <c r="C636" s="116"/>
      <c r="D636" s="116"/>
      <c r="E636" s="116"/>
      <c r="F636" s="117"/>
      <c r="G636" s="136"/>
      <c r="H636" s="135"/>
      <c r="I636" s="168"/>
      <c r="J636" s="148"/>
      <c r="K636" s="136"/>
      <c r="L636" s="121"/>
      <c r="M636" s="121"/>
      <c r="N636" s="121"/>
      <c r="O636" s="121"/>
      <c r="P636" s="121"/>
      <c r="Q636" s="121"/>
      <c r="R636" s="121"/>
      <c r="S636" s="126"/>
      <c r="U636" s="158"/>
    </row>
    <row r="637" spans="1:21">
      <c r="B637" s="482" t="s">
        <v>235</v>
      </c>
      <c r="C637" s="448" t="s">
        <v>240</v>
      </c>
      <c r="D637" s="448" t="s">
        <v>240</v>
      </c>
      <c r="E637" s="448" t="s">
        <v>530</v>
      </c>
      <c r="F637" s="127" t="s">
        <v>457</v>
      </c>
      <c r="G637" s="167">
        <v>12.763</v>
      </c>
      <c r="H637" s="167"/>
      <c r="I637" s="167">
        <f>G637+H637</f>
        <v>12.763</v>
      </c>
      <c r="J637" s="93">
        <v>6.8949999999999996</v>
      </c>
      <c r="K637" s="167">
        <f>I637-J637</f>
        <v>5.8680000000000003</v>
      </c>
      <c r="L637" s="152">
        <f>J637/I637</f>
        <v>0.54023348742458666</v>
      </c>
      <c r="M637" s="98" t="s">
        <v>203</v>
      </c>
      <c r="N637" s="466">
        <f>G637+G638</f>
        <v>25.526</v>
      </c>
      <c r="O637" s="466">
        <f>H637+H638</f>
        <v>0</v>
      </c>
      <c r="P637" s="466">
        <f>N637+O637</f>
        <v>25.526</v>
      </c>
      <c r="Q637" s="466">
        <f>J637+J638</f>
        <v>6.8949999999999996</v>
      </c>
      <c r="R637" s="466">
        <f>P637-Q637</f>
        <v>18.631</v>
      </c>
      <c r="S637" s="467">
        <f>Q637/P637</f>
        <v>0.27011674371229333</v>
      </c>
    </row>
    <row r="638" spans="1:21">
      <c r="B638" s="482"/>
      <c r="C638" s="448"/>
      <c r="D638" s="448"/>
      <c r="E638" s="448"/>
      <c r="F638" s="127" t="s">
        <v>10</v>
      </c>
      <c r="G638" s="167">
        <v>12.763</v>
      </c>
      <c r="H638" s="167"/>
      <c r="I638" s="167">
        <f>G638+H638+K637</f>
        <v>18.631</v>
      </c>
      <c r="J638" s="93"/>
      <c r="K638" s="167">
        <f t="shared" ref="K638" si="2237">I638-J638</f>
        <v>18.631</v>
      </c>
      <c r="L638" s="152">
        <f t="shared" ref="L638" si="2238">J638/I638</f>
        <v>0</v>
      </c>
      <c r="M638" s="98" t="s">
        <v>203</v>
      </c>
      <c r="N638" s="466"/>
      <c r="O638" s="466"/>
      <c r="P638" s="466"/>
      <c r="Q638" s="466"/>
      <c r="R638" s="466"/>
      <c r="S638" s="467"/>
    </row>
    <row r="639" spans="1:21">
      <c r="A639" s="117"/>
      <c r="B639" s="144"/>
      <c r="C639" s="120"/>
      <c r="D639" s="120"/>
      <c r="E639" s="120"/>
      <c r="F639" s="117"/>
      <c r="G639" s="168"/>
      <c r="H639" s="168"/>
      <c r="I639" s="168"/>
      <c r="J639" s="120"/>
      <c r="K639" s="121"/>
      <c r="L639" s="137"/>
      <c r="M639" s="121"/>
      <c r="N639" s="121"/>
      <c r="O639" s="121"/>
      <c r="P639" s="121"/>
      <c r="Q639" s="121"/>
      <c r="R639" s="121"/>
      <c r="S639" s="126"/>
    </row>
    <row r="640" spans="1:21">
      <c r="A640" s="117"/>
      <c r="B640" s="117"/>
      <c r="C640" s="116"/>
      <c r="D640" s="116"/>
      <c r="E640" s="116"/>
      <c r="F640" s="117"/>
      <c r="G640" s="168"/>
      <c r="H640" s="168"/>
      <c r="I640" s="168"/>
      <c r="J640" s="120"/>
      <c r="K640" s="121"/>
      <c r="L640" s="137"/>
      <c r="M640" s="121"/>
      <c r="N640" s="121"/>
      <c r="O640" s="121"/>
      <c r="P640" s="121"/>
      <c r="Q640" s="121"/>
      <c r="R640" s="121"/>
      <c r="S640" s="126"/>
    </row>
    <row r="641" spans="2:19">
      <c r="B641" s="482" t="s">
        <v>233</v>
      </c>
      <c r="C641" s="474" t="s">
        <v>241</v>
      </c>
      <c r="D641" s="474" t="s">
        <v>241</v>
      </c>
      <c r="E641" s="448" t="s">
        <v>531</v>
      </c>
      <c r="F641" s="127" t="s">
        <v>457</v>
      </c>
      <c r="G641" s="167">
        <v>11.805999999999999</v>
      </c>
      <c r="H641" s="167"/>
      <c r="I641" s="167">
        <f>G641+H641</f>
        <v>11.805999999999999</v>
      </c>
      <c r="J641" s="93"/>
      <c r="K641" s="167">
        <f>I641-J641</f>
        <v>11.805999999999999</v>
      </c>
      <c r="L641" s="152">
        <f>J641/I641</f>
        <v>0</v>
      </c>
      <c r="M641" s="98" t="s">
        <v>203</v>
      </c>
      <c r="N641" s="466">
        <f>G641+G642</f>
        <v>23.610999999999997</v>
      </c>
      <c r="O641" s="466">
        <f>H641+H642</f>
        <v>0</v>
      </c>
      <c r="P641" s="466">
        <f>N641+O641</f>
        <v>23.610999999999997</v>
      </c>
      <c r="Q641" s="466">
        <f>J641+J642</f>
        <v>0</v>
      </c>
      <c r="R641" s="466">
        <f>P641-Q641</f>
        <v>23.610999999999997</v>
      </c>
      <c r="S641" s="467">
        <f>Q641/P641</f>
        <v>0</v>
      </c>
    </row>
    <row r="642" spans="2:19">
      <c r="B642" s="482"/>
      <c r="C642" s="474"/>
      <c r="D642" s="474"/>
      <c r="E642" s="448"/>
      <c r="F642" s="127" t="s">
        <v>10</v>
      </c>
      <c r="G642" s="167">
        <v>11.805</v>
      </c>
      <c r="H642" s="167"/>
      <c r="I642" s="167">
        <f>G642+H642+K641</f>
        <v>23.610999999999997</v>
      </c>
      <c r="J642" s="93"/>
      <c r="K642" s="167">
        <f t="shared" ref="K642" si="2239">I642-J642</f>
        <v>23.610999999999997</v>
      </c>
      <c r="L642" s="152">
        <f t="shared" ref="L642" si="2240">J642/I642</f>
        <v>0</v>
      </c>
      <c r="M642" s="98" t="s">
        <v>203</v>
      </c>
      <c r="N642" s="466"/>
      <c r="O642" s="466"/>
      <c r="P642" s="466"/>
      <c r="Q642" s="466"/>
      <c r="R642" s="466"/>
      <c r="S642" s="467"/>
    </row>
    <row r="644" spans="2:19">
      <c r="B644" s="507" t="s">
        <v>28</v>
      </c>
      <c r="C644" s="507"/>
      <c r="D644" s="507"/>
      <c r="E644" s="507"/>
      <c r="F644" s="507"/>
      <c r="G644" s="507"/>
      <c r="H644" s="507"/>
      <c r="I644" s="507"/>
      <c r="J644" s="507"/>
      <c r="K644" s="507"/>
      <c r="L644" s="507"/>
      <c r="M644" s="507"/>
    </row>
    <row r="645" spans="2:19">
      <c r="B645" s="507"/>
      <c r="C645" s="507"/>
      <c r="D645" s="507"/>
      <c r="E645" s="507"/>
      <c r="F645" s="507"/>
      <c r="G645" s="507"/>
      <c r="H645" s="507"/>
      <c r="I645" s="507"/>
      <c r="J645" s="507"/>
      <c r="K645" s="507"/>
      <c r="L645" s="507"/>
      <c r="M645" s="507"/>
    </row>
  </sheetData>
  <autoFilter ref="E3:E645"/>
  <sortState ref="E369:E372">
    <sortCondition descending="1" ref="E369"/>
  </sortState>
  <mergeCells count="2247">
    <mergeCell ref="R518:R519"/>
    <mergeCell ref="N520:N521"/>
    <mergeCell ref="O520:O521"/>
    <mergeCell ref="P514:P515"/>
    <mergeCell ref="S514:S515"/>
    <mergeCell ref="Q514:Q515"/>
    <mergeCell ref="S518:S519"/>
    <mergeCell ref="O500:O501"/>
    <mergeCell ref="N508:N509"/>
    <mergeCell ref="R510:R511"/>
    <mergeCell ref="S510:S511"/>
    <mergeCell ref="Q510:Q511"/>
    <mergeCell ref="E566:E567"/>
    <mergeCell ref="N493:N494"/>
    <mergeCell ref="O493:O494"/>
    <mergeCell ref="P493:P494"/>
    <mergeCell ref="Q493:Q494"/>
    <mergeCell ref="R493:R494"/>
    <mergeCell ref="S493:S494"/>
    <mergeCell ref="P526:P527"/>
    <mergeCell ref="N528:N529"/>
    <mergeCell ref="O528:O529"/>
    <mergeCell ref="P528:P529"/>
    <mergeCell ref="Q528:Q529"/>
    <mergeCell ref="R528:R529"/>
    <mergeCell ref="S528:S529"/>
    <mergeCell ref="E506:E507"/>
    <mergeCell ref="N506:N507"/>
    <mergeCell ref="O506:O507"/>
    <mergeCell ref="P520:P521"/>
    <mergeCell ref="Q520:Q521"/>
    <mergeCell ref="R520:R521"/>
    <mergeCell ref="S491:S492"/>
    <mergeCell ref="N487:N488"/>
    <mergeCell ref="O487:O488"/>
    <mergeCell ref="P487:P488"/>
    <mergeCell ref="Q487:Q488"/>
    <mergeCell ref="R487:R488"/>
    <mergeCell ref="S487:S488"/>
    <mergeCell ref="N489:N490"/>
    <mergeCell ref="O489:O490"/>
    <mergeCell ref="P489:P490"/>
    <mergeCell ref="Q489:Q490"/>
    <mergeCell ref="R489:R490"/>
    <mergeCell ref="S489:S490"/>
    <mergeCell ref="R508:R509"/>
    <mergeCell ref="N516:N517"/>
    <mergeCell ref="O516:O517"/>
    <mergeCell ref="P506:P507"/>
    <mergeCell ref="Q506:Q507"/>
    <mergeCell ref="S500:S501"/>
    <mergeCell ref="P504:P505"/>
    <mergeCell ref="Q504:Q505"/>
    <mergeCell ref="R504:R505"/>
    <mergeCell ref="S502:S503"/>
    <mergeCell ref="R506:R507"/>
    <mergeCell ref="S516:S517"/>
    <mergeCell ref="P500:P501"/>
    <mergeCell ref="Q500:Q501"/>
    <mergeCell ref="N500:N501"/>
    <mergeCell ref="O508:O509"/>
    <mergeCell ref="P508:P509"/>
    <mergeCell ref="Q508:Q509"/>
    <mergeCell ref="R500:R501"/>
    <mergeCell ref="O574:O575"/>
    <mergeCell ref="P574:P575"/>
    <mergeCell ref="Q574:Q575"/>
    <mergeCell ref="R574:R575"/>
    <mergeCell ref="S570:S571"/>
    <mergeCell ref="E491:E492"/>
    <mergeCell ref="E493:E494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N483:N484"/>
    <mergeCell ref="O483:O484"/>
    <mergeCell ref="P483:P484"/>
    <mergeCell ref="R483:R484"/>
    <mergeCell ref="S483:S484"/>
    <mergeCell ref="R485:R486"/>
    <mergeCell ref="S485:S486"/>
    <mergeCell ref="P48:P49"/>
    <mergeCell ref="Q48:Q49"/>
    <mergeCell ref="N606:N607"/>
    <mergeCell ref="O606:O607"/>
    <mergeCell ref="P606:P607"/>
    <mergeCell ref="Q606:Q607"/>
    <mergeCell ref="Q345:Q346"/>
    <mergeCell ref="P185:P186"/>
    <mergeCell ref="Q185:Q186"/>
    <mergeCell ref="P167:P168"/>
    <mergeCell ref="Q147:Q148"/>
    <mergeCell ref="Q465:Q466"/>
    <mergeCell ref="P211:P212"/>
    <mergeCell ref="Q211:Q212"/>
    <mergeCell ref="Q98:Q99"/>
    <mergeCell ref="Q88:Q89"/>
    <mergeCell ref="E477:E478"/>
    <mergeCell ref="E479:E480"/>
    <mergeCell ref="E481:E482"/>
    <mergeCell ref="E483:E484"/>
    <mergeCell ref="E485:E486"/>
    <mergeCell ref="E487:E488"/>
    <mergeCell ref="E489:E490"/>
    <mergeCell ref="P341:P342"/>
    <mergeCell ref="Q483:Q484"/>
    <mergeCell ref="E520:E521"/>
    <mergeCell ref="E562:E563"/>
    <mergeCell ref="E564:E565"/>
    <mergeCell ref="N485:N486"/>
    <mergeCell ref="O485:O486"/>
    <mergeCell ref="P485:P486"/>
    <mergeCell ref="Q485:Q486"/>
    <mergeCell ref="R48:R49"/>
    <mergeCell ref="S48:S49"/>
    <mergeCell ref="S181:S182"/>
    <mergeCell ref="N15:N16"/>
    <mergeCell ref="O15:O16"/>
    <mergeCell ref="P15:P16"/>
    <mergeCell ref="S381:S382"/>
    <mergeCell ref="O273:O274"/>
    <mergeCell ref="P273:P274"/>
    <mergeCell ref="Q273:Q274"/>
    <mergeCell ref="E367:E368"/>
    <mergeCell ref="D407:D408"/>
    <mergeCell ref="E361:E362"/>
    <mergeCell ref="P275:P276"/>
    <mergeCell ref="Q275:Q276"/>
    <mergeCell ref="O373:O374"/>
    <mergeCell ref="Q353:Q354"/>
    <mergeCell ref="R353:R354"/>
    <mergeCell ref="Q381:Q382"/>
    <mergeCell ref="R381:R382"/>
    <mergeCell ref="S175:S176"/>
    <mergeCell ref="R163:R164"/>
    <mergeCell ref="R179:R180"/>
    <mergeCell ref="S179:S180"/>
    <mergeCell ref="R181:R182"/>
    <mergeCell ref="D167:D170"/>
    <mergeCell ref="D151:D162"/>
    <mergeCell ref="E369:E370"/>
    <mergeCell ref="R369:R370"/>
    <mergeCell ref="S369:S370"/>
    <mergeCell ref="O124:O125"/>
    <mergeCell ref="P124:P125"/>
    <mergeCell ref="O610:O611"/>
    <mergeCell ref="Q359:Q360"/>
    <mergeCell ref="S353:S354"/>
    <mergeCell ref="O355:O356"/>
    <mergeCell ref="P183:P184"/>
    <mergeCell ref="Q183:Q184"/>
    <mergeCell ref="R183:R184"/>
    <mergeCell ref="S183:S184"/>
    <mergeCell ref="P155:P156"/>
    <mergeCell ref="Q155:Q156"/>
    <mergeCell ref="R155:R156"/>
    <mergeCell ref="S155:S156"/>
    <mergeCell ref="N359:N360"/>
    <mergeCell ref="O361:O362"/>
    <mergeCell ref="P361:P362"/>
    <mergeCell ref="Q361:Q362"/>
    <mergeCell ref="R361:R362"/>
    <mergeCell ref="P383:P384"/>
    <mergeCell ref="Q383:Q384"/>
    <mergeCell ref="N375:N376"/>
    <mergeCell ref="N377:N378"/>
    <mergeCell ref="O377:O378"/>
    <mergeCell ref="P377:P378"/>
    <mergeCell ref="Q377:Q378"/>
    <mergeCell ref="R377:R378"/>
    <mergeCell ref="R383:R384"/>
    <mergeCell ref="P181:P182"/>
    <mergeCell ref="Q181:Q182"/>
    <mergeCell ref="P163:P164"/>
    <mergeCell ref="Q163:Q164"/>
    <mergeCell ref="S576:S577"/>
    <mergeCell ref="N574:N575"/>
    <mergeCell ref="S124:S125"/>
    <mergeCell ref="N367:N368"/>
    <mergeCell ref="O367:O368"/>
    <mergeCell ref="P367:P368"/>
    <mergeCell ref="Q367:Q368"/>
    <mergeCell ref="R367:R368"/>
    <mergeCell ref="Q391:Q392"/>
    <mergeCell ref="R391:R392"/>
    <mergeCell ref="R387:R388"/>
    <mergeCell ref="S387:S388"/>
    <mergeCell ref="Q389:Q390"/>
    <mergeCell ref="R389:R390"/>
    <mergeCell ref="S389:S390"/>
    <mergeCell ref="O391:O392"/>
    <mergeCell ref="P391:P392"/>
    <mergeCell ref="O381:O382"/>
    <mergeCell ref="P381:P382"/>
    <mergeCell ref="R165:R166"/>
    <mergeCell ref="S165:S166"/>
    <mergeCell ref="S161:S162"/>
    <mergeCell ref="S347:S348"/>
    <mergeCell ref="R375:R376"/>
    <mergeCell ref="O365:O366"/>
    <mergeCell ref="P149:P150"/>
    <mergeCell ref="R359:R360"/>
    <mergeCell ref="S371:S372"/>
    <mergeCell ref="R371:R372"/>
    <mergeCell ref="Q371:Q372"/>
    <mergeCell ref="P371:P372"/>
    <mergeCell ref="Q135:Q136"/>
    <mergeCell ref="R135:R136"/>
    <mergeCell ref="S135:S136"/>
    <mergeCell ref="R167:R168"/>
    <mergeCell ref="S167:S168"/>
    <mergeCell ref="P169:P170"/>
    <mergeCell ref="P137:P138"/>
    <mergeCell ref="Q137:Q138"/>
    <mergeCell ref="R137:R138"/>
    <mergeCell ref="S137:S138"/>
    <mergeCell ref="R277:R278"/>
    <mergeCell ref="S277:S278"/>
    <mergeCell ref="S259:S260"/>
    <mergeCell ref="U124:U125"/>
    <mergeCell ref="V124:V125"/>
    <mergeCell ref="W124:W125"/>
    <mergeCell ref="X124:X125"/>
    <mergeCell ref="N43:N44"/>
    <mergeCell ref="O43:O44"/>
    <mergeCell ref="P43:P44"/>
    <mergeCell ref="Q43:Q44"/>
    <mergeCell ref="R43:R44"/>
    <mergeCell ref="S43:S44"/>
    <mergeCell ref="O251:O252"/>
    <mergeCell ref="P251:P252"/>
    <mergeCell ref="Q251:Q252"/>
    <mergeCell ref="R251:R252"/>
    <mergeCell ref="S251:S252"/>
    <mergeCell ref="O253:O254"/>
    <mergeCell ref="P253:P254"/>
    <mergeCell ref="Q255:Q256"/>
    <mergeCell ref="R255:R256"/>
    <mergeCell ref="T124:T125"/>
    <mergeCell ref="Q124:Q125"/>
    <mergeCell ref="R124:R125"/>
    <mergeCell ref="S129:S130"/>
    <mergeCell ref="Q139:Q140"/>
    <mergeCell ref="S145:S146"/>
    <mergeCell ref="P147:P148"/>
    <mergeCell ref="S139:S140"/>
    <mergeCell ref="P145:P146"/>
    <mergeCell ref="Q145:Q146"/>
    <mergeCell ref="P129:P130"/>
    <mergeCell ref="Q129:Q130"/>
    <mergeCell ref="R129:R130"/>
    <mergeCell ref="P131:P132"/>
    <mergeCell ref="Q131:Q132"/>
    <mergeCell ref="R131:R132"/>
    <mergeCell ref="P141:P142"/>
    <mergeCell ref="Q141:Q142"/>
    <mergeCell ref="R141:R142"/>
    <mergeCell ref="R139:R140"/>
    <mergeCell ref="Q143:Q144"/>
    <mergeCell ref="R143:R144"/>
    <mergeCell ref="S131:S132"/>
    <mergeCell ref="P133:P134"/>
    <mergeCell ref="Q133:Q134"/>
    <mergeCell ref="R133:R134"/>
    <mergeCell ref="S133:S134"/>
    <mergeCell ref="P135:P136"/>
    <mergeCell ref="S475:S476"/>
    <mergeCell ref="O473:O474"/>
    <mergeCell ref="P473:P474"/>
    <mergeCell ref="Q473:Q474"/>
    <mergeCell ref="R473:R474"/>
    <mergeCell ref="S473:S474"/>
    <mergeCell ref="S465:S466"/>
    <mergeCell ref="O467:O468"/>
    <mergeCell ref="S451:S452"/>
    <mergeCell ref="S457:S458"/>
    <mergeCell ref="O459:O460"/>
    <mergeCell ref="P459:P460"/>
    <mergeCell ref="Q459:Q460"/>
    <mergeCell ref="R459:R460"/>
    <mergeCell ref="S459:S460"/>
    <mergeCell ref="O461:O462"/>
    <mergeCell ref="P461:P462"/>
    <mergeCell ref="Q461:Q462"/>
    <mergeCell ref="R461:R462"/>
    <mergeCell ref="S461:S462"/>
    <mergeCell ref="O463:O464"/>
    <mergeCell ref="P463:P464"/>
    <mergeCell ref="Q463:Q464"/>
    <mergeCell ref="Q457:Q458"/>
    <mergeCell ref="R463:R464"/>
    <mergeCell ref="R465:R466"/>
    <mergeCell ref="P467:P468"/>
    <mergeCell ref="P465:P466"/>
    <mergeCell ref="O475:O476"/>
    <mergeCell ref="P475:P476"/>
    <mergeCell ref="Q475:Q476"/>
    <mergeCell ref="R475:R476"/>
    <mergeCell ref="S447:S448"/>
    <mergeCell ref="O431:O432"/>
    <mergeCell ref="R467:R468"/>
    <mergeCell ref="S467:S468"/>
    <mergeCell ref="O469:O470"/>
    <mergeCell ref="P469:P470"/>
    <mergeCell ref="Q469:Q470"/>
    <mergeCell ref="R469:R470"/>
    <mergeCell ref="S469:S470"/>
    <mergeCell ref="O471:O472"/>
    <mergeCell ref="P471:P472"/>
    <mergeCell ref="Q471:Q472"/>
    <mergeCell ref="R471:R472"/>
    <mergeCell ref="S471:S472"/>
    <mergeCell ref="S463:S464"/>
    <mergeCell ref="P431:P432"/>
    <mergeCell ref="Q431:Q432"/>
    <mergeCell ref="R431:R432"/>
    <mergeCell ref="S431:S432"/>
    <mergeCell ref="O433:O434"/>
    <mergeCell ref="P433:P434"/>
    <mergeCell ref="Q433:Q434"/>
    <mergeCell ref="R433:R434"/>
    <mergeCell ref="S433:S434"/>
    <mergeCell ref="S443:S444"/>
    <mergeCell ref="O445:O446"/>
    <mergeCell ref="P445:P446"/>
    <mergeCell ref="S455:S456"/>
    <mergeCell ref="S449:S450"/>
    <mergeCell ref="S435:S436"/>
    <mergeCell ref="S445:S446"/>
    <mergeCell ref="S439:S440"/>
    <mergeCell ref="O425:O426"/>
    <mergeCell ref="P425:P426"/>
    <mergeCell ref="P409:P410"/>
    <mergeCell ref="S409:S410"/>
    <mergeCell ref="P407:P408"/>
    <mergeCell ref="Q407:Q408"/>
    <mergeCell ref="P363:P364"/>
    <mergeCell ref="Q363:Q364"/>
    <mergeCell ref="S415:S416"/>
    <mergeCell ref="S427:S428"/>
    <mergeCell ref="S373:S374"/>
    <mergeCell ref="S429:S430"/>
    <mergeCell ref="P389:P390"/>
    <mergeCell ref="S407:S408"/>
    <mergeCell ref="P411:P412"/>
    <mergeCell ref="Q411:Q412"/>
    <mergeCell ref="R379:R380"/>
    <mergeCell ref="Q403:Q404"/>
    <mergeCell ref="Q387:Q388"/>
    <mergeCell ref="S395:S396"/>
    <mergeCell ref="R401:R402"/>
    <mergeCell ref="Q429:Q430"/>
    <mergeCell ref="R429:R430"/>
    <mergeCell ref="P393:P394"/>
    <mergeCell ref="Q393:Q394"/>
    <mergeCell ref="R393:R394"/>
    <mergeCell ref="P403:P404"/>
    <mergeCell ref="S393:S394"/>
    <mergeCell ref="Q169:Q170"/>
    <mergeCell ref="R169:R170"/>
    <mergeCell ref="S169:S170"/>
    <mergeCell ref="S327:S328"/>
    <mergeCell ref="P329:P330"/>
    <mergeCell ref="S339:S340"/>
    <mergeCell ref="O205:O206"/>
    <mergeCell ref="O331:O332"/>
    <mergeCell ref="P331:P332"/>
    <mergeCell ref="O319:O320"/>
    <mergeCell ref="O327:O328"/>
    <mergeCell ref="R331:R332"/>
    <mergeCell ref="O383:O384"/>
    <mergeCell ref="O403:O404"/>
    <mergeCell ref="R403:R404"/>
    <mergeCell ref="R355:R356"/>
    <mergeCell ref="P387:P388"/>
    <mergeCell ref="Q329:Q330"/>
    <mergeCell ref="R329:R330"/>
    <mergeCell ref="Q317:Q318"/>
    <mergeCell ref="R317:R318"/>
    <mergeCell ref="P267:P268"/>
    <mergeCell ref="Q267:Q268"/>
    <mergeCell ref="R267:R268"/>
    <mergeCell ref="S267:S268"/>
    <mergeCell ref="R275:R276"/>
    <mergeCell ref="R273:R274"/>
    <mergeCell ref="S227:S228"/>
    <mergeCell ref="O229:O230"/>
    <mergeCell ref="Q233:Q234"/>
    <mergeCell ref="R233:R234"/>
    <mergeCell ref="O279:O280"/>
    <mergeCell ref="S153:S154"/>
    <mergeCell ref="R185:R186"/>
    <mergeCell ref="S185:S186"/>
    <mergeCell ref="P171:P172"/>
    <mergeCell ref="Q171:Q172"/>
    <mergeCell ref="R171:R172"/>
    <mergeCell ref="O349:O350"/>
    <mergeCell ref="S367:S368"/>
    <mergeCell ref="S377:S378"/>
    <mergeCell ref="O379:O380"/>
    <mergeCell ref="P379:P380"/>
    <mergeCell ref="P375:P376"/>
    <mergeCell ref="O371:O372"/>
    <mergeCell ref="S241:S242"/>
    <mergeCell ref="Q227:Q228"/>
    <mergeCell ref="P263:P264"/>
    <mergeCell ref="P277:P278"/>
    <mergeCell ref="Q277:Q278"/>
    <mergeCell ref="S317:S318"/>
    <mergeCell ref="P319:P320"/>
    <mergeCell ref="Q319:Q320"/>
    <mergeCell ref="R319:R320"/>
    <mergeCell ref="S319:S320"/>
    <mergeCell ref="S325:S326"/>
    <mergeCell ref="P327:P328"/>
    <mergeCell ref="Q327:Q328"/>
    <mergeCell ref="Q263:Q264"/>
    <mergeCell ref="R263:R264"/>
    <mergeCell ref="P305:P306"/>
    <mergeCell ref="O297:O298"/>
    <mergeCell ref="O261:O262"/>
    <mergeCell ref="P261:P262"/>
    <mergeCell ref="S151:S152"/>
    <mergeCell ref="P153:P154"/>
    <mergeCell ref="Q153:Q154"/>
    <mergeCell ref="R153:R154"/>
    <mergeCell ref="Q341:Q342"/>
    <mergeCell ref="R341:R342"/>
    <mergeCell ref="S341:S342"/>
    <mergeCell ref="O343:O344"/>
    <mergeCell ref="P343:P344"/>
    <mergeCell ref="Q343:Q344"/>
    <mergeCell ref="R343:R344"/>
    <mergeCell ref="S343:S344"/>
    <mergeCell ref="S375:S376"/>
    <mergeCell ref="S383:S384"/>
    <mergeCell ref="O399:O400"/>
    <mergeCell ref="P399:P400"/>
    <mergeCell ref="Q399:Q400"/>
    <mergeCell ref="R399:R400"/>
    <mergeCell ref="S399:S400"/>
    <mergeCell ref="Q365:Q366"/>
    <mergeCell ref="S163:S164"/>
    <mergeCell ref="P165:P166"/>
    <mergeCell ref="Q165:Q166"/>
    <mergeCell ref="P229:P230"/>
    <mergeCell ref="Q229:Q230"/>
    <mergeCell ref="R229:R230"/>
    <mergeCell ref="S229:S230"/>
    <mergeCell ref="O231:O232"/>
    <mergeCell ref="P231:P232"/>
    <mergeCell ref="Q231:Q232"/>
    <mergeCell ref="R231:R232"/>
    <mergeCell ref="S231:S232"/>
    <mergeCell ref="S116:S117"/>
    <mergeCell ref="Q108:Q109"/>
    <mergeCell ref="R108:R109"/>
    <mergeCell ref="Q118:Q119"/>
    <mergeCell ref="O221:O222"/>
    <mergeCell ref="P221:P222"/>
    <mergeCell ref="Q221:Q222"/>
    <mergeCell ref="R221:R222"/>
    <mergeCell ref="S221:S222"/>
    <mergeCell ref="O223:O224"/>
    <mergeCell ref="P223:P224"/>
    <mergeCell ref="S118:S119"/>
    <mergeCell ref="Q120:Q121"/>
    <mergeCell ref="Q197:Q198"/>
    <mergeCell ref="R197:R198"/>
    <mergeCell ref="S197:S198"/>
    <mergeCell ref="O199:O200"/>
    <mergeCell ref="P199:P200"/>
    <mergeCell ref="Q199:Q200"/>
    <mergeCell ref="O129:O130"/>
    <mergeCell ref="O131:O132"/>
    <mergeCell ref="R199:R200"/>
    <mergeCell ref="S199:S200"/>
    <mergeCell ref="O201:O202"/>
    <mergeCell ref="P201:P202"/>
    <mergeCell ref="Q201:Q202"/>
    <mergeCell ref="R201:R202"/>
    <mergeCell ref="S201:S202"/>
    <mergeCell ref="R147:R148"/>
    <mergeCell ref="S120:S121"/>
    <mergeCell ref="Q122:Q123"/>
    <mergeCell ref="R151:R152"/>
    <mergeCell ref="Q102:Q103"/>
    <mergeCell ref="R102:R103"/>
    <mergeCell ref="S102:S103"/>
    <mergeCell ref="P104:P105"/>
    <mergeCell ref="Q104:Q105"/>
    <mergeCell ref="R104:R105"/>
    <mergeCell ref="S104:S105"/>
    <mergeCell ref="S88:S89"/>
    <mergeCell ref="P90:P91"/>
    <mergeCell ref="Q90:Q91"/>
    <mergeCell ref="R90:R91"/>
    <mergeCell ref="S90:S91"/>
    <mergeCell ref="R98:R99"/>
    <mergeCell ref="Q94:Q95"/>
    <mergeCell ref="R94:R95"/>
    <mergeCell ref="S94:S95"/>
    <mergeCell ref="P98:P99"/>
    <mergeCell ref="S78:S79"/>
    <mergeCell ref="P80:P81"/>
    <mergeCell ref="Q80:Q81"/>
    <mergeCell ref="R80:R81"/>
    <mergeCell ref="S80:S81"/>
    <mergeCell ref="P70:P71"/>
    <mergeCell ref="Q70:Q71"/>
    <mergeCell ref="R70:R71"/>
    <mergeCell ref="S70:S71"/>
    <mergeCell ref="Q96:Q97"/>
    <mergeCell ref="R96:R97"/>
    <mergeCell ref="S96:S97"/>
    <mergeCell ref="R88:R89"/>
    <mergeCell ref="S98:S99"/>
    <mergeCell ref="P100:P101"/>
    <mergeCell ref="Q100:Q101"/>
    <mergeCell ref="R100:R101"/>
    <mergeCell ref="S100:S101"/>
    <mergeCell ref="P62:P63"/>
    <mergeCell ref="Q72:Q73"/>
    <mergeCell ref="R72:R73"/>
    <mergeCell ref="S72:S73"/>
    <mergeCell ref="Q82:Q83"/>
    <mergeCell ref="R82:R83"/>
    <mergeCell ref="S82:S83"/>
    <mergeCell ref="S84:S85"/>
    <mergeCell ref="R86:R87"/>
    <mergeCell ref="S86:S87"/>
    <mergeCell ref="P92:P93"/>
    <mergeCell ref="Q92:Q93"/>
    <mergeCell ref="R92:R93"/>
    <mergeCell ref="S92:S93"/>
    <mergeCell ref="O72:O73"/>
    <mergeCell ref="O74:O75"/>
    <mergeCell ref="O76:O77"/>
    <mergeCell ref="P82:P83"/>
    <mergeCell ref="P84:P85"/>
    <mergeCell ref="P86:P87"/>
    <mergeCell ref="P88:P89"/>
    <mergeCell ref="P74:P75"/>
    <mergeCell ref="Q74:Q75"/>
    <mergeCell ref="R74:R75"/>
    <mergeCell ref="S74:S75"/>
    <mergeCell ref="P76:P77"/>
    <mergeCell ref="Q76:Q77"/>
    <mergeCell ref="R76:R77"/>
    <mergeCell ref="S76:S77"/>
    <mergeCell ref="P78:P79"/>
    <mergeCell ref="Q78:Q79"/>
    <mergeCell ref="R78:R79"/>
    <mergeCell ref="N80:N81"/>
    <mergeCell ref="N82:N83"/>
    <mergeCell ref="Q52:Q53"/>
    <mergeCell ref="R52:R53"/>
    <mergeCell ref="S52:S53"/>
    <mergeCell ref="P54:P55"/>
    <mergeCell ref="Q54:Q55"/>
    <mergeCell ref="R54:R55"/>
    <mergeCell ref="S54:S55"/>
    <mergeCell ref="P56:P57"/>
    <mergeCell ref="Q56:Q57"/>
    <mergeCell ref="R56:R57"/>
    <mergeCell ref="S56:S57"/>
    <mergeCell ref="P58:P59"/>
    <mergeCell ref="Q58:Q59"/>
    <mergeCell ref="R58:R59"/>
    <mergeCell ref="S58:S59"/>
    <mergeCell ref="P60:P61"/>
    <mergeCell ref="Q60:Q61"/>
    <mergeCell ref="R60:R61"/>
    <mergeCell ref="S60:S61"/>
    <mergeCell ref="P52:P53"/>
    <mergeCell ref="P72:P73"/>
    <mergeCell ref="Q64:Q65"/>
    <mergeCell ref="R64:R65"/>
    <mergeCell ref="S64:S65"/>
    <mergeCell ref="P66:P67"/>
    <mergeCell ref="Q66:Q67"/>
    <mergeCell ref="R66:R67"/>
    <mergeCell ref="O78:O79"/>
    <mergeCell ref="O80:O81"/>
    <mergeCell ref="O82:O83"/>
    <mergeCell ref="B5:M5"/>
    <mergeCell ref="D50:D59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N50:N51"/>
    <mergeCell ref="N74:N75"/>
    <mergeCell ref="N76:N77"/>
    <mergeCell ref="N78:N79"/>
    <mergeCell ref="B48:B125"/>
    <mergeCell ref="C124:E125"/>
    <mergeCell ref="N32:N42"/>
    <mergeCell ref="N5:S5"/>
    <mergeCell ref="N7:N8"/>
    <mergeCell ref="O7:O8"/>
    <mergeCell ref="P7:P8"/>
    <mergeCell ref="S13:S14"/>
    <mergeCell ref="D13:D14"/>
    <mergeCell ref="D7:D8"/>
    <mergeCell ref="E11:E12"/>
    <mergeCell ref="R11:R12"/>
    <mergeCell ref="B129:B496"/>
    <mergeCell ref="D9:D12"/>
    <mergeCell ref="B7:B16"/>
    <mergeCell ref="C15:E16"/>
    <mergeCell ref="B20:B44"/>
    <mergeCell ref="C43:E44"/>
    <mergeCell ref="E221:E222"/>
    <mergeCell ref="E50:E51"/>
    <mergeCell ref="E26:E27"/>
    <mergeCell ref="D66:D85"/>
    <mergeCell ref="E161:E162"/>
    <mergeCell ref="E163:E164"/>
    <mergeCell ref="E112:E113"/>
    <mergeCell ref="E114:E115"/>
    <mergeCell ref="E131:E132"/>
    <mergeCell ref="E133:E134"/>
    <mergeCell ref="E135:E136"/>
    <mergeCell ref="E137:E138"/>
    <mergeCell ref="E139:E140"/>
    <mergeCell ref="E141:E142"/>
    <mergeCell ref="E143:E144"/>
    <mergeCell ref="C495:E496"/>
    <mergeCell ref="D32:D42"/>
    <mergeCell ref="E235:E236"/>
    <mergeCell ref="E237:E238"/>
    <mergeCell ref="D129:D150"/>
    <mergeCell ref="D110:D111"/>
    <mergeCell ref="D86:D109"/>
    <mergeCell ref="E80:E81"/>
    <mergeCell ref="C48:C49"/>
    <mergeCell ref="C7:C8"/>
    <mergeCell ref="E7:E8"/>
    <mergeCell ref="B644:M645"/>
    <mergeCell ref="E574:E575"/>
    <mergeCell ref="E606:E607"/>
    <mergeCell ref="B500:B632"/>
    <mergeCell ref="C631:E632"/>
    <mergeCell ref="B637:B638"/>
    <mergeCell ref="B641:B642"/>
    <mergeCell ref="D500:D569"/>
    <mergeCell ref="D570:D621"/>
    <mergeCell ref="E550:E551"/>
    <mergeCell ref="E552:E553"/>
    <mergeCell ref="E548:E549"/>
    <mergeCell ref="E225:E226"/>
    <mergeCell ref="E108:E109"/>
    <mergeCell ref="E110:E111"/>
    <mergeCell ref="E536:E537"/>
    <mergeCell ref="E153:E154"/>
    <mergeCell ref="E241:E242"/>
    <mergeCell ref="E243:E244"/>
    <mergeCell ref="E281:E282"/>
    <mergeCell ref="E159:E160"/>
    <mergeCell ref="D237:D274"/>
    <mergeCell ref="D275:D302"/>
    <mergeCell ref="D303:D376"/>
    <mergeCell ref="D377:D406"/>
    <mergeCell ref="E554:E555"/>
    <mergeCell ref="E500:E501"/>
    <mergeCell ref="E261:E262"/>
    <mergeCell ref="E263:E264"/>
    <mergeCell ref="E265:E266"/>
    <mergeCell ref="E211:E212"/>
    <mergeCell ref="E129:E130"/>
    <mergeCell ref="S11:S12"/>
    <mergeCell ref="N24:N25"/>
    <mergeCell ref="O24:O25"/>
    <mergeCell ref="P24:P25"/>
    <mergeCell ref="Q24:Q25"/>
    <mergeCell ref="R24:R25"/>
    <mergeCell ref="N11:N12"/>
    <mergeCell ref="O11:O12"/>
    <mergeCell ref="P11:P12"/>
    <mergeCell ref="Q11:Q12"/>
    <mergeCell ref="C13:C14"/>
    <mergeCell ref="E13:E14"/>
    <mergeCell ref="S9:S10"/>
    <mergeCell ref="Q15:Q16"/>
    <mergeCell ref="R15:R16"/>
    <mergeCell ref="S15:S16"/>
    <mergeCell ref="C20:C21"/>
    <mergeCell ref="D22:D31"/>
    <mergeCell ref="N30:N31"/>
    <mergeCell ref="O30:O31"/>
    <mergeCell ref="P30:P31"/>
    <mergeCell ref="Q30:Q31"/>
    <mergeCell ref="R30:R31"/>
    <mergeCell ref="S30:S31"/>
    <mergeCell ref="E28:E29"/>
    <mergeCell ref="N28:N29"/>
    <mergeCell ref="O28:O29"/>
    <mergeCell ref="P28:P29"/>
    <mergeCell ref="Q28:Q29"/>
    <mergeCell ref="R28:R29"/>
    <mergeCell ref="S24:S25"/>
    <mergeCell ref="Q20:Q21"/>
    <mergeCell ref="S7:S8"/>
    <mergeCell ref="E9:E10"/>
    <mergeCell ref="O9:O10"/>
    <mergeCell ref="N9:N10"/>
    <mergeCell ref="S22:S23"/>
    <mergeCell ref="N13:N14"/>
    <mergeCell ref="O13:O14"/>
    <mergeCell ref="P13:P14"/>
    <mergeCell ref="Q13:Q14"/>
    <mergeCell ref="R13:R14"/>
    <mergeCell ref="C641:C642"/>
    <mergeCell ref="E641:E642"/>
    <mergeCell ref="P9:P10"/>
    <mergeCell ref="Q9:Q10"/>
    <mergeCell ref="R26:R27"/>
    <mergeCell ref="E30:E31"/>
    <mergeCell ref="E229:E230"/>
    <mergeCell ref="E231:E232"/>
    <mergeCell ref="C500:C569"/>
    <mergeCell ref="E568:E569"/>
    <mergeCell ref="E572:E573"/>
    <mergeCell ref="C22:C31"/>
    <mergeCell ref="N22:N23"/>
    <mergeCell ref="E22:E23"/>
    <mergeCell ref="C173:C190"/>
    <mergeCell ref="D179:D182"/>
    <mergeCell ref="E223:E224"/>
    <mergeCell ref="E239:E240"/>
    <mergeCell ref="E227:E228"/>
    <mergeCell ref="E189:E190"/>
    <mergeCell ref="D209:D236"/>
    <mergeCell ref="C32:C42"/>
    <mergeCell ref="D48:D49"/>
    <mergeCell ref="E48:E49"/>
    <mergeCell ref="D60:D65"/>
    <mergeCell ref="N64:N65"/>
    <mergeCell ref="N66:N67"/>
    <mergeCell ref="N68:N69"/>
    <mergeCell ref="N70:N71"/>
    <mergeCell ref="O52:O53"/>
    <mergeCell ref="O54:O55"/>
    <mergeCell ref="P32:P42"/>
    <mergeCell ref="S26:S27"/>
    <mergeCell ref="E24:E25"/>
    <mergeCell ref="D20:D21"/>
    <mergeCell ref="R32:R42"/>
    <mergeCell ref="O56:O57"/>
    <mergeCell ref="O58:O59"/>
    <mergeCell ref="O60:O61"/>
    <mergeCell ref="O62:O63"/>
    <mergeCell ref="O64:O65"/>
    <mergeCell ref="O66:O67"/>
    <mergeCell ref="O68:O69"/>
    <mergeCell ref="O70:O71"/>
    <mergeCell ref="Q62:Q63"/>
    <mergeCell ref="R62:R63"/>
    <mergeCell ref="S62:S63"/>
    <mergeCell ref="P64:P65"/>
    <mergeCell ref="O50:O51"/>
    <mergeCell ref="S66:S67"/>
    <mergeCell ref="P68:P69"/>
    <mergeCell ref="Q68:Q69"/>
    <mergeCell ref="R68:R69"/>
    <mergeCell ref="S68:S69"/>
    <mergeCell ref="Q7:Q8"/>
    <mergeCell ref="R7:R8"/>
    <mergeCell ref="R9:R10"/>
    <mergeCell ref="N108:N109"/>
    <mergeCell ref="N110:N111"/>
    <mergeCell ref="N52:N53"/>
    <mergeCell ref="N54:N55"/>
    <mergeCell ref="N56:N57"/>
    <mergeCell ref="N58:N59"/>
    <mergeCell ref="N60:N61"/>
    <mergeCell ref="N62:N63"/>
    <mergeCell ref="C9:C12"/>
    <mergeCell ref="O22:O23"/>
    <mergeCell ref="P22:P23"/>
    <mergeCell ref="Q22:Q23"/>
    <mergeCell ref="R22:R23"/>
    <mergeCell ref="P26:P27"/>
    <mergeCell ref="Q26:Q27"/>
    <mergeCell ref="O100:O101"/>
    <mergeCell ref="O102:O103"/>
    <mergeCell ref="N84:N85"/>
    <mergeCell ref="N86:N87"/>
    <mergeCell ref="E102:E103"/>
    <mergeCell ref="P50:P51"/>
    <mergeCell ref="Q50:Q51"/>
    <mergeCell ref="R50:R51"/>
    <mergeCell ref="E100:E101"/>
    <mergeCell ref="E104:E105"/>
    <mergeCell ref="E82:E83"/>
    <mergeCell ref="Q84:Q85"/>
    <mergeCell ref="R84:R85"/>
    <mergeCell ref="Q86:Q87"/>
    <mergeCell ref="C50:C123"/>
    <mergeCell ref="D112:D123"/>
    <mergeCell ref="S20:S21"/>
    <mergeCell ref="S32:S42"/>
    <mergeCell ref="S28:S29"/>
    <mergeCell ref="Q32:Q42"/>
    <mergeCell ref="S50:S51"/>
    <mergeCell ref="N26:N27"/>
    <mergeCell ref="O26:O27"/>
    <mergeCell ref="O48:O49"/>
    <mergeCell ref="N48:N49"/>
    <mergeCell ref="O133:O134"/>
    <mergeCell ref="E116:E117"/>
    <mergeCell ref="E84:E85"/>
    <mergeCell ref="N129:N130"/>
    <mergeCell ref="N131:N132"/>
    <mergeCell ref="N133:N134"/>
    <mergeCell ref="N72:N73"/>
    <mergeCell ref="N112:N113"/>
    <mergeCell ref="N114:N115"/>
    <mergeCell ref="N116:N117"/>
    <mergeCell ref="N118:N119"/>
    <mergeCell ref="N120:N121"/>
    <mergeCell ref="R120:R121"/>
    <mergeCell ref="E118:E119"/>
    <mergeCell ref="O32:O42"/>
    <mergeCell ref="R20:R21"/>
    <mergeCell ref="E32:E42"/>
    <mergeCell ref="E20:E21"/>
    <mergeCell ref="N20:N21"/>
    <mergeCell ref="O20:O21"/>
    <mergeCell ref="P20:P21"/>
    <mergeCell ref="E86:E87"/>
    <mergeCell ref="E88:E89"/>
    <mergeCell ref="E90:E91"/>
    <mergeCell ref="E92:E93"/>
    <mergeCell ref="N98:N99"/>
    <mergeCell ref="N88:N89"/>
    <mergeCell ref="N90:N91"/>
    <mergeCell ref="N92:N93"/>
    <mergeCell ref="N94:N95"/>
    <mergeCell ref="N96:N97"/>
    <mergeCell ref="N100:N101"/>
    <mergeCell ref="N102:N103"/>
    <mergeCell ref="E145:E146"/>
    <mergeCell ref="E147:E148"/>
    <mergeCell ref="E149:E150"/>
    <mergeCell ref="N122:N123"/>
    <mergeCell ref="O143:O144"/>
    <mergeCell ref="N135:N136"/>
    <mergeCell ref="O86:O87"/>
    <mergeCell ref="O88:O89"/>
    <mergeCell ref="O90:O91"/>
    <mergeCell ref="O92:O93"/>
    <mergeCell ref="O94:O95"/>
    <mergeCell ref="O120:O121"/>
    <mergeCell ref="O122:O123"/>
    <mergeCell ref="E98:E99"/>
    <mergeCell ref="N104:N105"/>
    <mergeCell ref="N106:N107"/>
    <mergeCell ref="N124:N125"/>
    <mergeCell ref="N139:N140"/>
    <mergeCell ref="E120:E121"/>
    <mergeCell ref="E94:E95"/>
    <mergeCell ref="P108:P109"/>
    <mergeCell ref="O96:O97"/>
    <mergeCell ref="O98:O99"/>
    <mergeCell ref="O110:O111"/>
    <mergeCell ref="O112:O113"/>
    <mergeCell ref="O114:O115"/>
    <mergeCell ref="O116:O117"/>
    <mergeCell ref="O118:O119"/>
    <mergeCell ref="O106:O107"/>
    <mergeCell ref="O108:O109"/>
    <mergeCell ref="O104:O105"/>
    <mergeCell ref="O84:O85"/>
    <mergeCell ref="P94:P95"/>
    <mergeCell ref="P96:P97"/>
    <mergeCell ref="P106:P107"/>
    <mergeCell ref="P118:P119"/>
    <mergeCell ref="P110:P111"/>
    <mergeCell ref="P112:P113"/>
    <mergeCell ref="P114:P115"/>
    <mergeCell ref="P116:P117"/>
    <mergeCell ref="P102:P103"/>
    <mergeCell ref="N151:N152"/>
    <mergeCell ref="N153:N154"/>
    <mergeCell ref="Q223:Q224"/>
    <mergeCell ref="R223:R224"/>
    <mergeCell ref="S223:S224"/>
    <mergeCell ref="O225:O226"/>
    <mergeCell ref="P225:P226"/>
    <mergeCell ref="Q225:Q226"/>
    <mergeCell ref="R225:R226"/>
    <mergeCell ref="S225:S226"/>
    <mergeCell ref="Q203:Q204"/>
    <mergeCell ref="R203:R204"/>
    <mergeCell ref="S203:S204"/>
    <mergeCell ref="N221:N222"/>
    <mergeCell ref="N223:N224"/>
    <mergeCell ref="N225:N226"/>
    <mergeCell ref="O137:O138"/>
    <mergeCell ref="O139:O140"/>
    <mergeCell ref="O141:O142"/>
    <mergeCell ref="P139:P140"/>
    <mergeCell ref="S143:S144"/>
    <mergeCell ref="P157:P158"/>
    <mergeCell ref="Q157:Q158"/>
    <mergeCell ref="R157:R158"/>
    <mergeCell ref="S157:S158"/>
    <mergeCell ref="P159:P160"/>
    <mergeCell ref="Q159:Q160"/>
    <mergeCell ref="R159:R160"/>
    <mergeCell ref="S159:S160"/>
    <mergeCell ref="Q167:Q168"/>
    <mergeCell ref="P177:P178"/>
    <mergeCell ref="Q177:Q178"/>
    <mergeCell ref="R122:R123"/>
    <mergeCell ref="S122:S123"/>
    <mergeCell ref="E122:E123"/>
    <mergeCell ref="Q106:Q107"/>
    <mergeCell ref="R106:R107"/>
    <mergeCell ref="S106:S107"/>
    <mergeCell ref="O233:O234"/>
    <mergeCell ref="P233:P234"/>
    <mergeCell ref="P243:P244"/>
    <mergeCell ref="Q243:Q244"/>
    <mergeCell ref="R243:R244"/>
    <mergeCell ref="S243:S244"/>
    <mergeCell ref="R247:R248"/>
    <mergeCell ref="S247:S248"/>
    <mergeCell ref="O249:O250"/>
    <mergeCell ref="P249:P250"/>
    <mergeCell ref="Q253:Q254"/>
    <mergeCell ref="R253:R254"/>
    <mergeCell ref="S253:S254"/>
    <mergeCell ref="E151:E152"/>
    <mergeCell ref="E155:E156"/>
    <mergeCell ref="E157:E158"/>
    <mergeCell ref="E106:E107"/>
    <mergeCell ref="P120:P121"/>
    <mergeCell ref="P122:P123"/>
    <mergeCell ref="R118:R119"/>
    <mergeCell ref="S108:S109"/>
    <mergeCell ref="Q110:Q111"/>
    <mergeCell ref="R110:R111"/>
    <mergeCell ref="S110:S111"/>
    <mergeCell ref="Q112:Q113"/>
    <mergeCell ref="R112:R113"/>
    <mergeCell ref="S112:S113"/>
    <mergeCell ref="Q114:Q115"/>
    <mergeCell ref="R114:R115"/>
    <mergeCell ref="S114:S115"/>
    <mergeCell ref="Q116:Q117"/>
    <mergeCell ref="R116:R117"/>
    <mergeCell ref="O265:O266"/>
    <mergeCell ref="P265:P266"/>
    <mergeCell ref="Q261:Q262"/>
    <mergeCell ref="R261:R262"/>
    <mergeCell ref="S233:S234"/>
    <mergeCell ref="O243:O244"/>
    <mergeCell ref="N143:N144"/>
    <mergeCell ref="Q195:Q196"/>
    <mergeCell ref="R195:R196"/>
    <mergeCell ref="S195:S196"/>
    <mergeCell ref="O197:O198"/>
    <mergeCell ref="P197:P198"/>
    <mergeCell ref="O207:O208"/>
    <mergeCell ref="P207:P208"/>
    <mergeCell ref="Q207:Q208"/>
    <mergeCell ref="O135:O136"/>
    <mergeCell ref="N137:N138"/>
    <mergeCell ref="N141:N142"/>
    <mergeCell ref="N145:N146"/>
    <mergeCell ref="N147:N148"/>
    <mergeCell ref="N149:N150"/>
    <mergeCell ref="O203:O204"/>
    <mergeCell ref="P203:P204"/>
    <mergeCell ref="S147:S148"/>
    <mergeCell ref="S141:S142"/>
    <mergeCell ref="P143:P144"/>
    <mergeCell ref="Q299:Q300"/>
    <mergeCell ref="S303:S304"/>
    <mergeCell ref="R293:R294"/>
    <mergeCell ref="P255:P256"/>
    <mergeCell ref="Q281:Q282"/>
    <mergeCell ref="O267:O268"/>
    <mergeCell ref="O227:O228"/>
    <mergeCell ref="P227:P228"/>
    <mergeCell ref="Q415:Q416"/>
    <mergeCell ref="Q502:Q503"/>
    <mergeCell ref="R239:R240"/>
    <mergeCell ref="S239:S240"/>
    <mergeCell ref="S255:S256"/>
    <mergeCell ref="R241:R242"/>
    <mergeCell ref="S245:S246"/>
    <mergeCell ref="S261:S262"/>
    <mergeCell ref="S441:S442"/>
    <mergeCell ref="O443:O444"/>
    <mergeCell ref="P443:P444"/>
    <mergeCell ref="Q443:Q444"/>
    <mergeCell ref="R443:R444"/>
    <mergeCell ref="R407:R408"/>
    <mergeCell ref="R363:R364"/>
    <mergeCell ref="S363:S364"/>
    <mergeCell ref="O369:O370"/>
    <mergeCell ref="S421:S422"/>
    <mergeCell ref="O423:O424"/>
    <mergeCell ref="P423:P424"/>
    <mergeCell ref="Q423:Q424"/>
    <mergeCell ref="R423:R424"/>
    <mergeCell ref="S423:S424"/>
    <mergeCell ref="S437:S438"/>
    <mergeCell ref="Q522:Q523"/>
    <mergeCell ref="R522:R523"/>
    <mergeCell ref="S522:S523"/>
    <mergeCell ref="E518:E519"/>
    <mergeCell ref="E528:E529"/>
    <mergeCell ref="E514:E515"/>
    <mergeCell ref="N514:N515"/>
    <mergeCell ref="O514:O515"/>
    <mergeCell ref="O257:O258"/>
    <mergeCell ref="P257:P258"/>
    <mergeCell ref="Q257:Q258"/>
    <mergeCell ref="R257:R258"/>
    <mergeCell ref="S257:S258"/>
    <mergeCell ref="O259:O260"/>
    <mergeCell ref="R259:R260"/>
    <mergeCell ref="O321:O322"/>
    <mergeCell ref="P321:P322"/>
    <mergeCell ref="Q321:Q322"/>
    <mergeCell ref="R321:R322"/>
    <mergeCell ref="S321:S322"/>
    <mergeCell ref="O289:O290"/>
    <mergeCell ref="P289:P290"/>
    <mergeCell ref="R271:R272"/>
    <mergeCell ref="O301:O302"/>
    <mergeCell ref="R427:R428"/>
    <mergeCell ref="S453:S454"/>
    <mergeCell ref="O455:O456"/>
    <mergeCell ref="P455:P456"/>
    <mergeCell ref="R514:R515"/>
    <mergeCell ref="R502:R503"/>
    <mergeCell ref="S297:S298"/>
    <mergeCell ref="O299:O300"/>
    <mergeCell ref="Q536:Q537"/>
    <mergeCell ref="R536:R537"/>
    <mergeCell ref="S532:S533"/>
    <mergeCell ref="E530:E531"/>
    <mergeCell ref="N530:N531"/>
    <mergeCell ref="O530:O531"/>
    <mergeCell ref="P530:P531"/>
    <mergeCell ref="Q530:Q531"/>
    <mergeCell ref="R530:R531"/>
    <mergeCell ref="S530:S531"/>
    <mergeCell ref="E532:E533"/>
    <mergeCell ref="N532:N533"/>
    <mergeCell ref="O532:O533"/>
    <mergeCell ref="P532:P533"/>
    <mergeCell ref="Q532:Q533"/>
    <mergeCell ref="R532:R533"/>
    <mergeCell ref="S520:S521"/>
    <mergeCell ref="N526:N527"/>
    <mergeCell ref="O526:O527"/>
    <mergeCell ref="Q524:Q525"/>
    <mergeCell ref="R524:R525"/>
    <mergeCell ref="S526:S527"/>
    <mergeCell ref="S524:S525"/>
    <mergeCell ref="O524:O525"/>
    <mergeCell ref="P524:P525"/>
    <mergeCell ref="Q526:Q527"/>
    <mergeCell ref="R526:R527"/>
    <mergeCell ref="N536:N537"/>
    <mergeCell ref="S534:S535"/>
    <mergeCell ref="E522:E523"/>
    <mergeCell ref="N522:N523"/>
    <mergeCell ref="O522:O523"/>
    <mergeCell ref="Q540:Q541"/>
    <mergeCell ref="R540:R541"/>
    <mergeCell ref="S540:S541"/>
    <mergeCell ref="E538:E539"/>
    <mergeCell ref="N538:N539"/>
    <mergeCell ref="O538:O539"/>
    <mergeCell ref="P538:P539"/>
    <mergeCell ref="Q538:Q539"/>
    <mergeCell ref="R538:R539"/>
    <mergeCell ref="R544:R545"/>
    <mergeCell ref="S544:S545"/>
    <mergeCell ref="E542:E543"/>
    <mergeCell ref="N542:N543"/>
    <mergeCell ref="O542:O543"/>
    <mergeCell ref="P542:P543"/>
    <mergeCell ref="Q542:Q543"/>
    <mergeCell ref="R542:R543"/>
    <mergeCell ref="E544:E545"/>
    <mergeCell ref="N544:N545"/>
    <mergeCell ref="O544:O545"/>
    <mergeCell ref="P544:P545"/>
    <mergeCell ref="Q544:Q545"/>
    <mergeCell ref="S542:S543"/>
    <mergeCell ref="N592:N593"/>
    <mergeCell ref="O592:O593"/>
    <mergeCell ref="P592:P593"/>
    <mergeCell ref="N594:N595"/>
    <mergeCell ref="O594:O595"/>
    <mergeCell ref="P594:P595"/>
    <mergeCell ref="Q570:Q571"/>
    <mergeCell ref="R578:R579"/>
    <mergeCell ref="S574:S575"/>
    <mergeCell ref="R570:R571"/>
    <mergeCell ref="E546:E547"/>
    <mergeCell ref="N546:N547"/>
    <mergeCell ref="O546:O547"/>
    <mergeCell ref="P546:P547"/>
    <mergeCell ref="Q546:Q547"/>
    <mergeCell ref="R546:R547"/>
    <mergeCell ref="N550:N551"/>
    <mergeCell ref="N552:N553"/>
    <mergeCell ref="O550:O551"/>
    <mergeCell ref="O552:O553"/>
    <mergeCell ref="P550:P551"/>
    <mergeCell ref="P552:P553"/>
    <mergeCell ref="R550:R551"/>
    <mergeCell ref="S550:S551"/>
    <mergeCell ref="R552:R553"/>
    <mergeCell ref="S552:S553"/>
    <mergeCell ref="S548:S549"/>
    <mergeCell ref="R548:R549"/>
    <mergeCell ref="E560:E561"/>
    <mergeCell ref="N560:N561"/>
    <mergeCell ref="O560:O561"/>
    <mergeCell ref="P560:P561"/>
    <mergeCell ref="S582:S583"/>
    <mergeCell ref="R580:R581"/>
    <mergeCell ref="P590:P591"/>
    <mergeCell ref="Q590:Q591"/>
    <mergeCell ref="E590:E591"/>
    <mergeCell ref="S580:S581"/>
    <mergeCell ref="O582:O583"/>
    <mergeCell ref="P582:P583"/>
    <mergeCell ref="Q582:Q583"/>
    <mergeCell ref="R582:R583"/>
    <mergeCell ref="S584:S585"/>
    <mergeCell ref="R590:R591"/>
    <mergeCell ref="S590:S591"/>
    <mergeCell ref="O590:O591"/>
    <mergeCell ref="E584:E585"/>
    <mergeCell ref="N584:N585"/>
    <mergeCell ref="O584:O585"/>
    <mergeCell ref="P584:P585"/>
    <mergeCell ref="O580:O581"/>
    <mergeCell ref="P580:P581"/>
    <mergeCell ref="Q580:Q581"/>
    <mergeCell ref="E580:E581"/>
    <mergeCell ref="P631:P632"/>
    <mergeCell ref="Q631:Q632"/>
    <mergeCell ref="R631:R632"/>
    <mergeCell ref="S631:S632"/>
    <mergeCell ref="S586:S587"/>
    <mergeCell ref="E588:E589"/>
    <mergeCell ref="N588:N589"/>
    <mergeCell ref="O588:O589"/>
    <mergeCell ref="P588:P589"/>
    <mergeCell ref="Q588:Q589"/>
    <mergeCell ref="R588:R589"/>
    <mergeCell ref="S588:S589"/>
    <mergeCell ref="E586:E587"/>
    <mergeCell ref="N586:N587"/>
    <mergeCell ref="O586:O587"/>
    <mergeCell ref="P586:P587"/>
    <mergeCell ref="Q586:Q587"/>
    <mergeCell ref="R586:R587"/>
    <mergeCell ref="O612:O613"/>
    <mergeCell ref="O614:O615"/>
    <mergeCell ref="S612:S613"/>
    <mergeCell ref="S614:S615"/>
    <mergeCell ref="P620:P621"/>
    <mergeCell ref="Q620:Q621"/>
    <mergeCell ref="R620:R621"/>
    <mergeCell ref="S620:S621"/>
    <mergeCell ref="S596:S597"/>
    <mergeCell ref="O608:O609"/>
    <mergeCell ref="O600:O601"/>
    <mergeCell ref="S598:S599"/>
    <mergeCell ref="N596:N597"/>
    <mergeCell ref="O596:O597"/>
    <mergeCell ref="C637:C638"/>
    <mergeCell ref="E637:E638"/>
    <mergeCell ref="N637:N638"/>
    <mergeCell ref="O637:O638"/>
    <mergeCell ref="N628:N629"/>
    <mergeCell ref="O628:O629"/>
    <mergeCell ref="D630:E630"/>
    <mergeCell ref="E626:E627"/>
    <mergeCell ref="N626:N627"/>
    <mergeCell ref="O626:O627"/>
    <mergeCell ref="E624:E625"/>
    <mergeCell ref="N624:N625"/>
    <mergeCell ref="O624:O625"/>
    <mergeCell ref="C622:C629"/>
    <mergeCell ref="E628:E629"/>
    <mergeCell ref="E622:E623"/>
    <mergeCell ref="N622:N623"/>
    <mergeCell ref="O622:O623"/>
    <mergeCell ref="N631:N632"/>
    <mergeCell ref="O631:O632"/>
    <mergeCell ref="D622:D629"/>
    <mergeCell ref="N641:N642"/>
    <mergeCell ref="O641:O642"/>
    <mergeCell ref="D641:D642"/>
    <mergeCell ref="D637:D638"/>
    <mergeCell ref="P641:P642"/>
    <mergeCell ref="Q641:Q642"/>
    <mergeCell ref="R641:R642"/>
    <mergeCell ref="P622:P623"/>
    <mergeCell ref="S641:S642"/>
    <mergeCell ref="R626:R627"/>
    <mergeCell ref="S626:S627"/>
    <mergeCell ref="S600:S601"/>
    <mergeCell ref="R600:R601"/>
    <mergeCell ref="Q600:Q601"/>
    <mergeCell ref="P600:P601"/>
    <mergeCell ref="R622:R623"/>
    <mergeCell ref="S622:S623"/>
    <mergeCell ref="P637:P638"/>
    <mergeCell ref="Q637:Q638"/>
    <mergeCell ref="O620:O621"/>
    <mergeCell ref="R637:R638"/>
    <mergeCell ref="S637:S638"/>
    <mergeCell ref="R624:R625"/>
    <mergeCell ref="S624:S625"/>
    <mergeCell ref="P626:P627"/>
    <mergeCell ref="Q626:Q627"/>
    <mergeCell ref="P624:P625"/>
    <mergeCell ref="Q624:Q625"/>
    <mergeCell ref="P628:P629"/>
    <mergeCell ref="Q628:Q629"/>
    <mergeCell ref="S628:S629"/>
    <mergeCell ref="R628:R629"/>
    <mergeCell ref="O554:O555"/>
    <mergeCell ref="Q550:Q551"/>
    <mergeCell ref="P536:P537"/>
    <mergeCell ref="E516:E517"/>
    <mergeCell ref="N572:N573"/>
    <mergeCell ref="O572:O573"/>
    <mergeCell ref="E526:E527"/>
    <mergeCell ref="P572:P573"/>
    <mergeCell ref="Q572:Q573"/>
    <mergeCell ref="R572:R573"/>
    <mergeCell ref="S546:S547"/>
    <mergeCell ref="N570:N571"/>
    <mergeCell ref="Q552:Q553"/>
    <mergeCell ref="P554:P555"/>
    <mergeCell ref="Q560:Q561"/>
    <mergeCell ref="R560:R561"/>
    <mergeCell ref="S560:S561"/>
    <mergeCell ref="Q566:Q567"/>
    <mergeCell ref="R562:R563"/>
    <mergeCell ref="R564:R565"/>
    <mergeCell ref="R566:R567"/>
    <mergeCell ref="S562:S563"/>
    <mergeCell ref="S564:S565"/>
    <mergeCell ref="S536:S537"/>
    <mergeCell ref="R534:R535"/>
    <mergeCell ref="O548:O549"/>
    <mergeCell ref="P548:P549"/>
    <mergeCell ref="Q548:Q549"/>
    <mergeCell ref="S538:S539"/>
    <mergeCell ref="E540:E541"/>
    <mergeCell ref="N540:N541"/>
    <mergeCell ref="O540:O541"/>
    <mergeCell ref="S578:S579"/>
    <mergeCell ref="E508:E509"/>
    <mergeCell ref="C129:C172"/>
    <mergeCell ref="Q584:Q585"/>
    <mergeCell ref="R584:R585"/>
    <mergeCell ref="N576:N577"/>
    <mergeCell ref="O576:O577"/>
    <mergeCell ref="P576:P577"/>
    <mergeCell ref="Q576:Q577"/>
    <mergeCell ref="R576:R577"/>
    <mergeCell ref="Q598:Q599"/>
    <mergeCell ref="E598:E599"/>
    <mergeCell ref="O598:O599"/>
    <mergeCell ref="E592:E593"/>
    <mergeCell ref="O578:O579"/>
    <mergeCell ref="P578:P579"/>
    <mergeCell ref="Q578:Q579"/>
    <mergeCell ref="R554:R555"/>
    <mergeCell ref="S572:S573"/>
    <mergeCell ref="S554:S555"/>
    <mergeCell ref="E570:E571"/>
    <mergeCell ref="Q562:Q563"/>
    <mergeCell ref="Q564:Q565"/>
    <mergeCell ref="P516:P517"/>
    <mergeCell ref="Q516:Q517"/>
    <mergeCell ref="R516:R517"/>
    <mergeCell ref="N568:N569"/>
    <mergeCell ref="O568:O569"/>
    <mergeCell ref="P568:P569"/>
    <mergeCell ref="Q568:Q569"/>
    <mergeCell ref="R568:R569"/>
    <mergeCell ref="N554:N555"/>
    <mergeCell ref="S602:S603"/>
    <mergeCell ref="P604:P605"/>
    <mergeCell ref="Q604:Q605"/>
    <mergeCell ref="R604:R605"/>
    <mergeCell ref="R612:R613"/>
    <mergeCell ref="R614:R615"/>
    <mergeCell ref="S608:S609"/>
    <mergeCell ref="S610:S611"/>
    <mergeCell ref="S618:S619"/>
    <mergeCell ref="B3:S3"/>
    <mergeCell ref="B4:S4"/>
    <mergeCell ref="S512:S513"/>
    <mergeCell ref="E512:E513"/>
    <mergeCell ref="N512:N513"/>
    <mergeCell ref="O512:O513"/>
    <mergeCell ref="P512:P513"/>
    <mergeCell ref="Q512:Q513"/>
    <mergeCell ref="R512:R513"/>
    <mergeCell ref="S508:S509"/>
    <mergeCell ref="E510:E511"/>
    <mergeCell ref="N510:N511"/>
    <mergeCell ref="O510:O511"/>
    <mergeCell ref="P510:P511"/>
    <mergeCell ref="O504:O505"/>
    <mergeCell ref="S504:S505"/>
    <mergeCell ref="S506:S507"/>
    <mergeCell ref="R205:R206"/>
    <mergeCell ref="S205:S206"/>
    <mergeCell ref="O215:O216"/>
    <mergeCell ref="P215:P216"/>
    <mergeCell ref="Q215:Q216"/>
    <mergeCell ref="R215:R216"/>
    <mergeCell ref="E600:E601"/>
    <mergeCell ref="E602:E603"/>
    <mergeCell ref="N602:N603"/>
    <mergeCell ref="E594:E595"/>
    <mergeCell ref="R596:R597"/>
    <mergeCell ref="Q596:Q597"/>
    <mergeCell ref="N604:N605"/>
    <mergeCell ref="R598:R599"/>
    <mergeCell ref="S592:S593"/>
    <mergeCell ref="N598:N599"/>
    <mergeCell ref="N600:N601"/>
    <mergeCell ref="P598:P599"/>
    <mergeCell ref="Q594:Q595"/>
    <mergeCell ref="E596:E597"/>
    <mergeCell ref="S594:S595"/>
    <mergeCell ref="Q622:Q623"/>
    <mergeCell ref="R602:R603"/>
    <mergeCell ref="S604:S605"/>
    <mergeCell ref="P602:P603"/>
    <mergeCell ref="Q602:Q603"/>
    <mergeCell ref="R606:R607"/>
    <mergeCell ref="S606:S607"/>
    <mergeCell ref="P608:P609"/>
    <mergeCell ref="Q608:Q609"/>
    <mergeCell ref="P610:P611"/>
    <mergeCell ref="P612:P613"/>
    <mergeCell ref="P614:P615"/>
    <mergeCell ref="Q610:Q611"/>
    <mergeCell ref="Q612:Q613"/>
    <mergeCell ref="Q614:Q615"/>
    <mergeCell ref="R608:R609"/>
    <mergeCell ref="R610:R611"/>
    <mergeCell ref="O562:O563"/>
    <mergeCell ref="O564:O565"/>
    <mergeCell ref="O566:O567"/>
    <mergeCell ref="P562:P563"/>
    <mergeCell ref="P564:P565"/>
    <mergeCell ref="P566:P567"/>
    <mergeCell ref="A602:A603"/>
    <mergeCell ref="A572:A573"/>
    <mergeCell ref="A620:A621"/>
    <mergeCell ref="A622:A623"/>
    <mergeCell ref="O570:O571"/>
    <mergeCell ref="P570:P571"/>
    <mergeCell ref="S568:S569"/>
    <mergeCell ref="S566:S567"/>
    <mergeCell ref="N616:N617"/>
    <mergeCell ref="N618:N619"/>
    <mergeCell ref="O616:O617"/>
    <mergeCell ref="O618:O619"/>
    <mergeCell ref="P616:P617"/>
    <mergeCell ref="P618:P619"/>
    <mergeCell ref="Q616:Q617"/>
    <mergeCell ref="Q618:Q619"/>
    <mergeCell ref="R616:R617"/>
    <mergeCell ref="R618:R619"/>
    <mergeCell ref="S616:S617"/>
    <mergeCell ref="O604:O605"/>
    <mergeCell ref="O602:O603"/>
    <mergeCell ref="R594:R595"/>
    <mergeCell ref="E604:E605"/>
    <mergeCell ref="Q592:Q593"/>
    <mergeCell ref="P596:P597"/>
    <mergeCell ref="R592:R593"/>
    <mergeCell ref="A628:A629"/>
    <mergeCell ref="A624:A625"/>
    <mergeCell ref="A626:A627"/>
    <mergeCell ref="A574:A575"/>
    <mergeCell ref="A576:A577"/>
    <mergeCell ref="A578:A579"/>
    <mergeCell ref="A580:A581"/>
    <mergeCell ref="A582:A583"/>
    <mergeCell ref="A584:A585"/>
    <mergeCell ref="A586:A587"/>
    <mergeCell ref="A588:A589"/>
    <mergeCell ref="A590:A591"/>
    <mergeCell ref="N590:N591"/>
    <mergeCell ref="E582:E583"/>
    <mergeCell ref="N582:N583"/>
    <mergeCell ref="N580:N581"/>
    <mergeCell ref="E578:E579"/>
    <mergeCell ref="N578:N579"/>
    <mergeCell ref="C570:C621"/>
    <mergeCell ref="E576:E577"/>
    <mergeCell ref="E608:E609"/>
    <mergeCell ref="E610:E611"/>
    <mergeCell ref="E612:E613"/>
    <mergeCell ref="E614:E615"/>
    <mergeCell ref="N608:N609"/>
    <mergeCell ref="N610:N611"/>
    <mergeCell ref="N612:N613"/>
    <mergeCell ref="N614:N615"/>
    <mergeCell ref="E620:E621"/>
    <mergeCell ref="N620:N621"/>
    <mergeCell ref="E616:E617"/>
    <mergeCell ref="E618:E619"/>
    <mergeCell ref="A544:A545"/>
    <mergeCell ref="A546:A547"/>
    <mergeCell ref="A548:A549"/>
    <mergeCell ref="A550:A551"/>
    <mergeCell ref="A552:A553"/>
    <mergeCell ref="A554:A555"/>
    <mergeCell ref="A504:A505"/>
    <mergeCell ref="A506:A507"/>
    <mergeCell ref="A508:A509"/>
    <mergeCell ref="A510:A511"/>
    <mergeCell ref="A592:A593"/>
    <mergeCell ref="A594:A595"/>
    <mergeCell ref="A596:A597"/>
    <mergeCell ref="A598:A599"/>
    <mergeCell ref="A600:A601"/>
    <mergeCell ref="A570:A571"/>
    <mergeCell ref="A526:A527"/>
    <mergeCell ref="A528:A529"/>
    <mergeCell ref="A530:A531"/>
    <mergeCell ref="A532:A533"/>
    <mergeCell ref="A542:A543"/>
    <mergeCell ref="A524:A525"/>
    <mergeCell ref="A512:A513"/>
    <mergeCell ref="A514:A515"/>
    <mergeCell ref="A516:A517"/>
    <mergeCell ref="A518:A519"/>
    <mergeCell ref="A520:A521"/>
    <mergeCell ref="A534:A535"/>
    <mergeCell ref="A536:A537"/>
    <mergeCell ref="A538:A539"/>
    <mergeCell ref="E96:E97"/>
    <mergeCell ref="R193:R194"/>
    <mergeCell ref="Q151:Q152"/>
    <mergeCell ref="N169:N170"/>
    <mergeCell ref="N171:N172"/>
    <mergeCell ref="N173:N174"/>
    <mergeCell ref="N175:N176"/>
    <mergeCell ref="N177:N178"/>
    <mergeCell ref="N181:N182"/>
    <mergeCell ref="N183:N184"/>
    <mergeCell ref="N185:N186"/>
    <mergeCell ref="N189:N190"/>
    <mergeCell ref="O145:O146"/>
    <mergeCell ref="R145:R146"/>
    <mergeCell ref="Q149:Q150"/>
    <mergeCell ref="R149:R150"/>
    <mergeCell ref="O147:O148"/>
    <mergeCell ref="O149:O150"/>
    <mergeCell ref="R161:R162"/>
    <mergeCell ref="N159:N160"/>
    <mergeCell ref="N161:N162"/>
    <mergeCell ref="P179:P180"/>
    <mergeCell ref="Q179:Q180"/>
    <mergeCell ref="P151:P152"/>
    <mergeCell ref="N155:N156"/>
    <mergeCell ref="N157:N158"/>
    <mergeCell ref="R189:R190"/>
    <mergeCell ref="O187:O188"/>
    <mergeCell ref="P187:P188"/>
    <mergeCell ref="R177:R178"/>
    <mergeCell ref="E187:E188"/>
    <mergeCell ref="N163:N164"/>
    <mergeCell ref="S149:S150"/>
    <mergeCell ref="O151:O152"/>
    <mergeCell ref="O153:O154"/>
    <mergeCell ref="O155:O156"/>
    <mergeCell ref="O157:O158"/>
    <mergeCell ref="O159:O160"/>
    <mergeCell ref="O161:O162"/>
    <mergeCell ref="O195:O196"/>
    <mergeCell ref="S189:S190"/>
    <mergeCell ref="S177:S178"/>
    <mergeCell ref="P161:P162"/>
    <mergeCell ref="Q161:Q162"/>
    <mergeCell ref="Q554:Q555"/>
    <mergeCell ref="O536:O537"/>
    <mergeCell ref="N562:N563"/>
    <mergeCell ref="N564:N565"/>
    <mergeCell ref="N566:N567"/>
    <mergeCell ref="P195:P196"/>
    <mergeCell ref="Q249:Q250"/>
    <mergeCell ref="Q247:Q248"/>
    <mergeCell ref="N265:N266"/>
    <mergeCell ref="N271:N272"/>
    <mergeCell ref="O271:O272"/>
    <mergeCell ref="P271:P272"/>
    <mergeCell ref="Q271:Q272"/>
    <mergeCell ref="N267:N268"/>
    <mergeCell ref="N269:N270"/>
    <mergeCell ref="P349:P350"/>
    <mergeCell ref="P357:P358"/>
    <mergeCell ref="O247:O248"/>
    <mergeCell ref="N548:N549"/>
    <mergeCell ref="N201:N202"/>
    <mergeCell ref="N257:N258"/>
    <mergeCell ref="N249:N250"/>
    <mergeCell ref="N253:N254"/>
    <mergeCell ref="N255:N256"/>
    <mergeCell ref="N233:N234"/>
    <mergeCell ref="A540:A541"/>
    <mergeCell ref="E502:E503"/>
    <mergeCell ref="N502:N503"/>
    <mergeCell ref="O502:O503"/>
    <mergeCell ref="P502:P503"/>
    <mergeCell ref="N534:N535"/>
    <mergeCell ref="O534:O535"/>
    <mergeCell ref="E504:E505"/>
    <mergeCell ref="N504:N505"/>
    <mergeCell ref="O429:O430"/>
    <mergeCell ref="P429:P430"/>
    <mergeCell ref="N429:N430"/>
    <mergeCell ref="E347:E348"/>
    <mergeCell ref="E351:E352"/>
    <mergeCell ref="E357:E358"/>
    <mergeCell ref="E359:E360"/>
    <mergeCell ref="N295:N296"/>
    <mergeCell ref="E411:E412"/>
    <mergeCell ref="E401:E402"/>
    <mergeCell ref="E371:E372"/>
    <mergeCell ref="A500:A501"/>
    <mergeCell ref="A502:A503"/>
    <mergeCell ref="P540:P541"/>
    <mergeCell ref="N518:N519"/>
    <mergeCell ref="O518:O519"/>
    <mergeCell ref="P518:P519"/>
    <mergeCell ref="P522:P523"/>
    <mergeCell ref="Q518:Q519"/>
    <mergeCell ref="E524:E525"/>
    <mergeCell ref="N524:N525"/>
    <mergeCell ref="P205:P206"/>
    <mergeCell ref="Q205:Q206"/>
    <mergeCell ref="P247:P248"/>
    <mergeCell ref="O193:O194"/>
    <mergeCell ref="P193:P194"/>
    <mergeCell ref="Q193:Q194"/>
    <mergeCell ref="N193:N194"/>
    <mergeCell ref="E534:E535"/>
    <mergeCell ref="P534:P535"/>
    <mergeCell ref="Q534:Q535"/>
    <mergeCell ref="P337:P338"/>
    <mergeCell ref="Q337:Q338"/>
    <mergeCell ref="P405:P406"/>
    <mergeCell ref="Q405:Q406"/>
    <mergeCell ref="Q417:Q418"/>
    <mergeCell ref="N399:N400"/>
    <mergeCell ref="N195:N196"/>
    <mergeCell ref="N197:N198"/>
    <mergeCell ref="N199:N200"/>
    <mergeCell ref="O239:O240"/>
    <mergeCell ref="P239:P240"/>
    <mergeCell ref="Q239:Q240"/>
    <mergeCell ref="N241:N242"/>
    <mergeCell ref="O241:O242"/>
    <mergeCell ref="P241:P242"/>
    <mergeCell ref="Q241:Q242"/>
    <mergeCell ref="O255:O256"/>
    <mergeCell ref="E257:E258"/>
    <mergeCell ref="E245:E246"/>
    <mergeCell ref="S171:S172"/>
    <mergeCell ref="P173:P174"/>
    <mergeCell ref="Q173:Q174"/>
    <mergeCell ref="R173:R174"/>
    <mergeCell ref="S173:S174"/>
    <mergeCell ref="P175:P176"/>
    <mergeCell ref="Q175:Q176"/>
    <mergeCell ref="R175:R176"/>
    <mergeCell ref="O237:O238"/>
    <mergeCell ref="P237:P238"/>
    <mergeCell ref="Q237:Q238"/>
    <mergeCell ref="R237:R238"/>
    <mergeCell ref="S237:S238"/>
    <mergeCell ref="S193:S194"/>
    <mergeCell ref="Q217:Q218"/>
    <mergeCell ref="O163:O164"/>
    <mergeCell ref="O165:O166"/>
    <mergeCell ref="O167:O168"/>
    <mergeCell ref="O217:O218"/>
    <mergeCell ref="P217:P21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9:O190"/>
    <mergeCell ref="P189:P190"/>
    <mergeCell ref="Q189:Q190"/>
    <mergeCell ref="R269:R270"/>
    <mergeCell ref="R281:R282"/>
    <mergeCell ref="Q265:Q266"/>
    <mergeCell ref="R265:R266"/>
    <mergeCell ref="S263:S264"/>
    <mergeCell ref="P269:P270"/>
    <mergeCell ref="Q269:Q270"/>
    <mergeCell ref="S271:S272"/>
    <mergeCell ref="S273:S274"/>
    <mergeCell ref="S187:S188"/>
    <mergeCell ref="Q187:Q188"/>
    <mergeCell ref="R187:R188"/>
    <mergeCell ref="O235:O236"/>
    <mergeCell ref="P235:P236"/>
    <mergeCell ref="Q235:Q236"/>
    <mergeCell ref="R235:R236"/>
    <mergeCell ref="S235:S236"/>
    <mergeCell ref="O191:O192"/>
    <mergeCell ref="P191:P192"/>
    <mergeCell ref="Q191:Q192"/>
    <mergeCell ref="R191:R192"/>
    <mergeCell ref="R217:R218"/>
    <mergeCell ref="S217:S218"/>
    <mergeCell ref="O219:O220"/>
    <mergeCell ref="P219:P220"/>
    <mergeCell ref="Q219:Q220"/>
    <mergeCell ref="R227:R228"/>
    <mergeCell ref="R207:R208"/>
    <mergeCell ref="S207:S208"/>
    <mergeCell ref="S219:S220"/>
    <mergeCell ref="R211:R212"/>
    <mergeCell ref="S211:S212"/>
    <mergeCell ref="S265:S266"/>
    <mergeCell ref="R249:R250"/>
    <mergeCell ref="S249:S250"/>
    <mergeCell ref="O245:O246"/>
    <mergeCell ref="P245:P246"/>
    <mergeCell ref="Q245:Q246"/>
    <mergeCell ref="R245:R246"/>
    <mergeCell ref="Q259:Q260"/>
    <mergeCell ref="P259:P260"/>
    <mergeCell ref="O263:O264"/>
    <mergeCell ref="R219:R220"/>
    <mergeCell ref="O209:O210"/>
    <mergeCell ref="P209:P210"/>
    <mergeCell ref="Q209:Q210"/>
    <mergeCell ref="R209:R210"/>
    <mergeCell ref="S209:S210"/>
    <mergeCell ref="O211:O212"/>
    <mergeCell ref="S215:S216"/>
    <mergeCell ref="O213:O214"/>
    <mergeCell ref="Q213:Q214"/>
    <mergeCell ref="R213:R214"/>
    <mergeCell ref="S213:S214"/>
    <mergeCell ref="P213:P214"/>
    <mergeCell ref="S287:S288"/>
    <mergeCell ref="S309:S310"/>
    <mergeCell ref="O313:O314"/>
    <mergeCell ref="P313:P314"/>
    <mergeCell ref="Q313:Q314"/>
    <mergeCell ref="R313:R314"/>
    <mergeCell ref="O311:O312"/>
    <mergeCell ref="P311:P312"/>
    <mergeCell ref="Q311:Q312"/>
    <mergeCell ref="R311:R312"/>
    <mergeCell ref="S311:S312"/>
    <mergeCell ref="S281:S282"/>
    <mergeCell ref="S275:S276"/>
    <mergeCell ref="P279:P280"/>
    <mergeCell ref="Q279:Q280"/>
    <mergeCell ref="R279:R280"/>
    <mergeCell ref="S279:S280"/>
    <mergeCell ref="O281:O282"/>
    <mergeCell ref="P281:P282"/>
    <mergeCell ref="P285:P286"/>
    <mergeCell ref="Q285:Q286"/>
    <mergeCell ref="O285:O286"/>
    <mergeCell ref="S295:S296"/>
    <mergeCell ref="P309:P310"/>
    <mergeCell ref="Q309:Q310"/>
    <mergeCell ref="R309:R310"/>
    <mergeCell ref="P307:P308"/>
    <mergeCell ref="O277:O278"/>
    <mergeCell ref="Q289:Q290"/>
    <mergeCell ref="Q295:Q296"/>
    <mergeCell ref="R289:R290"/>
    <mergeCell ref="P299:P300"/>
    <mergeCell ref="R323:R324"/>
    <mergeCell ref="P301:P302"/>
    <mergeCell ref="Q301:Q302"/>
    <mergeCell ref="S269:S270"/>
    <mergeCell ref="Q293:Q294"/>
    <mergeCell ref="P295:P296"/>
    <mergeCell ref="R333:R334"/>
    <mergeCell ref="S333:S334"/>
    <mergeCell ref="O335:O336"/>
    <mergeCell ref="P335:P336"/>
    <mergeCell ref="Q335:Q336"/>
    <mergeCell ref="R335:R336"/>
    <mergeCell ref="S335:S336"/>
    <mergeCell ref="S283:S284"/>
    <mergeCell ref="P325:P326"/>
    <mergeCell ref="Q325:Q326"/>
    <mergeCell ref="R325:R326"/>
    <mergeCell ref="Q331:Q332"/>
    <mergeCell ref="S331:S332"/>
    <mergeCell ref="O333:O334"/>
    <mergeCell ref="P333:P334"/>
    <mergeCell ref="Q333:Q334"/>
    <mergeCell ref="S329:S330"/>
    <mergeCell ref="S299:S300"/>
    <mergeCell ref="O303:O304"/>
    <mergeCell ref="P303:P304"/>
    <mergeCell ref="R285:R286"/>
    <mergeCell ref="S285:S286"/>
    <mergeCell ref="O287:O288"/>
    <mergeCell ref="P287:P288"/>
    <mergeCell ref="S289:S290"/>
    <mergeCell ref="P291:P292"/>
    <mergeCell ref="P283:P284"/>
    <mergeCell ref="Q283:Q284"/>
    <mergeCell ref="R283:R284"/>
    <mergeCell ref="S313:S314"/>
    <mergeCell ref="O315:O316"/>
    <mergeCell ref="P315:P316"/>
    <mergeCell ref="Q315:Q316"/>
    <mergeCell ref="R315:R316"/>
    <mergeCell ref="S315:S316"/>
    <mergeCell ref="Q291:Q292"/>
    <mergeCell ref="R291:R292"/>
    <mergeCell ref="S291:S292"/>
    <mergeCell ref="S301:S302"/>
    <mergeCell ref="P297:P298"/>
    <mergeCell ref="Q287:Q288"/>
    <mergeCell ref="P293:P294"/>
    <mergeCell ref="O293:O294"/>
    <mergeCell ref="S293:S294"/>
    <mergeCell ref="Q307:Q308"/>
    <mergeCell ref="R307:R308"/>
    <mergeCell ref="R301:R302"/>
    <mergeCell ref="Q303:Q304"/>
    <mergeCell ref="R287:R288"/>
    <mergeCell ref="Q305:Q306"/>
    <mergeCell ref="R305:R306"/>
    <mergeCell ref="S307:S308"/>
    <mergeCell ref="S305:S306"/>
    <mergeCell ref="O283:O284"/>
    <mergeCell ref="Q297:Q298"/>
    <mergeCell ref="R297:R298"/>
    <mergeCell ref="O291:O292"/>
    <mergeCell ref="R303:R304"/>
    <mergeCell ref="P317:P318"/>
    <mergeCell ref="P365:P366"/>
    <mergeCell ref="S351:S352"/>
    <mergeCell ref="S345:S346"/>
    <mergeCell ref="O347:O348"/>
    <mergeCell ref="P347:P348"/>
    <mergeCell ref="S357:S358"/>
    <mergeCell ref="R365:R366"/>
    <mergeCell ref="P397:P398"/>
    <mergeCell ref="Q397:Q398"/>
    <mergeCell ref="R397:R398"/>
    <mergeCell ref="S397:S398"/>
    <mergeCell ref="P369:P370"/>
    <mergeCell ref="Q369:Q370"/>
    <mergeCell ref="S361:S362"/>
    <mergeCell ref="S355:S356"/>
    <mergeCell ref="S365:S366"/>
    <mergeCell ref="Q357:Q358"/>
    <mergeCell ref="R357:R358"/>
    <mergeCell ref="P353:P354"/>
    <mergeCell ref="P355:P356"/>
    <mergeCell ref="Q355:Q356"/>
    <mergeCell ref="O375:O376"/>
    <mergeCell ref="S359:S360"/>
    <mergeCell ref="O345:O346"/>
    <mergeCell ref="P345:P346"/>
    <mergeCell ref="S349:S350"/>
    <mergeCell ref="O351:O352"/>
    <mergeCell ref="Q347:Q348"/>
    <mergeCell ref="R347:R348"/>
    <mergeCell ref="Q379:Q380"/>
    <mergeCell ref="S337:S338"/>
    <mergeCell ref="Q339:Q340"/>
    <mergeCell ref="D183:D188"/>
    <mergeCell ref="N187:N188"/>
    <mergeCell ref="R417:R418"/>
    <mergeCell ref="S417:S418"/>
    <mergeCell ref="O419:O420"/>
    <mergeCell ref="P419:P420"/>
    <mergeCell ref="Q419:Q420"/>
    <mergeCell ref="R419:R420"/>
    <mergeCell ref="S419:S420"/>
    <mergeCell ref="N405:N406"/>
    <mergeCell ref="N407:N408"/>
    <mergeCell ref="S411:S412"/>
    <mergeCell ref="O413:O414"/>
    <mergeCell ref="P413:P414"/>
    <mergeCell ref="Q413:Q414"/>
    <mergeCell ref="R413:R414"/>
    <mergeCell ref="S413:S414"/>
    <mergeCell ref="O415:O416"/>
    <mergeCell ref="P415:P416"/>
    <mergeCell ref="N409:N410"/>
    <mergeCell ref="O405:O406"/>
    <mergeCell ref="R405:R406"/>
    <mergeCell ref="S405:S406"/>
    <mergeCell ref="S391:S392"/>
    <mergeCell ref="O409:O410"/>
    <mergeCell ref="S323:S324"/>
    <mergeCell ref="O325:O326"/>
    <mergeCell ref="S385:S386"/>
    <mergeCell ref="S401:S402"/>
    <mergeCell ref="R385:R386"/>
    <mergeCell ref="R339:R340"/>
    <mergeCell ref="E165:E166"/>
    <mergeCell ref="E167:E168"/>
    <mergeCell ref="E169:E170"/>
    <mergeCell ref="D173:E174"/>
    <mergeCell ref="D175:E176"/>
    <mergeCell ref="D177:E178"/>
    <mergeCell ref="E179:E180"/>
    <mergeCell ref="E181:E182"/>
    <mergeCell ref="E183:E184"/>
    <mergeCell ref="E185:E186"/>
    <mergeCell ref="D193:E194"/>
    <mergeCell ref="E195:E196"/>
    <mergeCell ref="E197:E198"/>
    <mergeCell ref="E199:E200"/>
    <mergeCell ref="E201:E202"/>
    <mergeCell ref="D195:D208"/>
    <mergeCell ref="E277:E278"/>
    <mergeCell ref="E203:E204"/>
    <mergeCell ref="E205:E206"/>
    <mergeCell ref="E207:E208"/>
    <mergeCell ref="E209:E210"/>
    <mergeCell ref="D163:D166"/>
    <mergeCell ref="E233:E234"/>
    <mergeCell ref="D171:D172"/>
    <mergeCell ref="E171:E172"/>
    <mergeCell ref="D189:D190"/>
    <mergeCell ref="E255:E256"/>
    <mergeCell ref="P339:P340"/>
    <mergeCell ref="O395:O396"/>
    <mergeCell ref="P395:P396"/>
    <mergeCell ref="Q395:Q396"/>
    <mergeCell ref="R395:R396"/>
    <mergeCell ref="N203:N204"/>
    <mergeCell ref="N205:N206"/>
    <mergeCell ref="N283:N284"/>
    <mergeCell ref="N273:N274"/>
    <mergeCell ref="R295:R296"/>
    <mergeCell ref="O407:O408"/>
    <mergeCell ref="P385:P386"/>
    <mergeCell ref="Q385:Q386"/>
    <mergeCell ref="O269:O270"/>
    <mergeCell ref="N353:N354"/>
    <mergeCell ref="E315:E316"/>
    <mergeCell ref="N335:N336"/>
    <mergeCell ref="N337:N338"/>
    <mergeCell ref="R327:R328"/>
    <mergeCell ref="Q375:Q376"/>
    <mergeCell ref="N373:N374"/>
    <mergeCell ref="Q349:Q350"/>
    <mergeCell ref="R349:R350"/>
    <mergeCell ref="P373:P374"/>
    <mergeCell ref="Q373:Q374"/>
    <mergeCell ref="R373:R374"/>
    <mergeCell ref="P323:P324"/>
    <mergeCell ref="Q323:Q324"/>
    <mergeCell ref="R337:R338"/>
    <mergeCell ref="O275:O276"/>
    <mergeCell ref="O329:O330"/>
    <mergeCell ref="O339:O340"/>
    <mergeCell ref="N363:N364"/>
    <mergeCell ref="O387:O388"/>
    <mergeCell ref="O393:O394"/>
    <mergeCell ref="Q427:Q428"/>
    <mergeCell ref="N427:N428"/>
    <mergeCell ref="E297:E298"/>
    <mergeCell ref="Q401:Q402"/>
    <mergeCell ref="S425:S426"/>
    <mergeCell ref="O401:O402"/>
    <mergeCell ref="Q351:Q352"/>
    <mergeCell ref="R351:R352"/>
    <mergeCell ref="R415:R416"/>
    <mergeCell ref="Q409:Q410"/>
    <mergeCell ref="N379:N380"/>
    <mergeCell ref="N381:N382"/>
    <mergeCell ref="N383:N384"/>
    <mergeCell ref="N395:N396"/>
    <mergeCell ref="N403:N404"/>
    <mergeCell ref="N365:N366"/>
    <mergeCell ref="N371:N372"/>
    <mergeCell ref="N369:N370"/>
    <mergeCell ref="N415:N416"/>
    <mergeCell ref="S403:S404"/>
    <mergeCell ref="O353:O354"/>
    <mergeCell ref="R409:R410"/>
    <mergeCell ref="R411:R412"/>
    <mergeCell ref="N425:N426"/>
    <mergeCell ref="N421:N422"/>
    <mergeCell ref="Q425:Q426"/>
    <mergeCell ref="R425:R426"/>
    <mergeCell ref="O411:O412"/>
    <mergeCell ref="S379:S380"/>
    <mergeCell ref="O305:O306"/>
    <mergeCell ref="E303:E304"/>
    <mergeCell ref="O309:O310"/>
    <mergeCell ref="N317:N318"/>
    <mergeCell ref="N319:N320"/>
    <mergeCell ref="O357:O358"/>
    <mergeCell ref="N355:N356"/>
    <mergeCell ref="N333:N334"/>
    <mergeCell ref="N311:N312"/>
    <mergeCell ref="N315:N316"/>
    <mergeCell ref="N347:N348"/>
    <mergeCell ref="N349:N350"/>
    <mergeCell ref="E321:E322"/>
    <mergeCell ref="O323:O324"/>
    <mergeCell ref="N321:N322"/>
    <mergeCell ref="O341:O342"/>
    <mergeCell ref="N343:N344"/>
    <mergeCell ref="N345:N346"/>
    <mergeCell ref="Q453:Q454"/>
    <mergeCell ref="R453:R454"/>
    <mergeCell ref="N431:N432"/>
    <mergeCell ref="N433:N434"/>
    <mergeCell ref="N435:N436"/>
    <mergeCell ref="N463:N464"/>
    <mergeCell ref="O447:O448"/>
    <mergeCell ref="P447:P448"/>
    <mergeCell ref="Q447:Q448"/>
    <mergeCell ref="R447:R448"/>
    <mergeCell ref="O437:O438"/>
    <mergeCell ref="P437:P438"/>
    <mergeCell ref="Q437:Q438"/>
    <mergeCell ref="R437:R438"/>
    <mergeCell ref="O439:O440"/>
    <mergeCell ref="P439:P440"/>
    <mergeCell ref="Q439:Q440"/>
    <mergeCell ref="R439:R440"/>
    <mergeCell ref="N439:N440"/>
    <mergeCell ref="Q441:Q442"/>
    <mergeCell ref="O441:O442"/>
    <mergeCell ref="R441:R442"/>
    <mergeCell ref="O491:O492"/>
    <mergeCell ref="P491:P492"/>
    <mergeCell ref="Q491:Q492"/>
    <mergeCell ref="R491:R492"/>
    <mergeCell ref="E471:E472"/>
    <mergeCell ref="N495:N496"/>
    <mergeCell ref="O495:O496"/>
    <mergeCell ref="P495:P496"/>
    <mergeCell ref="Q495:Q496"/>
    <mergeCell ref="P449:P450"/>
    <mergeCell ref="Q449:Q450"/>
    <mergeCell ref="R449:R450"/>
    <mergeCell ref="O457:O458"/>
    <mergeCell ref="P457:P458"/>
    <mergeCell ref="R445:R446"/>
    <mergeCell ref="Q445:Q446"/>
    <mergeCell ref="Q455:Q456"/>
    <mergeCell ref="R455:R456"/>
    <mergeCell ref="Q467:Q468"/>
    <mergeCell ref="O465:O466"/>
    <mergeCell ref="N445:N446"/>
    <mergeCell ref="E445:E446"/>
    <mergeCell ref="R495:R496"/>
    <mergeCell ref="R457:R458"/>
    <mergeCell ref="O449:O450"/>
    <mergeCell ref="R451:R452"/>
    <mergeCell ref="O451:O452"/>
    <mergeCell ref="P451:P452"/>
    <mergeCell ref="Q451:Q452"/>
    <mergeCell ref="O453:O454"/>
    <mergeCell ref="E467:E468"/>
    <mergeCell ref="E469:E470"/>
    <mergeCell ref="E385:E386"/>
    <mergeCell ref="E443:E444"/>
    <mergeCell ref="E461:E462"/>
    <mergeCell ref="E355:E356"/>
    <mergeCell ref="E415:E416"/>
    <mergeCell ref="E417:E418"/>
    <mergeCell ref="P441:P442"/>
    <mergeCell ref="E449:E450"/>
    <mergeCell ref="E451:E452"/>
    <mergeCell ref="E453:E454"/>
    <mergeCell ref="E433:E434"/>
    <mergeCell ref="E427:E428"/>
    <mergeCell ref="E413:E414"/>
    <mergeCell ref="E419:E420"/>
    <mergeCell ref="P427:P428"/>
    <mergeCell ref="E397:E398"/>
    <mergeCell ref="P453:P454"/>
    <mergeCell ref="E403:E404"/>
    <mergeCell ref="P401:P402"/>
    <mergeCell ref="N357:N358"/>
    <mergeCell ref="N419:N420"/>
    <mergeCell ref="O417:O418"/>
    <mergeCell ref="P417:P418"/>
    <mergeCell ref="O385:O386"/>
    <mergeCell ref="O359:O360"/>
    <mergeCell ref="O427:O428"/>
    <mergeCell ref="N385:N386"/>
    <mergeCell ref="N387:N388"/>
    <mergeCell ref="N389:N390"/>
    <mergeCell ref="N391:N392"/>
    <mergeCell ref="N393:N394"/>
    <mergeCell ref="N401:N402"/>
    <mergeCell ref="C191:C192"/>
    <mergeCell ref="D191:E192"/>
    <mergeCell ref="N191:N192"/>
    <mergeCell ref="E333:E334"/>
    <mergeCell ref="E335:E336"/>
    <mergeCell ref="N323:N324"/>
    <mergeCell ref="N325:N326"/>
    <mergeCell ref="C193:C494"/>
    <mergeCell ref="N467:N468"/>
    <mergeCell ref="N469:N470"/>
    <mergeCell ref="N471:N472"/>
    <mergeCell ref="N473:N474"/>
    <mergeCell ref="N475:N476"/>
    <mergeCell ref="E473:E474"/>
    <mergeCell ref="E475:E476"/>
    <mergeCell ref="E387:E388"/>
    <mergeCell ref="E389:E390"/>
    <mergeCell ref="E391:E392"/>
    <mergeCell ref="E393:E394"/>
    <mergeCell ref="N491:N492"/>
    <mergeCell ref="N459:N460"/>
    <mergeCell ref="E465:E466"/>
    <mergeCell ref="E337:E338"/>
    <mergeCell ref="E339:E340"/>
    <mergeCell ref="E341:E342"/>
    <mergeCell ref="E285:E286"/>
    <mergeCell ref="E287:E288"/>
    <mergeCell ref="E279:E280"/>
    <mergeCell ref="E289:E290"/>
    <mergeCell ref="E291:E292"/>
    <mergeCell ref="E293:E294"/>
    <mergeCell ref="E295:E296"/>
    <mergeCell ref="E299:E300"/>
    <mergeCell ref="E301:E302"/>
    <mergeCell ref="N411:N412"/>
    <mergeCell ref="E429:E430"/>
    <mergeCell ref="E447:E448"/>
    <mergeCell ref="N461:N462"/>
    <mergeCell ref="E363:E364"/>
    <mergeCell ref="N451:N452"/>
    <mergeCell ref="N453:N454"/>
    <mergeCell ref="N455:N456"/>
    <mergeCell ref="N281:N282"/>
    <mergeCell ref="E325:E326"/>
    <mergeCell ref="E327:E328"/>
    <mergeCell ref="E329:E330"/>
    <mergeCell ref="E331:E332"/>
    <mergeCell ref="E349:E350"/>
    <mergeCell ref="N279:N280"/>
    <mergeCell ref="N447:N448"/>
    <mergeCell ref="N449:N450"/>
    <mergeCell ref="N457:N458"/>
    <mergeCell ref="N327:N328"/>
    <mergeCell ref="N341:N342"/>
    <mergeCell ref="N339:N340"/>
    <mergeCell ref="N351:N352"/>
    <mergeCell ref="N309:N310"/>
    <mergeCell ref="N285:N286"/>
    <mergeCell ref="N287:N288"/>
    <mergeCell ref="E375:E376"/>
    <mergeCell ref="E377:E378"/>
    <mergeCell ref="E379:E380"/>
    <mergeCell ref="E381:E382"/>
    <mergeCell ref="E383:E384"/>
    <mergeCell ref="N259:N260"/>
    <mergeCell ref="N261:N262"/>
    <mergeCell ref="N207:N208"/>
    <mergeCell ref="N291:N292"/>
    <mergeCell ref="N293:N294"/>
    <mergeCell ref="E309:E310"/>
    <mergeCell ref="N305:N306"/>
    <mergeCell ref="E311:E312"/>
    <mergeCell ref="E313:E314"/>
    <mergeCell ref="E317:E318"/>
    <mergeCell ref="E275:E276"/>
    <mergeCell ref="E269:E270"/>
    <mergeCell ref="E273:E274"/>
    <mergeCell ref="E283:E284"/>
    <mergeCell ref="E259:E260"/>
    <mergeCell ref="N301:N302"/>
    <mergeCell ref="N303:N304"/>
    <mergeCell ref="N313:N314"/>
    <mergeCell ref="E247:E248"/>
    <mergeCell ref="N245:N246"/>
    <mergeCell ref="N243:N244"/>
    <mergeCell ref="N227:N228"/>
    <mergeCell ref="N307:N308"/>
    <mergeCell ref="E305:E306"/>
    <mergeCell ref="N263:N264"/>
    <mergeCell ref="N239:N240"/>
    <mergeCell ref="E213:E214"/>
    <mergeCell ref="E215:E216"/>
    <mergeCell ref="E217:E218"/>
    <mergeCell ref="E219:E220"/>
    <mergeCell ref="E271:E272"/>
    <mergeCell ref="E253:E254"/>
    <mergeCell ref="S495:S496"/>
    <mergeCell ref="S191:S192"/>
    <mergeCell ref="N465:N466"/>
    <mergeCell ref="N441:N442"/>
    <mergeCell ref="N443:N444"/>
    <mergeCell ref="E407:E408"/>
    <mergeCell ref="E409:E410"/>
    <mergeCell ref="E399:E400"/>
    <mergeCell ref="E405:E406"/>
    <mergeCell ref="E323:E324"/>
    <mergeCell ref="E395:E396"/>
    <mergeCell ref="E307:E308"/>
    <mergeCell ref="E319:E320"/>
    <mergeCell ref="N397:N398"/>
    <mergeCell ref="N361:N362"/>
    <mergeCell ref="E365:E366"/>
    <mergeCell ref="E373:E374"/>
    <mergeCell ref="E343:E344"/>
    <mergeCell ref="E353:E354"/>
    <mergeCell ref="E345:E346"/>
    <mergeCell ref="E249:E250"/>
    <mergeCell ref="E251:E252"/>
    <mergeCell ref="N289:N290"/>
    <mergeCell ref="E267:E268"/>
    <mergeCell ref="N217:N218"/>
    <mergeCell ref="N219:N220"/>
    <mergeCell ref="N247:N248"/>
    <mergeCell ref="N275:N276"/>
    <mergeCell ref="N229:N230"/>
    <mergeCell ref="N231:N232"/>
    <mergeCell ref="N235:N236"/>
    <mergeCell ref="N237:N238"/>
    <mergeCell ref="N165:N166"/>
    <mergeCell ref="N167:N168"/>
    <mergeCell ref="N209:N210"/>
    <mergeCell ref="N211:N212"/>
    <mergeCell ref="N213:N214"/>
    <mergeCell ref="N215:N216"/>
    <mergeCell ref="N179:N180"/>
    <mergeCell ref="P351:P352"/>
    <mergeCell ref="O307:O308"/>
    <mergeCell ref="O317:O318"/>
    <mergeCell ref="R299:R300"/>
    <mergeCell ref="P359:P360"/>
    <mergeCell ref="R345:R346"/>
    <mergeCell ref="O295:O296"/>
    <mergeCell ref="N413:N414"/>
    <mergeCell ref="N437:N438"/>
    <mergeCell ref="O435:O436"/>
    <mergeCell ref="P435:P436"/>
    <mergeCell ref="Q435:Q436"/>
    <mergeCell ref="R435:R436"/>
    <mergeCell ref="N297:N298"/>
    <mergeCell ref="N299:N300"/>
    <mergeCell ref="N277:N278"/>
    <mergeCell ref="N329:N330"/>
    <mergeCell ref="N417:N418"/>
    <mergeCell ref="N331:N332"/>
    <mergeCell ref="N423:N424"/>
    <mergeCell ref="O389:O390"/>
    <mergeCell ref="O397:O398"/>
    <mergeCell ref="O363:O364"/>
    <mergeCell ref="O337:O338"/>
    <mergeCell ref="N251:N252"/>
    <mergeCell ref="D409:D476"/>
    <mergeCell ref="D477:D494"/>
    <mergeCell ref="O556:O557"/>
    <mergeCell ref="P556:P557"/>
    <mergeCell ref="Q556:Q557"/>
    <mergeCell ref="R556:R557"/>
    <mergeCell ref="S556:S557"/>
    <mergeCell ref="E558:E559"/>
    <mergeCell ref="N558:N559"/>
    <mergeCell ref="O558:O559"/>
    <mergeCell ref="P558:P559"/>
    <mergeCell ref="Q558:Q559"/>
    <mergeCell ref="R558:R559"/>
    <mergeCell ref="S558:S559"/>
    <mergeCell ref="E556:E557"/>
    <mergeCell ref="N556:N557"/>
    <mergeCell ref="E455:E456"/>
    <mergeCell ref="E431:E432"/>
    <mergeCell ref="E437:E438"/>
    <mergeCell ref="E439:E440"/>
    <mergeCell ref="E463:E464"/>
    <mergeCell ref="E441:E442"/>
    <mergeCell ref="O421:O422"/>
    <mergeCell ref="P421:P422"/>
    <mergeCell ref="Q421:Q422"/>
    <mergeCell ref="R421:R422"/>
    <mergeCell ref="E457:E458"/>
    <mergeCell ref="E459:E460"/>
    <mergeCell ref="E421:E422"/>
    <mergeCell ref="E423:E424"/>
    <mergeCell ref="E425:E426"/>
    <mergeCell ref="E435:E436"/>
  </mergeCells>
  <phoneticPr fontId="43" type="noConversion"/>
  <conditionalFormatting sqref="L7:L642">
    <cfRule type="cellIs" dxfId="1" priority="1" operator="greaterThan">
      <formula>0.99</formula>
    </cfRule>
  </conditionalFormatting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07"/>
  <sheetViews>
    <sheetView tabSelected="1" zoomScale="110" zoomScaleNormal="110" workbookViewId="0">
      <selection activeCell="M16" sqref="M16"/>
    </sheetView>
  </sheetViews>
  <sheetFormatPr baseColWidth="10" defaultRowHeight="15"/>
  <cols>
    <col min="3" max="3" width="17.28515625" customWidth="1"/>
    <col min="4" max="4" width="49.28515625" customWidth="1"/>
    <col min="5" max="5" width="30.5703125" customWidth="1"/>
    <col min="6" max="6" width="23.85546875" customWidth="1"/>
    <col min="7" max="7" width="12" customWidth="1"/>
  </cols>
  <sheetData>
    <row r="4" spans="2:10">
      <c r="B4" s="296" t="s">
        <v>55</v>
      </c>
      <c r="C4" s="297" t="s">
        <v>490</v>
      </c>
      <c r="D4" s="297" t="s">
        <v>492</v>
      </c>
      <c r="E4" s="296" t="s">
        <v>636</v>
      </c>
      <c r="F4" s="297" t="s">
        <v>494</v>
      </c>
      <c r="G4" s="297" t="s">
        <v>470</v>
      </c>
      <c r="H4" s="296" t="s">
        <v>514</v>
      </c>
    </row>
    <row r="5" spans="2:10">
      <c r="B5" s="530" t="s">
        <v>496</v>
      </c>
      <c r="C5" s="316" t="s">
        <v>238</v>
      </c>
      <c r="D5" s="325" t="s">
        <v>648</v>
      </c>
      <c r="E5" s="326">
        <v>23.844000000000001</v>
      </c>
      <c r="F5" s="309">
        <v>0</v>
      </c>
      <c r="G5" s="309">
        <f>E5-F5</f>
        <v>23.844000000000001</v>
      </c>
      <c r="H5" s="310">
        <f>F5/E5</f>
        <v>0</v>
      </c>
    </row>
    <row r="6" spans="2:10" ht="24" customHeight="1">
      <c r="B6" s="531"/>
      <c r="C6" s="316" t="s">
        <v>255</v>
      </c>
      <c r="D6" s="325" t="s">
        <v>648</v>
      </c>
      <c r="E6" s="326">
        <v>19.968</v>
      </c>
      <c r="F6" s="336">
        <v>19.968000000000004</v>
      </c>
      <c r="G6" s="319">
        <f t="shared" ref="G6" si="0">E6-F6</f>
        <v>0</v>
      </c>
      <c r="H6" s="318">
        <f t="shared" ref="H6" si="1">F6/E6</f>
        <v>1.0000000000000002</v>
      </c>
    </row>
    <row r="7" spans="2:10" ht="26.25" customHeight="1">
      <c r="B7" s="531"/>
      <c r="C7" s="316" t="s">
        <v>234</v>
      </c>
      <c r="D7" s="325" t="s">
        <v>648</v>
      </c>
      <c r="E7" s="326">
        <v>210.98</v>
      </c>
      <c r="F7" s="336">
        <v>22.701000000000001</v>
      </c>
      <c r="G7" s="319">
        <f t="shared" ref="G7" si="2">E7-F7</f>
        <v>188.279</v>
      </c>
      <c r="H7" s="318">
        <f t="shared" ref="H7" si="3">F7/E7</f>
        <v>0.10759787657597877</v>
      </c>
    </row>
    <row r="8" spans="2:10">
      <c r="B8" s="531"/>
      <c r="C8" s="316" t="s">
        <v>237</v>
      </c>
      <c r="D8" s="325" t="s">
        <v>648</v>
      </c>
      <c r="E8" s="326">
        <v>60.484999999999999</v>
      </c>
      <c r="F8" s="336">
        <v>5.306</v>
      </c>
      <c r="G8" s="319">
        <f t="shared" ref="G8" si="4">E8-F8</f>
        <v>55.179000000000002</v>
      </c>
      <c r="H8" s="318">
        <f t="shared" ref="H8" si="5">F8/E8</f>
        <v>8.7724229147722571E-2</v>
      </c>
    </row>
    <row r="9" spans="2:10">
      <c r="B9" s="532"/>
      <c r="C9" s="327" t="s">
        <v>72</v>
      </c>
      <c r="D9" s="328" t="s">
        <v>648</v>
      </c>
      <c r="E9" s="322">
        <f>SUM(E5:E8)</f>
        <v>315.27699999999999</v>
      </c>
      <c r="F9" s="315">
        <f>SUM(F5:F8)</f>
        <v>47.975000000000001</v>
      </c>
      <c r="G9" s="315">
        <f>SUM(G5:G8)</f>
        <v>267.30200000000002</v>
      </c>
      <c r="H9" s="302">
        <f t="shared" ref="H9" si="6">F9/E9</f>
        <v>0.15216777627292827</v>
      </c>
    </row>
    <row r="10" spans="2:10">
      <c r="C10" s="329"/>
      <c r="D10" s="329"/>
      <c r="E10" s="329"/>
    </row>
    <row r="11" spans="2:10">
      <c r="C11" s="329"/>
      <c r="D11" s="329"/>
      <c r="E11" s="329"/>
    </row>
    <row r="12" spans="2:10" ht="36">
      <c r="B12" s="296" t="s">
        <v>55</v>
      </c>
      <c r="C12" s="296" t="s">
        <v>40</v>
      </c>
      <c r="D12" s="296" t="s">
        <v>491</v>
      </c>
      <c r="E12" s="297" t="s">
        <v>490</v>
      </c>
      <c r="F12" s="297" t="s">
        <v>492</v>
      </c>
      <c r="G12" s="296" t="s">
        <v>636</v>
      </c>
      <c r="H12" s="297" t="s">
        <v>494</v>
      </c>
      <c r="I12" s="297" t="s">
        <v>470</v>
      </c>
      <c r="J12" s="296" t="s">
        <v>514</v>
      </c>
    </row>
    <row r="13" spans="2:10" ht="15" customHeight="1">
      <c r="B13" s="530" t="s">
        <v>497</v>
      </c>
      <c r="C13" s="316" t="s">
        <v>344</v>
      </c>
      <c r="D13" s="316" t="s">
        <v>238</v>
      </c>
      <c r="E13" s="316" t="s">
        <v>315</v>
      </c>
      <c r="F13" s="317" t="s">
        <v>648</v>
      </c>
      <c r="G13" s="320">
        <v>146.57799999999997</v>
      </c>
      <c r="H13" s="320">
        <v>94.09</v>
      </c>
      <c r="I13" s="320">
        <f>G13-H13</f>
        <v>52.487999999999971</v>
      </c>
      <c r="J13" s="321">
        <f>H13/G13</f>
        <v>0.64191079152396691</v>
      </c>
    </row>
    <row r="14" spans="2:10" ht="24">
      <c r="B14" s="531"/>
      <c r="C14" s="504" t="s">
        <v>236</v>
      </c>
      <c r="D14" s="504" t="s">
        <v>236</v>
      </c>
      <c r="E14" s="316" t="s">
        <v>458</v>
      </c>
      <c r="F14" s="317" t="s">
        <v>648</v>
      </c>
      <c r="G14" s="320">
        <v>240.0379999999999</v>
      </c>
      <c r="H14" s="320">
        <v>70.043000000000006</v>
      </c>
      <c r="I14" s="320">
        <f t="shared" ref="I14" si="7">G14-H14</f>
        <v>169.99499999999989</v>
      </c>
      <c r="J14" s="321">
        <f t="shared" ref="J14" si="8">H14/G14</f>
        <v>0.29179963172497703</v>
      </c>
    </row>
    <row r="15" spans="2:10" ht="24">
      <c r="B15" s="531"/>
      <c r="C15" s="505"/>
      <c r="D15" s="505"/>
      <c r="E15" s="316" t="s">
        <v>459</v>
      </c>
      <c r="F15" s="317" t="s">
        <v>648</v>
      </c>
      <c r="G15" s="320">
        <v>115.04300000000001</v>
      </c>
      <c r="H15" s="320">
        <v>27.715</v>
      </c>
      <c r="I15" s="320">
        <f t="shared" ref="I15" si="9">G15-H15</f>
        <v>87.328000000000003</v>
      </c>
      <c r="J15" s="321">
        <f t="shared" ref="J15" si="10">H15/G15</f>
        <v>0.24090992063837</v>
      </c>
    </row>
    <row r="16" spans="2:10" ht="24">
      <c r="B16" s="531"/>
      <c r="C16" s="505"/>
      <c r="D16" s="505"/>
      <c r="E16" s="316" t="s">
        <v>460</v>
      </c>
      <c r="F16" s="317" t="s">
        <v>648</v>
      </c>
      <c r="G16" s="320">
        <v>143.57999999999998</v>
      </c>
      <c r="H16" s="320">
        <v>12.545</v>
      </c>
      <c r="I16" s="320">
        <f t="shared" ref="I16" si="11">G16-H16</f>
        <v>131.035</v>
      </c>
      <c r="J16" s="321">
        <f t="shared" ref="J16" si="12">H16/G16</f>
        <v>8.737289316060734E-2</v>
      </c>
    </row>
    <row r="17" spans="2:10" ht="24">
      <c r="B17" s="531"/>
      <c r="C17" s="505"/>
      <c r="D17" s="505"/>
      <c r="E17" s="316" t="s">
        <v>461</v>
      </c>
      <c r="F17" s="317" t="s">
        <v>648</v>
      </c>
      <c r="G17" s="320">
        <v>12.043999999999983</v>
      </c>
      <c r="H17" s="320">
        <v>12.044</v>
      </c>
      <c r="I17" s="320">
        <f t="shared" ref="I17" si="13">G17-H17</f>
        <v>-1.7763568394002505E-14</v>
      </c>
      <c r="J17" s="321">
        <f t="shared" ref="J17" si="14">H17/G17</f>
        <v>1.0000000000000016</v>
      </c>
    </row>
    <row r="18" spans="2:10">
      <c r="B18" s="531"/>
      <c r="C18" s="505"/>
      <c r="D18" s="505"/>
      <c r="E18" s="316" t="s">
        <v>256</v>
      </c>
      <c r="F18" s="317" t="s">
        <v>648</v>
      </c>
      <c r="G18" s="320">
        <v>355.74269999999996</v>
      </c>
      <c r="H18" s="320">
        <v>26.189</v>
      </c>
      <c r="I18" s="320">
        <f t="shared" ref="I18" si="15">G18-H18</f>
        <v>329.55369999999994</v>
      </c>
      <c r="J18" s="321">
        <f t="shared" ref="J18" si="16">H18/G18</f>
        <v>7.3617814223594757E-2</v>
      </c>
    </row>
    <row r="19" spans="2:10">
      <c r="B19" s="531"/>
      <c r="C19" s="316" t="s">
        <v>237</v>
      </c>
      <c r="D19" s="316" t="s">
        <v>237</v>
      </c>
      <c r="E19" s="316" t="s">
        <v>257</v>
      </c>
      <c r="F19" s="317" t="s">
        <v>648</v>
      </c>
      <c r="G19" s="320">
        <v>345.15599999999995</v>
      </c>
      <c r="H19" s="320">
        <v>345.15600000000001</v>
      </c>
      <c r="I19" s="320">
        <f t="shared" ref="I19" si="17">G19-H19</f>
        <v>0</v>
      </c>
      <c r="J19" s="321">
        <f t="shared" ref="J19:J20" si="18">H19/G19</f>
        <v>1.0000000000000002</v>
      </c>
    </row>
    <row r="20" spans="2:10">
      <c r="B20" s="532"/>
      <c r="C20" s="535" t="s">
        <v>72</v>
      </c>
      <c r="D20" s="536"/>
      <c r="E20" s="537"/>
      <c r="F20" s="307" t="s">
        <v>648</v>
      </c>
      <c r="G20" s="323">
        <f>SUM(G13:G19)</f>
        <v>1358.1816999999996</v>
      </c>
      <c r="H20" s="323">
        <f>SUM(H13:H19)</f>
        <v>587.78200000000004</v>
      </c>
      <c r="I20" s="323">
        <f>SUM(I13:I19)</f>
        <v>770.39969999999983</v>
      </c>
      <c r="J20" s="324">
        <f t="shared" si="18"/>
        <v>0.43277125586363019</v>
      </c>
    </row>
    <row r="21" spans="2:10">
      <c r="C21" s="329"/>
      <c r="D21" s="329"/>
      <c r="E21" s="329"/>
    </row>
    <row r="23" spans="2:10" ht="24">
      <c r="B23" s="296" t="s">
        <v>1</v>
      </c>
      <c r="C23" s="296" t="s">
        <v>677</v>
      </c>
      <c r="D23" s="297" t="s">
        <v>678</v>
      </c>
      <c r="E23" s="297" t="s">
        <v>679</v>
      </c>
      <c r="F23" s="296" t="s">
        <v>3</v>
      </c>
      <c r="G23" s="296" t="s">
        <v>680</v>
      </c>
      <c r="H23" s="297" t="s">
        <v>675</v>
      </c>
      <c r="I23" s="296" t="s">
        <v>681</v>
      </c>
      <c r="J23" s="296" t="s">
        <v>682</v>
      </c>
    </row>
    <row r="24" spans="2:10">
      <c r="B24" s="508" t="s">
        <v>341</v>
      </c>
      <c r="C24" s="293" t="s">
        <v>238</v>
      </c>
      <c r="D24" s="293" t="s">
        <v>238</v>
      </c>
      <c r="E24" s="293" t="s">
        <v>238</v>
      </c>
      <c r="F24" s="298" t="s">
        <v>648</v>
      </c>
      <c r="G24" s="295">
        <v>21.878</v>
      </c>
      <c r="H24" s="295">
        <v>0</v>
      </c>
      <c r="I24" s="295">
        <f>G24-H24</f>
        <v>21.878</v>
      </c>
      <c r="J24" s="304">
        <f>H24/G24</f>
        <v>0</v>
      </c>
    </row>
    <row r="25" spans="2:10">
      <c r="B25" s="508"/>
      <c r="C25" s="448" t="s">
        <v>339</v>
      </c>
      <c r="D25" s="474" t="s">
        <v>258</v>
      </c>
      <c r="E25" s="305" t="s">
        <v>615</v>
      </c>
      <c r="F25" s="298" t="s">
        <v>648</v>
      </c>
      <c r="G25" s="295">
        <v>7.3420000000000005</v>
      </c>
      <c r="H25" s="295">
        <v>1.456</v>
      </c>
      <c r="I25" s="295">
        <f t="shared" ref="I25:I61" si="19">G25-H25</f>
        <v>5.886000000000001</v>
      </c>
      <c r="J25" s="304">
        <f t="shared" ref="J25:J62" si="20">H25/G25</f>
        <v>0.19831108689730317</v>
      </c>
    </row>
    <row r="26" spans="2:10">
      <c r="B26" s="508"/>
      <c r="C26" s="448"/>
      <c r="D26" s="474"/>
      <c r="E26" s="305" t="s">
        <v>616</v>
      </c>
      <c r="F26" s="298" t="s">
        <v>648</v>
      </c>
      <c r="G26" s="295">
        <v>6.3420000000000005</v>
      </c>
      <c r="H26" s="295">
        <v>5.7679999999999998</v>
      </c>
      <c r="I26" s="295">
        <f t="shared" si="19"/>
        <v>0.57400000000000073</v>
      </c>
      <c r="J26" s="304">
        <f t="shared" si="20"/>
        <v>0.9094922737306842</v>
      </c>
    </row>
    <row r="27" spans="2:10">
      <c r="B27" s="508"/>
      <c r="C27" s="448"/>
      <c r="D27" s="474"/>
      <c r="E27" s="305" t="s">
        <v>333</v>
      </c>
      <c r="F27" s="298" t="s">
        <v>648</v>
      </c>
      <c r="G27" s="295">
        <v>10.149999999999999</v>
      </c>
      <c r="H27" s="295">
        <v>7.476</v>
      </c>
      <c r="I27" s="295">
        <f t="shared" si="19"/>
        <v>2.6739999999999986</v>
      </c>
      <c r="J27" s="304">
        <f t="shared" si="20"/>
        <v>0.73655172413793113</v>
      </c>
    </row>
    <row r="28" spans="2:10">
      <c r="B28" s="508"/>
      <c r="C28" s="448"/>
      <c r="D28" s="474"/>
      <c r="E28" s="305" t="s">
        <v>617</v>
      </c>
      <c r="F28" s="298" t="s">
        <v>648</v>
      </c>
      <c r="G28" s="295">
        <v>8.3000000000000007</v>
      </c>
      <c r="H28" s="295">
        <v>2.5760000000000001</v>
      </c>
      <c r="I28" s="295">
        <f t="shared" si="19"/>
        <v>5.7240000000000002</v>
      </c>
      <c r="J28" s="304">
        <f t="shared" si="20"/>
        <v>0.31036144578313252</v>
      </c>
    </row>
    <row r="29" spans="2:10">
      <c r="B29" s="508"/>
      <c r="C29" s="448"/>
      <c r="D29" s="474"/>
      <c r="E29" s="305" t="s">
        <v>334</v>
      </c>
      <c r="F29" s="298" t="s">
        <v>648</v>
      </c>
      <c r="G29" s="295">
        <v>11.163</v>
      </c>
      <c r="H29" s="295">
        <v>1.96</v>
      </c>
      <c r="I29" s="295">
        <f t="shared" si="19"/>
        <v>9.2029999999999994</v>
      </c>
      <c r="J29" s="304">
        <f t="shared" si="20"/>
        <v>0.17558004120756068</v>
      </c>
    </row>
    <row r="30" spans="2:10">
      <c r="B30" s="508"/>
      <c r="C30" s="448"/>
      <c r="D30" s="474" t="s">
        <v>259</v>
      </c>
      <c r="E30" s="305" t="s">
        <v>330</v>
      </c>
      <c r="F30" s="298" t="s">
        <v>648</v>
      </c>
      <c r="G30" s="295">
        <v>13.552</v>
      </c>
      <c r="H30" s="295">
        <v>1.764</v>
      </c>
      <c r="I30" s="295">
        <f t="shared" si="19"/>
        <v>11.788</v>
      </c>
      <c r="J30" s="304">
        <f t="shared" si="20"/>
        <v>0.13016528925619836</v>
      </c>
    </row>
    <row r="31" spans="2:10">
      <c r="B31" s="508"/>
      <c r="C31" s="448"/>
      <c r="D31" s="474"/>
      <c r="E31" s="305" t="s">
        <v>331</v>
      </c>
      <c r="F31" s="298" t="s">
        <v>648</v>
      </c>
      <c r="G31" s="295">
        <v>13.274000000000001</v>
      </c>
      <c r="H31" s="295">
        <v>0</v>
      </c>
      <c r="I31" s="295">
        <f t="shared" si="19"/>
        <v>13.274000000000001</v>
      </c>
      <c r="J31" s="304">
        <f t="shared" si="20"/>
        <v>0</v>
      </c>
    </row>
    <row r="32" spans="2:10">
      <c r="B32" s="508"/>
      <c r="C32" s="448"/>
      <c r="D32" s="474"/>
      <c r="E32" s="305" t="s">
        <v>332</v>
      </c>
      <c r="F32" s="298" t="s">
        <v>648</v>
      </c>
      <c r="G32" s="295">
        <v>9.19</v>
      </c>
      <c r="H32" s="295">
        <v>0</v>
      </c>
      <c r="I32" s="295">
        <f t="shared" si="19"/>
        <v>9.19</v>
      </c>
      <c r="J32" s="304">
        <f t="shared" si="20"/>
        <v>0</v>
      </c>
    </row>
    <row r="33" spans="2:10">
      <c r="B33" s="508"/>
      <c r="C33" s="448"/>
      <c r="D33" s="474" t="s">
        <v>260</v>
      </c>
      <c r="E33" s="305" t="s">
        <v>324</v>
      </c>
      <c r="F33" s="298" t="s">
        <v>648</v>
      </c>
      <c r="G33" s="295">
        <v>3.4039999999999999</v>
      </c>
      <c r="H33" s="295">
        <v>0</v>
      </c>
      <c r="I33" s="295">
        <f t="shared" si="19"/>
        <v>3.4039999999999999</v>
      </c>
      <c r="J33" s="304">
        <f t="shared" si="20"/>
        <v>0</v>
      </c>
    </row>
    <row r="34" spans="2:10">
      <c r="B34" s="508"/>
      <c r="C34" s="448"/>
      <c r="D34" s="474"/>
      <c r="E34" s="305" t="s">
        <v>618</v>
      </c>
      <c r="F34" s="298" t="s">
        <v>648</v>
      </c>
      <c r="G34" s="295">
        <v>1.6659999999999986</v>
      </c>
      <c r="H34" s="295">
        <v>1.6659999999999999</v>
      </c>
      <c r="I34" s="295">
        <f t="shared" si="19"/>
        <v>0</v>
      </c>
      <c r="J34" s="304">
        <f t="shared" si="20"/>
        <v>1.0000000000000009</v>
      </c>
    </row>
    <row r="35" spans="2:10">
      <c r="B35" s="508"/>
      <c r="C35" s="448"/>
      <c r="D35" s="474"/>
      <c r="E35" s="305" t="s">
        <v>683</v>
      </c>
      <c r="F35" s="298" t="s">
        <v>648</v>
      </c>
      <c r="G35" s="295">
        <v>0.38199999999999967</v>
      </c>
      <c r="H35" s="295">
        <v>0.38200000000000001</v>
      </c>
      <c r="I35" s="295">
        <f t="shared" si="19"/>
        <v>0</v>
      </c>
      <c r="J35" s="304">
        <f t="shared" si="20"/>
        <v>1.0000000000000009</v>
      </c>
    </row>
    <row r="36" spans="2:10">
      <c r="B36" s="508"/>
      <c r="C36" s="448"/>
      <c r="D36" s="474"/>
      <c r="E36" s="305" t="s">
        <v>619</v>
      </c>
      <c r="F36" s="298" t="s">
        <v>648</v>
      </c>
      <c r="G36" s="295">
        <v>9.4920000000000009</v>
      </c>
      <c r="H36" s="295">
        <v>0</v>
      </c>
      <c r="I36" s="295">
        <f t="shared" si="19"/>
        <v>9.4920000000000009</v>
      </c>
      <c r="J36" s="304">
        <f t="shared" si="20"/>
        <v>0</v>
      </c>
    </row>
    <row r="37" spans="2:10">
      <c r="B37" s="508"/>
      <c r="C37" s="448"/>
      <c r="D37" s="474"/>
      <c r="E37" s="305" t="s">
        <v>620</v>
      </c>
      <c r="F37" s="298" t="s">
        <v>648</v>
      </c>
      <c r="G37" s="295">
        <v>0.8879999999999999</v>
      </c>
      <c r="H37" s="295">
        <v>0.88800000000000001</v>
      </c>
      <c r="I37" s="295">
        <f t="shared" si="19"/>
        <v>0</v>
      </c>
      <c r="J37" s="304">
        <f t="shared" si="20"/>
        <v>1.0000000000000002</v>
      </c>
    </row>
    <row r="38" spans="2:10">
      <c r="B38" s="508"/>
      <c r="C38" s="448"/>
      <c r="D38" s="474"/>
      <c r="E38" s="305" t="s">
        <v>325</v>
      </c>
      <c r="F38" s="298" t="s">
        <v>648</v>
      </c>
      <c r="G38" s="295">
        <v>2.9199999999999982</v>
      </c>
      <c r="H38" s="295">
        <v>2.044</v>
      </c>
      <c r="I38" s="295">
        <f t="shared" si="19"/>
        <v>0.87599999999999811</v>
      </c>
      <c r="J38" s="304">
        <f t="shared" si="20"/>
        <v>0.70000000000000051</v>
      </c>
    </row>
    <row r="39" spans="2:10">
      <c r="B39" s="508"/>
      <c r="C39" s="448"/>
      <c r="D39" s="474"/>
      <c r="E39" s="305" t="s">
        <v>621</v>
      </c>
      <c r="F39" s="298" t="s">
        <v>648</v>
      </c>
      <c r="G39" s="295">
        <v>0.81599999999999895</v>
      </c>
      <c r="H39" s="295">
        <v>0.81599999999999995</v>
      </c>
      <c r="I39" s="295">
        <f t="shared" si="19"/>
        <v>-9.9920072216264089E-16</v>
      </c>
      <c r="J39" s="304">
        <f t="shared" si="20"/>
        <v>1.0000000000000013</v>
      </c>
    </row>
    <row r="40" spans="2:10">
      <c r="B40" s="508"/>
      <c r="C40" s="448"/>
      <c r="D40" s="474"/>
      <c r="E40" s="305" t="s">
        <v>622</v>
      </c>
      <c r="F40" s="298" t="s">
        <v>648</v>
      </c>
      <c r="G40" s="295">
        <v>3.2519999999999989</v>
      </c>
      <c r="H40" s="295">
        <v>3.2519999999999998</v>
      </c>
      <c r="I40" s="295">
        <f t="shared" si="19"/>
        <v>0</v>
      </c>
      <c r="J40" s="304">
        <f t="shared" si="20"/>
        <v>1.0000000000000002</v>
      </c>
    </row>
    <row r="41" spans="2:10">
      <c r="B41" s="508"/>
      <c r="C41" s="448"/>
      <c r="D41" s="474"/>
      <c r="E41" s="305" t="s">
        <v>623</v>
      </c>
      <c r="F41" s="298" t="s">
        <v>648</v>
      </c>
      <c r="G41" s="295">
        <v>2.4899999999999984</v>
      </c>
      <c r="H41" s="295">
        <v>1.008</v>
      </c>
      <c r="I41" s="295">
        <f t="shared" si="19"/>
        <v>1.4819999999999984</v>
      </c>
      <c r="J41" s="304">
        <f t="shared" si="20"/>
        <v>0.40481927710843402</v>
      </c>
    </row>
    <row r="42" spans="2:10">
      <c r="B42" s="508"/>
      <c r="C42" s="448"/>
      <c r="D42" s="474"/>
      <c r="E42" s="305" t="s">
        <v>624</v>
      </c>
      <c r="F42" s="298" t="s">
        <v>648</v>
      </c>
      <c r="G42" s="295">
        <v>2.9830000000000005</v>
      </c>
      <c r="H42" s="295">
        <v>0.14000000000000001</v>
      </c>
      <c r="I42" s="295">
        <f t="shared" si="19"/>
        <v>2.8430000000000004</v>
      </c>
      <c r="J42" s="304">
        <f t="shared" si="20"/>
        <v>4.693261816962789E-2</v>
      </c>
    </row>
    <row r="43" spans="2:10">
      <c r="B43" s="508"/>
      <c r="C43" s="448"/>
      <c r="D43" s="474" t="s">
        <v>263</v>
      </c>
      <c r="E43" s="305" t="s">
        <v>684</v>
      </c>
      <c r="F43" s="298" t="s">
        <v>648</v>
      </c>
      <c r="G43" s="295">
        <v>0.26799999999999891</v>
      </c>
      <c r="H43" s="295">
        <v>0.26800000000000002</v>
      </c>
      <c r="I43" s="295">
        <f t="shared" si="19"/>
        <v>-1.1102230246251565E-15</v>
      </c>
      <c r="J43" s="304">
        <f t="shared" si="20"/>
        <v>1.0000000000000042</v>
      </c>
    </row>
    <row r="44" spans="2:10">
      <c r="B44" s="508"/>
      <c r="C44" s="448"/>
      <c r="D44" s="474"/>
      <c r="E44" s="305" t="s">
        <v>625</v>
      </c>
      <c r="F44" s="298" t="s">
        <v>648</v>
      </c>
      <c r="G44" s="295">
        <v>1.6959999999999997</v>
      </c>
      <c r="H44" s="295">
        <v>1.54</v>
      </c>
      <c r="I44" s="295">
        <f t="shared" si="19"/>
        <v>0.15599999999999969</v>
      </c>
      <c r="J44" s="304">
        <f t="shared" si="20"/>
        <v>0.90801886792452846</v>
      </c>
    </row>
    <row r="45" spans="2:10">
      <c r="B45" s="508"/>
      <c r="C45" s="448"/>
      <c r="D45" s="474"/>
      <c r="E45" s="305" t="s">
        <v>321</v>
      </c>
      <c r="F45" s="298" t="s">
        <v>648</v>
      </c>
      <c r="G45" s="295">
        <v>1.8059999999999992</v>
      </c>
      <c r="H45" s="295">
        <v>1.806</v>
      </c>
      <c r="I45" s="295">
        <f t="shared" si="19"/>
        <v>0</v>
      </c>
      <c r="J45" s="304">
        <f t="shared" si="20"/>
        <v>1.0000000000000004</v>
      </c>
    </row>
    <row r="46" spans="2:10">
      <c r="B46" s="508"/>
      <c r="C46" s="448"/>
      <c r="D46" s="474"/>
      <c r="E46" s="305" t="s">
        <v>626</v>
      </c>
      <c r="F46" s="298" t="s">
        <v>648</v>
      </c>
      <c r="G46" s="295">
        <v>5.9260000000000002</v>
      </c>
      <c r="H46" s="295">
        <v>5.516</v>
      </c>
      <c r="I46" s="295">
        <f t="shared" si="19"/>
        <v>0.41000000000000014</v>
      </c>
      <c r="J46" s="304">
        <f t="shared" si="20"/>
        <v>0.93081336483293953</v>
      </c>
    </row>
    <row r="47" spans="2:10">
      <c r="B47" s="508"/>
      <c r="C47" s="448"/>
      <c r="D47" s="474"/>
      <c r="E47" s="305" t="s">
        <v>627</v>
      </c>
      <c r="F47" s="298" t="s">
        <v>648</v>
      </c>
      <c r="G47" s="295">
        <v>1.048</v>
      </c>
      <c r="H47" s="295">
        <v>1.048</v>
      </c>
      <c r="I47" s="295">
        <f t="shared" si="19"/>
        <v>0</v>
      </c>
      <c r="J47" s="304">
        <f t="shared" si="20"/>
        <v>1</v>
      </c>
    </row>
    <row r="48" spans="2:10">
      <c r="B48" s="508"/>
      <c r="C48" s="448"/>
      <c r="D48" s="474"/>
      <c r="E48" s="305" t="s">
        <v>628</v>
      </c>
      <c r="F48" s="298" t="s">
        <v>648</v>
      </c>
      <c r="G48" s="295">
        <v>0.60200000000000031</v>
      </c>
      <c r="H48" s="295">
        <v>0.60199999999999998</v>
      </c>
      <c r="I48" s="295">
        <f t="shared" si="19"/>
        <v>0</v>
      </c>
      <c r="J48" s="304">
        <f t="shared" si="20"/>
        <v>0.99999999999999944</v>
      </c>
    </row>
    <row r="49" spans="2:10">
      <c r="B49" s="508"/>
      <c r="C49" s="448"/>
      <c r="D49" s="474"/>
      <c r="E49" s="305" t="s">
        <v>629</v>
      </c>
      <c r="F49" s="298" t="s">
        <v>648</v>
      </c>
      <c r="G49" s="295">
        <v>0.57600000000000051</v>
      </c>
      <c r="H49" s="295">
        <v>0.57599999999999996</v>
      </c>
      <c r="I49" s="295">
        <f t="shared" si="19"/>
        <v>0</v>
      </c>
      <c r="J49" s="304">
        <f t="shared" si="20"/>
        <v>0.999999999999999</v>
      </c>
    </row>
    <row r="50" spans="2:10">
      <c r="B50" s="508"/>
      <c r="C50" s="448"/>
      <c r="D50" s="474"/>
      <c r="E50" s="305" t="s">
        <v>322</v>
      </c>
      <c r="F50" s="298" t="s">
        <v>648</v>
      </c>
      <c r="G50" s="295">
        <v>0.49600000000000044</v>
      </c>
      <c r="H50" s="295">
        <v>0.496</v>
      </c>
      <c r="I50" s="295">
        <f t="shared" si="19"/>
        <v>4.4408920985006262E-16</v>
      </c>
      <c r="J50" s="304">
        <f t="shared" si="20"/>
        <v>0.99999999999999911</v>
      </c>
    </row>
    <row r="51" spans="2:10">
      <c r="B51" s="508"/>
      <c r="C51" s="448"/>
      <c r="D51" s="474"/>
      <c r="E51" s="305" t="s">
        <v>630</v>
      </c>
      <c r="F51" s="298" t="s">
        <v>648</v>
      </c>
      <c r="G51" s="295">
        <v>1.1880000000000006</v>
      </c>
      <c r="H51" s="295">
        <v>1.1879999999999999</v>
      </c>
      <c r="I51" s="295">
        <f t="shared" si="19"/>
        <v>0</v>
      </c>
      <c r="J51" s="304">
        <f t="shared" si="20"/>
        <v>0.99999999999999944</v>
      </c>
    </row>
    <row r="52" spans="2:10">
      <c r="B52" s="508"/>
      <c r="C52" s="448"/>
      <c r="D52" s="474"/>
      <c r="E52" s="305" t="s">
        <v>631</v>
      </c>
      <c r="F52" s="298" t="s">
        <v>648</v>
      </c>
      <c r="G52" s="295">
        <v>0.93200000000000038</v>
      </c>
      <c r="H52" s="295">
        <v>0.93200000000000005</v>
      </c>
      <c r="I52" s="295">
        <f t="shared" si="19"/>
        <v>0</v>
      </c>
      <c r="J52" s="304">
        <f t="shared" si="20"/>
        <v>0.99999999999999967</v>
      </c>
    </row>
    <row r="53" spans="2:10">
      <c r="B53" s="508"/>
      <c r="C53" s="448"/>
      <c r="D53" s="474"/>
      <c r="E53" s="305" t="s">
        <v>632</v>
      </c>
      <c r="F53" s="298" t="s">
        <v>648</v>
      </c>
      <c r="G53" s="295">
        <v>1.1129999999999978</v>
      </c>
      <c r="H53" s="295">
        <v>1.113</v>
      </c>
      <c r="I53" s="295">
        <f t="shared" si="19"/>
        <v>-2.2204460492503131E-15</v>
      </c>
      <c r="J53" s="304">
        <f t="shared" si="20"/>
        <v>1.000000000000002</v>
      </c>
    </row>
    <row r="54" spans="2:10">
      <c r="B54" s="508"/>
      <c r="C54" s="448"/>
      <c r="D54" s="474"/>
      <c r="E54" s="305" t="s">
        <v>323</v>
      </c>
      <c r="F54" s="298" t="s">
        <v>648</v>
      </c>
      <c r="G54" s="295">
        <v>1.1480000000000015</v>
      </c>
      <c r="H54" s="295">
        <v>1.1479999999999999</v>
      </c>
      <c r="I54" s="295">
        <f t="shared" si="19"/>
        <v>0</v>
      </c>
      <c r="J54" s="304">
        <f t="shared" si="20"/>
        <v>0.99999999999999867</v>
      </c>
    </row>
    <row r="55" spans="2:10">
      <c r="B55" s="508"/>
      <c r="C55" s="448"/>
      <c r="D55" s="292" t="s">
        <v>261</v>
      </c>
      <c r="E55" s="305" t="s">
        <v>633</v>
      </c>
      <c r="F55" s="298" t="s">
        <v>648</v>
      </c>
      <c r="G55" s="295">
        <v>6.9280000000000008</v>
      </c>
      <c r="H55" s="295">
        <v>1.4</v>
      </c>
      <c r="I55" s="295">
        <f t="shared" si="19"/>
        <v>5.5280000000000005</v>
      </c>
      <c r="J55" s="304">
        <f t="shared" si="20"/>
        <v>0.20207852193995376</v>
      </c>
    </row>
    <row r="56" spans="2:10">
      <c r="B56" s="508"/>
      <c r="C56" s="448"/>
      <c r="D56" s="474" t="s">
        <v>262</v>
      </c>
      <c r="E56" s="305" t="s">
        <v>326</v>
      </c>
      <c r="F56" s="298" t="s">
        <v>648</v>
      </c>
      <c r="G56" s="295">
        <v>13.974</v>
      </c>
      <c r="H56" s="295">
        <v>0</v>
      </c>
      <c r="I56" s="295">
        <f t="shared" si="19"/>
        <v>13.974</v>
      </c>
      <c r="J56" s="304">
        <f t="shared" si="20"/>
        <v>0</v>
      </c>
    </row>
    <row r="57" spans="2:10">
      <c r="B57" s="508"/>
      <c r="C57" s="448"/>
      <c r="D57" s="474"/>
      <c r="E57" s="305" t="s">
        <v>327</v>
      </c>
      <c r="F57" s="298" t="s">
        <v>648</v>
      </c>
      <c r="G57" s="295">
        <v>11.873999999999999</v>
      </c>
      <c r="H57" s="295">
        <v>2.2839999999999998</v>
      </c>
      <c r="I57" s="295">
        <f t="shared" si="19"/>
        <v>9.59</v>
      </c>
      <c r="J57" s="304">
        <f t="shared" si="20"/>
        <v>0.19235304025602157</v>
      </c>
    </row>
    <row r="58" spans="2:10">
      <c r="B58" s="508"/>
      <c r="C58" s="448"/>
      <c r="D58" s="474"/>
      <c r="E58" s="305" t="s">
        <v>328</v>
      </c>
      <c r="F58" s="298" t="s">
        <v>648</v>
      </c>
      <c r="G58" s="295">
        <v>14.108000000000001</v>
      </c>
      <c r="H58" s="295">
        <v>0</v>
      </c>
      <c r="I58" s="295">
        <f t="shared" si="19"/>
        <v>14.108000000000001</v>
      </c>
      <c r="J58" s="304">
        <f t="shared" si="20"/>
        <v>0</v>
      </c>
    </row>
    <row r="59" spans="2:10" ht="21.75" customHeight="1">
      <c r="B59" s="508"/>
      <c r="C59" s="448"/>
      <c r="D59" s="474"/>
      <c r="E59" s="305" t="s">
        <v>329</v>
      </c>
      <c r="F59" s="298" t="s">
        <v>648</v>
      </c>
      <c r="G59" s="295">
        <v>7.1499999999999995</v>
      </c>
      <c r="H59" s="295">
        <v>1.68</v>
      </c>
      <c r="I59" s="295">
        <f t="shared" si="19"/>
        <v>5.47</v>
      </c>
      <c r="J59" s="304">
        <f t="shared" si="20"/>
        <v>0.23496503496503499</v>
      </c>
    </row>
    <row r="60" spans="2:10">
      <c r="B60" s="508"/>
      <c r="C60" s="448"/>
      <c r="D60" s="474"/>
      <c r="E60" s="305" t="s">
        <v>634</v>
      </c>
      <c r="F60" s="298" t="s">
        <v>648</v>
      </c>
      <c r="G60" s="295">
        <v>3.0579999999999998</v>
      </c>
      <c r="H60" s="295">
        <v>0.112</v>
      </c>
      <c r="I60" s="295">
        <f t="shared" si="19"/>
        <v>2.9459999999999997</v>
      </c>
      <c r="J60" s="304">
        <f t="shared" si="20"/>
        <v>3.6625245258338789E-2</v>
      </c>
    </row>
    <row r="61" spans="2:10">
      <c r="B61" s="508"/>
      <c r="C61" s="448"/>
      <c r="D61" s="474"/>
      <c r="E61" s="305" t="s">
        <v>635</v>
      </c>
      <c r="F61" s="298" t="s">
        <v>648</v>
      </c>
      <c r="G61" s="295">
        <v>3.8599999999999994</v>
      </c>
      <c r="H61" s="295">
        <v>2.6640000000000001</v>
      </c>
      <c r="I61" s="295">
        <f t="shared" si="19"/>
        <v>1.1959999999999993</v>
      </c>
      <c r="J61" s="304">
        <f t="shared" si="20"/>
        <v>0.69015544041450794</v>
      </c>
    </row>
    <row r="62" spans="2:10">
      <c r="B62" s="508"/>
      <c r="C62" s="533" t="s">
        <v>72</v>
      </c>
      <c r="D62" s="534"/>
      <c r="E62" s="306"/>
      <c r="F62" s="307" t="s">
        <v>648</v>
      </c>
      <c r="G62" s="294">
        <f>SUM(G24:G61)</f>
        <v>207.23499999999996</v>
      </c>
      <c r="H62" s="294">
        <f>SUM(H24:H61)</f>
        <v>55.56900000000001</v>
      </c>
      <c r="I62" s="294">
        <f>SUM(I24:I61)</f>
        <v>151.66600000000003</v>
      </c>
      <c r="J62" s="308">
        <f t="shared" si="20"/>
        <v>0.2681448597003403</v>
      </c>
    </row>
    <row r="63" spans="2:10">
      <c r="H63" s="38">
        <f>SUM(H24:H62)</f>
        <v>111.13800000000002</v>
      </c>
    </row>
    <row r="65" spans="2:10" ht="24">
      <c r="B65" s="296" t="s">
        <v>55</v>
      </c>
      <c r="C65" s="296" t="s">
        <v>2</v>
      </c>
      <c r="D65" s="296" t="s">
        <v>678</v>
      </c>
      <c r="E65" s="296" t="s">
        <v>693</v>
      </c>
      <c r="F65" s="296" t="s">
        <v>3</v>
      </c>
      <c r="G65" s="296" t="s">
        <v>4</v>
      </c>
      <c r="H65" s="296" t="s">
        <v>732</v>
      </c>
      <c r="I65" s="296" t="s">
        <v>733</v>
      </c>
      <c r="J65" s="296" t="s">
        <v>734</v>
      </c>
    </row>
    <row r="66" spans="2:10" ht="15" customHeight="1">
      <c r="B66" s="530" t="s">
        <v>342</v>
      </c>
      <c r="C66" s="525" t="s">
        <v>694</v>
      </c>
      <c r="D66" s="504" t="s">
        <v>695</v>
      </c>
      <c r="E66" s="351" t="s">
        <v>349</v>
      </c>
      <c r="F66" s="362" t="s">
        <v>696</v>
      </c>
      <c r="G66" s="363">
        <v>0.20499999999999829</v>
      </c>
      <c r="H66" s="364">
        <v>0.20499999999999999</v>
      </c>
      <c r="I66" s="365">
        <f>G66-H66</f>
        <v>-1.6930901125533637E-15</v>
      </c>
      <c r="J66" s="366">
        <f>H66/G66</f>
        <v>1.0000000000000082</v>
      </c>
    </row>
    <row r="67" spans="2:10">
      <c r="B67" s="531"/>
      <c r="C67" s="526"/>
      <c r="D67" s="505"/>
      <c r="E67" s="349" t="s">
        <v>350</v>
      </c>
      <c r="F67" s="350" t="s">
        <v>696</v>
      </c>
      <c r="G67" s="363">
        <v>6.9999999999998508E-2</v>
      </c>
      <c r="H67" s="364">
        <v>7.0000000000000007E-2</v>
      </c>
      <c r="I67" s="365">
        <f t="shared" ref="I67:I130" si="21">G67-H67</f>
        <v>-1.4988010832439613E-15</v>
      </c>
      <c r="J67" s="366">
        <f t="shared" ref="J67:J130" si="22">H67/G67</f>
        <v>1.0000000000000213</v>
      </c>
    </row>
    <row r="68" spans="2:10">
      <c r="B68" s="531"/>
      <c r="C68" s="526"/>
      <c r="D68" s="505"/>
      <c r="E68" s="349" t="s">
        <v>637</v>
      </c>
      <c r="F68" s="350" t="s">
        <v>696</v>
      </c>
      <c r="G68" s="363">
        <v>2.4429999999999978</v>
      </c>
      <c r="H68" s="364">
        <v>2.4430000000000001</v>
      </c>
      <c r="I68" s="365">
        <f t="shared" si="21"/>
        <v>0</v>
      </c>
      <c r="J68" s="366">
        <f t="shared" si="22"/>
        <v>1.0000000000000009</v>
      </c>
    </row>
    <row r="69" spans="2:10">
      <c r="B69" s="531"/>
      <c r="C69" s="526"/>
      <c r="D69" s="505"/>
      <c r="E69" s="349" t="s">
        <v>351</v>
      </c>
      <c r="F69" s="350" t="s">
        <v>696</v>
      </c>
      <c r="G69" s="363">
        <v>0.23000000000000043</v>
      </c>
      <c r="H69" s="364">
        <v>0.23</v>
      </c>
      <c r="I69" s="365">
        <f t="shared" si="21"/>
        <v>4.163336342344337E-16</v>
      </c>
      <c r="J69" s="366">
        <f t="shared" si="22"/>
        <v>0.99999999999999822</v>
      </c>
    </row>
    <row r="70" spans="2:10">
      <c r="B70" s="531"/>
      <c r="C70" s="526"/>
      <c r="D70" s="505"/>
      <c r="E70" s="349" t="s">
        <v>352</v>
      </c>
      <c r="F70" s="350" t="s">
        <v>696</v>
      </c>
      <c r="G70" s="363">
        <v>1.1669999999999998</v>
      </c>
      <c r="H70" s="364">
        <v>1.167</v>
      </c>
      <c r="I70" s="365">
        <f t="shared" si="21"/>
        <v>0</v>
      </c>
      <c r="J70" s="366">
        <f t="shared" si="22"/>
        <v>1.0000000000000002</v>
      </c>
    </row>
    <row r="71" spans="2:10">
      <c r="B71" s="531"/>
      <c r="C71" s="526"/>
      <c r="D71" s="505"/>
      <c r="E71" s="349" t="s">
        <v>353</v>
      </c>
      <c r="F71" s="350" t="s">
        <v>696</v>
      </c>
      <c r="G71" s="363">
        <v>2.2409999999999961</v>
      </c>
      <c r="H71" s="364">
        <v>1.35</v>
      </c>
      <c r="I71" s="365">
        <f t="shared" si="21"/>
        <v>0.89099999999999602</v>
      </c>
      <c r="J71" s="366">
        <f t="shared" si="22"/>
        <v>0.60240963855421792</v>
      </c>
    </row>
    <row r="72" spans="2:10">
      <c r="B72" s="531"/>
      <c r="C72" s="526"/>
      <c r="D72" s="505"/>
      <c r="E72" s="349" t="s">
        <v>570</v>
      </c>
      <c r="F72" s="350" t="s">
        <v>696</v>
      </c>
      <c r="G72" s="363">
        <v>1.9659999999999958</v>
      </c>
      <c r="H72" s="364">
        <v>1.296</v>
      </c>
      <c r="I72" s="365">
        <f t="shared" si="21"/>
        <v>0.66999999999999571</v>
      </c>
      <c r="J72" s="366">
        <f t="shared" si="22"/>
        <v>0.65920651068158842</v>
      </c>
    </row>
    <row r="73" spans="2:10">
      <c r="B73" s="531"/>
      <c r="C73" s="526"/>
      <c r="D73" s="505"/>
      <c r="E73" s="349" t="s">
        <v>697</v>
      </c>
      <c r="F73" s="350" t="s">
        <v>696</v>
      </c>
      <c r="G73" s="363">
        <v>5.8539999999999974</v>
      </c>
      <c r="H73" s="364">
        <v>2.2680000000000002</v>
      </c>
      <c r="I73" s="365">
        <f t="shared" si="21"/>
        <v>3.5859999999999972</v>
      </c>
      <c r="J73" s="366">
        <f t="shared" si="22"/>
        <v>0.38742740006832954</v>
      </c>
    </row>
    <row r="74" spans="2:10">
      <c r="B74" s="531"/>
      <c r="C74" s="526"/>
      <c r="D74" s="505"/>
      <c r="E74" s="349" t="s">
        <v>638</v>
      </c>
      <c r="F74" s="350" t="s">
        <v>696</v>
      </c>
      <c r="G74" s="363">
        <v>1.0080000000000027</v>
      </c>
      <c r="H74" s="364">
        <v>1.008</v>
      </c>
      <c r="I74" s="365">
        <f t="shared" si="21"/>
        <v>2.6645352591003757E-15</v>
      </c>
      <c r="J74" s="366">
        <f t="shared" si="22"/>
        <v>0.99999999999999734</v>
      </c>
    </row>
    <row r="75" spans="2:10">
      <c r="B75" s="531"/>
      <c r="C75" s="526"/>
      <c r="D75" s="505"/>
      <c r="E75" s="349" t="s">
        <v>355</v>
      </c>
      <c r="F75" s="350" t="s">
        <v>696</v>
      </c>
      <c r="G75" s="363">
        <v>0.51399999999999935</v>
      </c>
      <c r="H75" s="364">
        <v>0.51400000000000001</v>
      </c>
      <c r="I75" s="365">
        <f t="shared" si="21"/>
        <v>0</v>
      </c>
      <c r="J75" s="366">
        <f t="shared" si="22"/>
        <v>1.0000000000000013</v>
      </c>
    </row>
    <row r="76" spans="2:10">
      <c r="B76" s="531"/>
      <c r="C76" s="526"/>
      <c r="D76" s="506"/>
      <c r="E76" s="349" t="s">
        <v>356</v>
      </c>
      <c r="F76" s="350" t="s">
        <v>696</v>
      </c>
      <c r="G76" s="363">
        <v>0.36100000000000243</v>
      </c>
      <c r="H76" s="364">
        <v>0.36099999999999999</v>
      </c>
      <c r="I76" s="365">
        <f t="shared" si="21"/>
        <v>2.4424906541753444E-15</v>
      </c>
      <c r="J76" s="366">
        <f t="shared" si="22"/>
        <v>0.99999999999999323</v>
      </c>
    </row>
    <row r="77" spans="2:10" ht="45" customHeight="1">
      <c r="B77" s="531"/>
      <c r="C77" s="526"/>
      <c r="D77" s="504" t="s">
        <v>698</v>
      </c>
      <c r="E77" s="349" t="s">
        <v>571</v>
      </c>
      <c r="F77" s="350" t="s">
        <v>696</v>
      </c>
      <c r="G77" s="363">
        <v>1.4779999999999998</v>
      </c>
      <c r="H77" s="364">
        <v>1.478</v>
      </c>
      <c r="I77" s="365">
        <f t="shared" si="21"/>
        <v>0</v>
      </c>
      <c r="J77" s="366">
        <f t="shared" si="22"/>
        <v>1.0000000000000002</v>
      </c>
    </row>
    <row r="78" spans="2:10">
      <c r="B78" s="531"/>
      <c r="C78" s="526"/>
      <c r="D78" s="505"/>
      <c r="E78" s="349" t="s">
        <v>357</v>
      </c>
      <c r="F78" s="350" t="s">
        <v>696</v>
      </c>
      <c r="G78" s="363">
        <v>0.48600000000000065</v>
      </c>
      <c r="H78" s="364">
        <v>0.48599999999999999</v>
      </c>
      <c r="I78" s="365">
        <f t="shared" si="21"/>
        <v>6.6613381477509392E-16</v>
      </c>
      <c r="J78" s="366">
        <f t="shared" si="22"/>
        <v>0.99999999999999867</v>
      </c>
    </row>
    <row r="79" spans="2:10">
      <c r="B79" s="531"/>
      <c r="C79" s="526"/>
      <c r="D79" s="505"/>
      <c r="E79" s="349" t="s">
        <v>572</v>
      </c>
      <c r="F79" s="350" t="s">
        <v>696</v>
      </c>
      <c r="G79" s="363">
        <v>0.46600000000000108</v>
      </c>
      <c r="H79" s="364">
        <v>0.46600000000000003</v>
      </c>
      <c r="I79" s="365">
        <f t="shared" si="21"/>
        <v>1.0547118733938987E-15</v>
      </c>
      <c r="J79" s="366">
        <f t="shared" si="22"/>
        <v>0.99999999999999778</v>
      </c>
    </row>
    <row r="80" spans="2:10">
      <c r="B80" s="531"/>
      <c r="C80" s="526"/>
      <c r="D80" s="505"/>
      <c r="E80" s="349" t="s">
        <v>639</v>
      </c>
      <c r="F80" s="350" t="s">
        <v>696</v>
      </c>
      <c r="G80" s="363">
        <v>6.8240000000000016</v>
      </c>
      <c r="H80" s="364">
        <v>1.5660000000000001</v>
      </c>
      <c r="I80" s="365">
        <f t="shared" si="21"/>
        <v>5.2580000000000018</v>
      </c>
      <c r="J80" s="366">
        <f t="shared" si="22"/>
        <v>0.22948417350527545</v>
      </c>
    </row>
    <row r="81" spans="2:10">
      <c r="B81" s="531"/>
      <c r="C81" s="526"/>
      <c r="D81" s="505"/>
      <c r="E81" s="349" t="s">
        <v>640</v>
      </c>
      <c r="F81" s="350" t="s">
        <v>696</v>
      </c>
      <c r="G81" s="363">
        <v>0.42299999999999649</v>
      </c>
      <c r="H81" s="364">
        <v>0.42299999999999999</v>
      </c>
      <c r="I81" s="365">
        <f t="shared" si="21"/>
        <v>-3.4972025275692431E-15</v>
      </c>
      <c r="J81" s="366">
        <f t="shared" si="22"/>
        <v>1.0000000000000082</v>
      </c>
    </row>
    <row r="82" spans="2:10">
      <c r="B82" s="531"/>
      <c r="C82" s="526"/>
      <c r="D82" s="506"/>
      <c r="E82" s="349" t="s">
        <v>456</v>
      </c>
      <c r="F82" s="350" t="s">
        <v>696</v>
      </c>
      <c r="G82" s="363">
        <v>4.13</v>
      </c>
      <c r="H82" s="364"/>
      <c r="I82" s="365">
        <f t="shared" si="21"/>
        <v>4.13</v>
      </c>
      <c r="J82" s="366">
        <f t="shared" si="22"/>
        <v>0</v>
      </c>
    </row>
    <row r="83" spans="2:10" ht="15" customHeight="1">
      <c r="B83" s="531"/>
      <c r="C83" s="526"/>
      <c r="D83" s="504" t="s">
        <v>699</v>
      </c>
      <c r="E83" s="349" t="s">
        <v>641</v>
      </c>
      <c r="F83" s="350" t="s">
        <v>696</v>
      </c>
      <c r="G83" s="363">
        <v>5.7959999999999994</v>
      </c>
      <c r="H83" s="364">
        <v>2.6459999999999999</v>
      </c>
      <c r="I83" s="365">
        <f t="shared" si="21"/>
        <v>3.1499999999999995</v>
      </c>
      <c r="J83" s="366">
        <f t="shared" si="22"/>
        <v>0.45652173913043481</v>
      </c>
    </row>
    <row r="84" spans="2:10">
      <c r="B84" s="531"/>
      <c r="C84" s="526"/>
      <c r="D84" s="506"/>
      <c r="E84" s="349" t="s">
        <v>700</v>
      </c>
      <c r="F84" s="350" t="s">
        <v>696</v>
      </c>
      <c r="G84" s="363">
        <v>4.1780000000000008</v>
      </c>
      <c r="H84" s="364"/>
      <c r="I84" s="365">
        <f t="shared" si="21"/>
        <v>4.1780000000000008</v>
      </c>
      <c r="J84" s="366">
        <f t="shared" si="22"/>
        <v>0</v>
      </c>
    </row>
    <row r="85" spans="2:10" ht="30" customHeight="1">
      <c r="B85" s="531"/>
      <c r="C85" s="526"/>
      <c r="D85" s="504" t="s">
        <v>701</v>
      </c>
      <c r="E85" s="349" t="s">
        <v>573</v>
      </c>
      <c r="F85" s="350" t="s">
        <v>696</v>
      </c>
      <c r="G85" s="363">
        <v>1.9239999999999995</v>
      </c>
      <c r="H85" s="364">
        <v>1.9239999999999999</v>
      </c>
      <c r="I85" s="365">
        <f t="shared" si="21"/>
        <v>0</v>
      </c>
      <c r="J85" s="366">
        <f t="shared" si="22"/>
        <v>1.0000000000000002</v>
      </c>
    </row>
    <row r="86" spans="2:10">
      <c r="B86" s="531"/>
      <c r="C86" s="526"/>
      <c r="D86" s="506"/>
      <c r="E86" s="349" t="s">
        <v>642</v>
      </c>
      <c r="F86" s="350" t="s">
        <v>696</v>
      </c>
      <c r="G86" s="363">
        <v>4.2899999999999991</v>
      </c>
      <c r="H86" s="364"/>
      <c r="I86" s="365">
        <f t="shared" si="21"/>
        <v>4.2899999999999991</v>
      </c>
      <c r="J86" s="366">
        <f t="shared" si="22"/>
        <v>0</v>
      </c>
    </row>
    <row r="87" spans="2:10" ht="15" customHeight="1">
      <c r="B87" s="531"/>
      <c r="C87" s="527"/>
      <c r="D87" s="346" t="s">
        <v>702</v>
      </c>
      <c r="E87" s="346" t="s">
        <v>702</v>
      </c>
      <c r="F87" s="350" t="s">
        <v>696</v>
      </c>
      <c r="G87" s="367">
        <v>9.4320000000000022</v>
      </c>
      <c r="H87" s="364">
        <v>9.4320000000000004</v>
      </c>
      <c r="I87" s="365">
        <f t="shared" si="21"/>
        <v>0</v>
      </c>
      <c r="J87" s="366">
        <f t="shared" si="22"/>
        <v>0.99999999999999978</v>
      </c>
    </row>
    <row r="88" spans="2:10" ht="15" customHeight="1">
      <c r="B88" s="531"/>
      <c r="C88" s="525" t="s">
        <v>703</v>
      </c>
      <c r="D88" s="528" t="s">
        <v>264</v>
      </c>
      <c r="E88" s="529"/>
      <c r="F88" s="350" t="s">
        <v>696</v>
      </c>
      <c r="G88" s="367">
        <v>48.532999999999959</v>
      </c>
      <c r="H88" s="364">
        <v>48.533000000000001</v>
      </c>
      <c r="I88" s="365">
        <f t="shared" si="21"/>
        <v>0</v>
      </c>
      <c r="J88" s="366">
        <f t="shared" si="22"/>
        <v>1.0000000000000009</v>
      </c>
    </row>
    <row r="89" spans="2:10" ht="15" customHeight="1">
      <c r="B89" s="531"/>
      <c r="C89" s="526"/>
      <c r="D89" s="528" t="s">
        <v>265</v>
      </c>
      <c r="E89" s="529"/>
      <c r="F89" s="350" t="s">
        <v>696</v>
      </c>
      <c r="G89" s="367">
        <v>97.072000000000855</v>
      </c>
      <c r="H89" s="364">
        <v>97.072000000000003</v>
      </c>
      <c r="I89" s="365">
        <f t="shared" si="21"/>
        <v>8.5265128291212022E-13</v>
      </c>
      <c r="J89" s="366">
        <f t="shared" si="22"/>
        <v>0.99999999999999123</v>
      </c>
    </row>
    <row r="90" spans="2:10" ht="15" customHeight="1">
      <c r="B90" s="531"/>
      <c r="C90" s="526"/>
      <c r="D90" s="528" t="s">
        <v>296</v>
      </c>
      <c r="E90" s="529"/>
      <c r="F90" s="350" t="s">
        <v>696</v>
      </c>
      <c r="G90" s="367">
        <v>42.405999999999835</v>
      </c>
      <c r="H90" s="364">
        <v>42.405999999999999</v>
      </c>
      <c r="I90" s="365">
        <f t="shared" si="21"/>
        <v>-1.6342482922482304E-13</v>
      </c>
      <c r="J90" s="366">
        <f t="shared" si="22"/>
        <v>1.0000000000000038</v>
      </c>
    </row>
    <row r="91" spans="2:10" ht="30" customHeight="1">
      <c r="B91" s="531"/>
      <c r="C91" s="526"/>
      <c r="D91" s="504" t="s">
        <v>704</v>
      </c>
      <c r="E91" s="349" t="s">
        <v>574</v>
      </c>
      <c r="F91" s="350" t="s">
        <v>696</v>
      </c>
      <c r="G91" s="367">
        <v>2.4429999999999978</v>
      </c>
      <c r="H91" s="364">
        <v>2.2949999999999999</v>
      </c>
      <c r="I91" s="365">
        <f t="shared" si="21"/>
        <v>0.14799999999999791</v>
      </c>
      <c r="J91" s="366">
        <f t="shared" si="22"/>
        <v>0.93941874744167086</v>
      </c>
    </row>
    <row r="92" spans="2:10">
      <c r="B92" s="531"/>
      <c r="C92" s="526"/>
      <c r="D92" s="506"/>
      <c r="E92" s="349" t="s">
        <v>358</v>
      </c>
      <c r="F92" s="350" t="s">
        <v>696</v>
      </c>
      <c r="G92" s="367">
        <v>6.4029999999999996</v>
      </c>
      <c r="H92" s="364">
        <v>4.266</v>
      </c>
      <c r="I92" s="365">
        <f t="shared" si="21"/>
        <v>2.1369999999999996</v>
      </c>
      <c r="J92" s="366">
        <f t="shared" si="22"/>
        <v>0.66625019522099016</v>
      </c>
    </row>
    <row r="93" spans="2:10" ht="45" customHeight="1">
      <c r="B93" s="531"/>
      <c r="C93" s="526"/>
      <c r="D93" s="504" t="s">
        <v>705</v>
      </c>
      <c r="E93" s="349" t="s">
        <v>549</v>
      </c>
      <c r="F93" s="350" t="s">
        <v>696</v>
      </c>
      <c r="G93" s="367">
        <v>5.911999999999999</v>
      </c>
      <c r="H93" s="364">
        <v>4.6440000000000001</v>
      </c>
      <c r="I93" s="365">
        <f t="shared" si="21"/>
        <v>1.2679999999999989</v>
      </c>
      <c r="J93" s="366">
        <f t="shared" si="22"/>
        <v>0.78552097428958068</v>
      </c>
    </row>
    <row r="94" spans="2:10">
      <c r="B94" s="531"/>
      <c r="C94" s="526"/>
      <c r="D94" s="506"/>
      <c r="E94" s="349" t="s">
        <v>643</v>
      </c>
      <c r="F94" s="350" t="s">
        <v>696</v>
      </c>
      <c r="G94" s="367">
        <v>0.92700000000000138</v>
      </c>
      <c r="H94" s="364">
        <v>0.92700000000000005</v>
      </c>
      <c r="I94" s="365">
        <f t="shared" si="21"/>
        <v>1.3322676295501878E-15</v>
      </c>
      <c r="J94" s="366">
        <f t="shared" si="22"/>
        <v>0.99999999999999856</v>
      </c>
    </row>
    <row r="95" spans="2:10" ht="15" customHeight="1">
      <c r="B95" s="531"/>
      <c r="C95" s="527"/>
      <c r="D95" s="528" t="s">
        <v>706</v>
      </c>
      <c r="E95" s="529"/>
      <c r="F95" s="350" t="s">
        <v>696</v>
      </c>
      <c r="G95" s="367">
        <v>39.273000000000003</v>
      </c>
      <c r="H95" s="364">
        <v>38.085000000000015</v>
      </c>
      <c r="I95" s="365">
        <f t="shared" si="21"/>
        <v>1.1879999999999882</v>
      </c>
      <c r="J95" s="366">
        <f t="shared" si="22"/>
        <v>0.9697502100679859</v>
      </c>
    </row>
    <row r="96" spans="2:10">
      <c r="B96" s="531"/>
      <c r="C96" s="347" t="s">
        <v>707</v>
      </c>
      <c r="D96" s="528" t="s">
        <v>236</v>
      </c>
      <c r="E96" s="529"/>
      <c r="F96" s="350" t="s">
        <v>696</v>
      </c>
      <c r="G96" s="367">
        <v>13.695999999999994</v>
      </c>
      <c r="H96" s="364">
        <v>13.696</v>
      </c>
      <c r="I96" s="365">
        <f t="shared" si="21"/>
        <v>0</v>
      </c>
      <c r="J96" s="366">
        <f t="shared" si="22"/>
        <v>1.0000000000000004</v>
      </c>
    </row>
    <row r="97" spans="2:10" ht="15" customHeight="1">
      <c r="B97" s="531"/>
      <c r="C97" s="525" t="s">
        <v>237</v>
      </c>
      <c r="D97" s="528" t="s">
        <v>708</v>
      </c>
      <c r="E97" s="529"/>
      <c r="F97" s="440" t="s">
        <v>696</v>
      </c>
      <c r="G97" s="367">
        <v>48.161999999999949</v>
      </c>
      <c r="H97" s="364">
        <v>48.161999999999999</v>
      </c>
      <c r="I97" s="365">
        <f t="shared" si="21"/>
        <v>0</v>
      </c>
      <c r="J97" s="366">
        <f t="shared" si="22"/>
        <v>1.0000000000000011</v>
      </c>
    </row>
    <row r="98" spans="2:10" ht="15" customHeight="1">
      <c r="B98" s="531"/>
      <c r="C98" s="526"/>
      <c r="D98" s="504" t="s">
        <v>709</v>
      </c>
      <c r="E98" s="439" t="s">
        <v>359</v>
      </c>
      <c r="F98" s="440" t="s">
        <v>696</v>
      </c>
      <c r="G98" s="367">
        <v>4.1810000000000009</v>
      </c>
      <c r="H98" s="364">
        <v>4.181</v>
      </c>
      <c r="I98" s="365">
        <f t="shared" si="21"/>
        <v>0</v>
      </c>
      <c r="J98" s="366">
        <f t="shared" si="22"/>
        <v>0.99999999999999978</v>
      </c>
    </row>
    <row r="99" spans="2:10">
      <c r="B99" s="531"/>
      <c r="C99" s="526"/>
      <c r="D99" s="505"/>
      <c r="E99" s="439" t="s">
        <v>360</v>
      </c>
      <c r="F99" s="440" t="s">
        <v>696</v>
      </c>
      <c r="G99" s="367">
        <v>5.87</v>
      </c>
      <c r="H99" s="364">
        <v>5.87</v>
      </c>
      <c r="I99" s="365">
        <f t="shared" si="21"/>
        <v>0</v>
      </c>
      <c r="J99" s="366">
        <f t="shared" si="22"/>
        <v>1</v>
      </c>
    </row>
    <row r="100" spans="2:10">
      <c r="B100" s="531"/>
      <c r="C100" s="526"/>
      <c r="D100" s="505"/>
      <c r="E100" s="439" t="s">
        <v>361</v>
      </c>
      <c r="F100" s="440" t="s">
        <v>696</v>
      </c>
      <c r="G100" s="367">
        <v>8.3650000000000002</v>
      </c>
      <c r="H100" s="364">
        <v>8.3650000000000002</v>
      </c>
      <c r="I100" s="365">
        <f t="shared" si="21"/>
        <v>0</v>
      </c>
      <c r="J100" s="366">
        <f t="shared" si="22"/>
        <v>1</v>
      </c>
    </row>
    <row r="101" spans="2:10">
      <c r="B101" s="531"/>
      <c r="C101" s="526"/>
      <c r="D101" s="505"/>
      <c r="E101" s="439" t="s">
        <v>576</v>
      </c>
      <c r="F101" s="440" t="s">
        <v>696</v>
      </c>
      <c r="G101" s="367">
        <v>3.6690000000000005</v>
      </c>
      <c r="H101" s="364">
        <v>3.669</v>
      </c>
      <c r="I101" s="365">
        <f t="shared" si="21"/>
        <v>0</v>
      </c>
      <c r="J101" s="366">
        <f t="shared" si="22"/>
        <v>0.99999999999999989</v>
      </c>
    </row>
    <row r="102" spans="2:10">
      <c r="B102" s="531"/>
      <c r="C102" s="526"/>
      <c r="D102" s="505"/>
      <c r="E102" s="439" t="s">
        <v>710</v>
      </c>
      <c r="F102" s="440" t="s">
        <v>696</v>
      </c>
      <c r="G102" s="367">
        <v>5.7499999999999991</v>
      </c>
      <c r="H102" s="364">
        <v>5.75</v>
      </c>
      <c r="I102" s="365">
        <f t="shared" si="21"/>
        <v>0</v>
      </c>
      <c r="J102" s="366">
        <f t="shared" si="22"/>
        <v>1.0000000000000002</v>
      </c>
    </row>
    <row r="103" spans="2:10" ht="12" customHeight="1">
      <c r="B103" s="531"/>
      <c r="C103" s="526"/>
      <c r="D103" s="505"/>
      <c r="E103" s="439" t="s">
        <v>363</v>
      </c>
      <c r="F103" s="440" t="s">
        <v>696</v>
      </c>
      <c r="G103" s="367">
        <v>6.7460000000000004</v>
      </c>
      <c r="H103" s="364">
        <v>6.7460000000000004</v>
      </c>
      <c r="I103" s="365">
        <f t="shared" si="21"/>
        <v>0</v>
      </c>
      <c r="J103" s="366">
        <f t="shared" si="22"/>
        <v>1</v>
      </c>
    </row>
    <row r="104" spans="2:10">
      <c r="B104" s="531"/>
      <c r="C104" s="526"/>
      <c r="D104" s="506"/>
      <c r="E104" s="439" t="s">
        <v>364</v>
      </c>
      <c r="F104" s="440" t="s">
        <v>696</v>
      </c>
      <c r="G104" s="367">
        <v>0.9610000000000003</v>
      </c>
      <c r="H104" s="364">
        <v>0.96099999999999997</v>
      </c>
      <c r="I104" s="365">
        <f t="shared" si="21"/>
        <v>0</v>
      </c>
      <c r="J104" s="366">
        <f t="shared" si="22"/>
        <v>0.99999999999999967</v>
      </c>
    </row>
    <row r="105" spans="2:10" ht="15" customHeight="1">
      <c r="B105" s="531"/>
      <c r="C105" s="526"/>
      <c r="D105" s="504" t="s">
        <v>711</v>
      </c>
      <c r="E105" s="442" t="s">
        <v>583</v>
      </c>
      <c r="F105" s="440" t="s">
        <v>696</v>
      </c>
      <c r="G105" s="367">
        <v>3.0449999999999995</v>
      </c>
      <c r="H105" s="364">
        <v>1.7010000000000001</v>
      </c>
      <c r="I105" s="365">
        <f t="shared" si="21"/>
        <v>1.3439999999999994</v>
      </c>
      <c r="J105" s="366">
        <f t="shared" si="22"/>
        <v>0.55862068965517253</v>
      </c>
    </row>
    <row r="106" spans="2:10">
      <c r="B106" s="531"/>
      <c r="C106" s="526"/>
      <c r="D106" s="505"/>
      <c r="E106" s="442" t="s">
        <v>371</v>
      </c>
      <c r="F106" s="440" t="s">
        <v>696</v>
      </c>
      <c r="G106" s="367">
        <v>2.2139999999999991</v>
      </c>
      <c r="H106" s="364">
        <v>1.647</v>
      </c>
      <c r="I106" s="365">
        <f t="shared" si="21"/>
        <v>0.56699999999999906</v>
      </c>
      <c r="J106" s="366">
        <f t="shared" si="22"/>
        <v>0.74390243902439057</v>
      </c>
    </row>
    <row r="107" spans="2:10">
      <c r="B107" s="531"/>
      <c r="C107" s="526"/>
      <c r="D107" s="505"/>
      <c r="E107" s="442" t="s">
        <v>347</v>
      </c>
      <c r="F107" s="440" t="s">
        <v>696</v>
      </c>
      <c r="G107" s="367">
        <v>0.99700000000000077</v>
      </c>
      <c r="H107" s="364">
        <v>0.997</v>
      </c>
      <c r="I107" s="365">
        <f t="shared" si="21"/>
        <v>0</v>
      </c>
      <c r="J107" s="366">
        <f t="shared" si="22"/>
        <v>0.99999999999999922</v>
      </c>
    </row>
    <row r="108" spans="2:10">
      <c r="B108" s="531"/>
      <c r="C108" s="526"/>
      <c r="D108" s="505"/>
      <c r="E108" s="442" t="s">
        <v>372</v>
      </c>
      <c r="F108" s="440" t="s">
        <v>696</v>
      </c>
      <c r="G108" s="367">
        <v>1.1840000000000011</v>
      </c>
      <c r="H108" s="364">
        <v>0.378</v>
      </c>
      <c r="I108" s="365">
        <f t="shared" si="21"/>
        <v>0.80600000000000105</v>
      </c>
      <c r="J108" s="366">
        <f t="shared" si="22"/>
        <v>0.31925675675675647</v>
      </c>
    </row>
    <row r="109" spans="2:10">
      <c r="B109" s="531"/>
      <c r="C109" s="526"/>
      <c r="D109" s="505"/>
      <c r="E109" s="442" t="s">
        <v>584</v>
      </c>
      <c r="F109" s="440" t="s">
        <v>696</v>
      </c>
      <c r="G109" s="367">
        <v>1.7530000000000001</v>
      </c>
      <c r="H109" s="364">
        <v>1.7529999999999999</v>
      </c>
      <c r="I109" s="365">
        <f t="shared" si="21"/>
        <v>0</v>
      </c>
      <c r="J109" s="366">
        <f t="shared" si="22"/>
        <v>0.99999999999999989</v>
      </c>
    </row>
    <row r="110" spans="2:10">
      <c r="B110" s="531"/>
      <c r="C110" s="526"/>
      <c r="D110" s="505"/>
      <c r="E110" s="442" t="s">
        <v>518</v>
      </c>
      <c r="F110" s="440" t="s">
        <v>696</v>
      </c>
      <c r="G110" s="367">
        <v>2.4569999999999999</v>
      </c>
      <c r="H110" s="364">
        <v>2.4569999999999999</v>
      </c>
      <c r="I110" s="365">
        <f t="shared" si="21"/>
        <v>0</v>
      </c>
      <c r="J110" s="366">
        <f t="shared" si="22"/>
        <v>1</v>
      </c>
    </row>
    <row r="111" spans="2:10">
      <c r="B111" s="531"/>
      <c r="C111" s="526"/>
      <c r="D111" s="505"/>
      <c r="E111" s="442" t="s">
        <v>373</v>
      </c>
      <c r="F111" s="440" t="s">
        <v>696</v>
      </c>
      <c r="G111" s="367">
        <v>2.2120000000000015</v>
      </c>
      <c r="H111" s="364">
        <v>1.2690000000000001</v>
      </c>
      <c r="I111" s="365">
        <f t="shared" si="21"/>
        <v>0.94300000000000139</v>
      </c>
      <c r="J111" s="366">
        <f t="shared" si="22"/>
        <v>0.57368896925858914</v>
      </c>
    </row>
    <row r="112" spans="2:10" ht="15" customHeight="1">
      <c r="B112" s="531"/>
      <c r="C112" s="526"/>
      <c r="D112" s="505"/>
      <c r="E112" s="442" t="s">
        <v>585</v>
      </c>
      <c r="F112" s="440" t="s">
        <v>696</v>
      </c>
      <c r="G112" s="367">
        <v>2.2389999999999999</v>
      </c>
      <c r="H112" s="364">
        <v>2.2389999999999999</v>
      </c>
      <c r="I112" s="365">
        <f t="shared" si="21"/>
        <v>0</v>
      </c>
      <c r="J112" s="366">
        <f t="shared" si="22"/>
        <v>1</v>
      </c>
    </row>
    <row r="113" spans="2:10">
      <c r="B113" s="531"/>
      <c r="C113" s="526"/>
      <c r="D113" s="505"/>
      <c r="E113" s="442" t="s">
        <v>374</v>
      </c>
      <c r="F113" s="440" t="s">
        <v>696</v>
      </c>
      <c r="G113" s="367">
        <v>1.8600000000000003</v>
      </c>
      <c r="H113" s="364">
        <v>1.86</v>
      </c>
      <c r="I113" s="365">
        <f t="shared" si="21"/>
        <v>0</v>
      </c>
      <c r="J113" s="366">
        <f t="shared" si="22"/>
        <v>0.99999999999999989</v>
      </c>
    </row>
    <row r="114" spans="2:10">
      <c r="B114" s="531"/>
      <c r="C114" s="526"/>
      <c r="D114" s="505"/>
      <c r="E114" s="442" t="s">
        <v>375</v>
      </c>
      <c r="F114" s="440" t="s">
        <v>696</v>
      </c>
      <c r="G114" s="367">
        <v>3.0970000000000013</v>
      </c>
      <c r="H114" s="364">
        <v>3.097</v>
      </c>
      <c r="I114" s="365">
        <f t="shared" si="21"/>
        <v>0</v>
      </c>
      <c r="J114" s="366">
        <f t="shared" si="22"/>
        <v>0.99999999999999956</v>
      </c>
    </row>
    <row r="115" spans="2:10">
      <c r="B115" s="531"/>
      <c r="C115" s="526"/>
      <c r="D115" s="505"/>
      <c r="E115" s="442" t="s">
        <v>376</v>
      </c>
      <c r="F115" s="440" t="s">
        <v>696</v>
      </c>
      <c r="G115" s="367">
        <v>1.2979999999999983</v>
      </c>
      <c r="H115" s="364">
        <v>1.298</v>
      </c>
      <c r="I115" s="365">
        <f t="shared" si="21"/>
        <v>-1.7763568394002505E-15</v>
      </c>
      <c r="J115" s="366">
        <f t="shared" si="22"/>
        <v>1.0000000000000013</v>
      </c>
    </row>
    <row r="116" spans="2:10">
      <c r="B116" s="531"/>
      <c r="C116" s="526"/>
      <c r="D116" s="505"/>
      <c r="E116" s="442" t="s">
        <v>377</v>
      </c>
      <c r="F116" s="440" t="s">
        <v>696</v>
      </c>
      <c r="G116" s="367">
        <v>4.1750000000000007</v>
      </c>
      <c r="H116" s="364">
        <v>4.1749999999999998</v>
      </c>
      <c r="I116" s="365">
        <f t="shared" si="21"/>
        <v>0</v>
      </c>
      <c r="J116" s="366">
        <f t="shared" si="22"/>
        <v>0.99999999999999978</v>
      </c>
    </row>
    <row r="117" spans="2:10">
      <c r="B117" s="531"/>
      <c r="C117" s="526"/>
      <c r="D117" s="505"/>
      <c r="E117" s="442" t="s">
        <v>378</v>
      </c>
      <c r="F117" s="440" t="s">
        <v>696</v>
      </c>
      <c r="G117" s="367">
        <v>1.9189999999999952</v>
      </c>
      <c r="H117" s="364">
        <v>1.919</v>
      </c>
      <c r="I117" s="365">
        <f t="shared" si="21"/>
        <v>-4.8849813083506888E-15</v>
      </c>
      <c r="J117" s="366">
        <f t="shared" si="22"/>
        <v>1.0000000000000024</v>
      </c>
    </row>
    <row r="118" spans="2:10">
      <c r="B118" s="531"/>
      <c r="C118" s="526"/>
      <c r="D118" s="505"/>
      <c r="E118" s="442" t="s">
        <v>379</v>
      </c>
      <c r="F118" s="440" t="s">
        <v>696</v>
      </c>
      <c r="G118" s="367">
        <v>0.75400000000000045</v>
      </c>
      <c r="H118" s="364"/>
      <c r="I118" s="365">
        <f t="shared" si="21"/>
        <v>0.75400000000000045</v>
      </c>
      <c r="J118" s="366">
        <f t="shared" si="22"/>
        <v>0</v>
      </c>
    </row>
    <row r="119" spans="2:10" ht="15" customHeight="1">
      <c r="B119" s="531"/>
      <c r="C119" s="526"/>
      <c r="D119" s="505"/>
      <c r="E119" s="442" t="s">
        <v>380</v>
      </c>
      <c r="F119" s="440" t="s">
        <v>696</v>
      </c>
      <c r="G119" s="367">
        <v>2.1209999999999987</v>
      </c>
      <c r="H119" s="364">
        <v>2.121</v>
      </c>
      <c r="I119" s="365">
        <f t="shared" si="21"/>
        <v>0</v>
      </c>
      <c r="J119" s="366">
        <f t="shared" si="22"/>
        <v>1.0000000000000007</v>
      </c>
    </row>
    <row r="120" spans="2:10">
      <c r="B120" s="531"/>
      <c r="C120" s="526"/>
      <c r="D120" s="505"/>
      <c r="E120" s="442" t="s">
        <v>381</v>
      </c>
      <c r="F120" s="440" t="s">
        <v>696</v>
      </c>
      <c r="G120" s="367">
        <v>3.3710000000000004</v>
      </c>
      <c r="H120" s="364">
        <v>3.371</v>
      </c>
      <c r="I120" s="365">
        <f t="shared" si="21"/>
        <v>0</v>
      </c>
      <c r="J120" s="366">
        <f t="shared" si="22"/>
        <v>0.99999999999999989</v>
      </c>
    </row>
    <row r="121" spans="2:10" ht="15" customHeight="1">
      <c r="B121" s="531"/>
      <c r="C121" s="526"/>
      <c r="D121" s="505"/>
      <c r="E121" s="442" t="s">
        <v>645</v>
      </c>
      <c r="F121" s="440" t="s">
        <v>696</v>
      </c>
      <c r="G121" s="367">
        <v>2.4170000000000029</v>
      </c>
      <c r="H121" s="364">
        <v>2.4169999999999998</v>
      </c>
      <c r="I121" s="365">
        <f t="shared" si="21"/>
        <v>0</v>
      </c>
      <c r="J121" s="366">
        <f t="shared" si="22"/>
        <v>0.99999999999999867</v>
      </c>
    </row>
    <row r="122" spans="2:10" ht="15" customHeight="1">
      <c r="B122" s="531"/>
      <c r="C122" s="526"/>
      <c r="D122" s="505"/>
      <c r="E122" s="442" t="s">
        <v>448</v>
      </c>
      <c r="F122" s="440" t="s">
        <v>696</v>
      </c>
      <c r="G122" s="367">
        <v>10.289000000000001</v>
      </c>
      <c r="H122" s="364"/>
      <c r="I122" s="365">
        <f t="shared" si="21"/>
        <v>10.289000000000001</v>
      </c>
      <c r="J122" s="366">
        <f t="shared" si="22"/>
        <v>0</v>
      </c>
    </row>
    <row r="123" spans="2:10">
      <c r="B123" s="531"/>
      <c r="C123" s="526"/>
      <c r="D123" s="506"/>
      <c r="E123" s="442" t="s">
        <v>382</v>
      </c>
      <c r="F123" s="440" t="s">
        <v>696</v>
      </c>
      <c r="G123" s="367">
        <v>2.3449999999999993</v>
      </c>
      <c r="H123" s="364">
        <v>2.3450000000000002</v>
      </c>
      <c r="I123" s="365">
        <f t="shared" si="21"/>
        <v>0</v>
      </c>
      <c r="J123" s="366">
        <f t="shared" si="22"/>
        <v>1.0000000000000004</v>
      </c>
    </row>
    <row r="124" spans="2:10" ht="15" customHeight="1">
      <c r="B124" s="531"/>
      <c r="C124" s="526"/>
      <c r="D124" s="504" t="s">
        <v>712</v>
      </c>
      <c r="E124" s="442" t="s">
        <v>365</v>
      </c>
      <c r="F124" s="440" t="s">
        <v>696</v>
      </c>
      <c r="G124" s="367">
        <v>3.8920000000000003</v>
      </c>
      <c r="H124" s="364">
        <v>3.8919999999999999</v>
      </c>
      <c r="I124" s="365">
        <f t="shared" si="21"/>
        <v>0</v>
      </c>
      <c r="J124" s="366">
        <f t="shared" si="22"/>
        <v>0.99999999999999989</v>
      </c>
    </row>
    <row r="125" spans="2:10" ht="15" customHeight="1">
      <c r="B125" s="531"/>
      <c r="C125" s="526"/>
      <c r="D125" s="505"/>
      <c r="E125" s="442" t="s">
        <v>366</v>
      </c>
      <c r="F125" s="440" t="s">
        <v>696</v>
      </c>
      <c r="G125" s="367">
        <v>3.5199999999999987</v>
      </c>
      <c r="H125" s="364">
        <v>3.0005999999999999</v>
      </c>
      <c r="I125" s="365">
        <f t="shared" si="21"/>
        <v>0.51939999999999875</v>
      </c>
      <c r="J125" s="366">
        <f t="shared" si="22"/>
        <v>0.85244318181818213</v>
      </c>
    </row>
    <row r="126" spans="2:10" ht="15" customHeight="1">
      <c r="B126" s="531"/>
      <c r="C126" s="526"/>
      <c r="D126" s="505"/>
      <c r="E126" s="442" t="s">
        <v>367</v>
      </c>
      <c r="F126" s="440" t="s">
        <v>696</v>
      </c>
      <c r="G126" s="367">
        <v>2.9039999999999981</v>
      </c>
      <c r="H126" s="364">
        <v>2.9039999999999999</v>
      </c>
      <c r="I126" s="365">
        <f t="shared" si="21"/>
        <v>0</v>
      </c>
      <c r="J126" s="366">
        <f t="shared" si="22"/>
        <v>1.0000000000000007</v>
      </c>
    </row>
    <row r="127" spans="2:10" ht="15" customHeight="1">
      <c r="B127" s="531"/>
      <c r="C127" s="526"/>
      <c r="D127" s="505"/>
      <c r="E127" s="442" t="s">
        <v>578</v>
      </c>
      <c r="F127" s="440" t="s">
        <v>696</v>
      </c>
      <c r="G127" s="367">
        <v>2.5670000000000002</v>
      </c>
      <c r="H127" s="364">
        <v>2.5670000000000002</v>
      </c>
      <c r="I127" s="365">
        <f t="shared" si="21"/>
        <v>0</v>
      </c>
      <c r="J127" s="366">
        <f t="shared" si="22"/>
        <v>1</v>
      </c>
    </row>
    <row r="128" spans="2:10" ht="15" customHeight="1">
      <c r="B128" s="531"/>
      <c r="C128" s="526"/>
      <c r="D128" s="505"/>
      <c r="E128" s="442" t="s">
        <v>579</v>
      </c>
      <c r="F128" s="440" t="s">
        <v>696</v>
      </c>
      <c r="G128" s="367">
        <v>4.4419999999999993</v>
      </c>
      <c r="H128" s="364">
        <v>1.45</v>
      </c>
      <c r="I128" s="365">
        <f t="shared" si="21"/>
        <v>2.9919999999999991</v>
      </c>
      <c r="J128" s="366">
        <f t="shared" si="22"/>
        <v>0.32642953624493476</v>
      </c>
    </row>
    <row r="129" spans="2:10">
      <c r="B129" s="531"/>
      <c r="C129" s="526"/>
      <c r="D129" s="505"/>
      <c r="E129" s="442" t="s">
        <v>346</v>
      </c>
      <c r="F129" s="440" t="s">
        <v>696</v>
      </c>
      <c r="G129" s="367">
        <v>18.207000000000001</v>
      </c>
      <c r="H129" s="364">
        <v>17.722000000000001</v>
      </c>
      <c r="I129" s="365">
        <f t="shared" si="21"/>
        <v>0.48499999999999943</v>
      </c>
      <c r="J129" s="366">
        <f t="shared" si="22"/>
        <v>0.97336189377711868</v>
      </c>
    </row>
    <row r="130" spans="2:10">
      <c r="B130" s="531"/>
      <c r="C130" s="526"/>
      <c r="D130" s="505"/>
      <c r="E130" s="442" t="s">
        <v>368</v>
      </c>
      <c r="F130" s="440" t="s">
        <v>696</v>
      </c>
      <c r="G130" s="367">
        <v>0.47200000000000042</v>
      </c>
      <c r="H130" s="364">
        <v>0.47199999999999998</v>
      </c>
      <c r="I130" s="365">
        <f t="shared" si="21"/>
        <v>4.4408920985006262E-16</v>
      </c>
      <c r="J130" s="366">
        <f t="shared" si="22"/>
        <v>0.99999999999999911</v>
      </c>
    </row>
    <row r="131" spans="2:10">
      <c r="B131" s="531"/>
      <c r="C131" s="526"/>
      <c r="D131" s="505"/>
      <c r="E131" s="442" t="s">
        <v>644</v>
      </c>
      <c r="F131" s="440" t="s">
        <v>696</v>
      </c>
      <c r="G131" s="367">
        <v>0.83799999999999963</v>
      </c>
      <c r="H131" s="364"/>
      <c r="I131" s="365">
        <f t="shared" ref="I131:I194" si="23">G131-H131</f>
        <v>0.83799999999999963</v>
      </c>
      <c r="J131" s="366">
        <f t="shared" ref="J131:J194" si="24">H131/G131</f>
        <v>0</v>
      </c>
    </row>
    <row r="132" spans="2:10">
      <c r="B132" s="531"/>
      <c r="C132" s="526"/>
      <c r="D132" s="505"/>
      <c r="E132" s="442" t="s">
        <v>580</v>
      </c>
      <c r="F132" s="440" t="s">
        <v>696</v>
      </c>
      <c r="G132" s="367">
        <v>0.46399999999999952</v>
      </c>
      <c r="H132" s="364">
        <v>0.46400000000000002</v>
      </c>
      <c r="I132" s="365">
        <f t="shared" si="23"/>
        <v>-4.9960036108132044E-16</v>
      </c>
      <c r="J132" s="366">
        <f t="shared" si="24"/>
        <v>1.0000000000000011</v>
      </c>
    </row>
    <row r="133" spans="2:10" ht="15" customHeight="1">
      <c r="B133" s="531"/>
      <c r="C133" s="526"/>
      <c r="D133" s="505"/>
      <c r="E133" s="442" t="s">
        <v>581</v>
      </c>
      <c r="F133" s="440" t="s">
        <v>696</v>
      </c>
      <c r="G133" s="367">
        <v>1.3770000000000024</v>
      </c>
      <c r="H133" s="364">
        <v>1.377</v>
      </c>
      <c r="I133" s="365">
        <f t="shared" si="23"/>
        <v>2.4424906541753444E-15</v>
      </c>
      <c r="J133" s="366">
        <f t="shared" si="24"/>
        <v>0.99999999999999822</v>
      </c>
    </row>
    <row r="134" spans="2:10" ht="15" customHeight="1">
      <c r="B134" s="531"/>
      <c r="C134" s="526"/>
      <c r="D134" s="505"/>
      <c r="E134" s="442" t="s">
        <v>369</v>
      </c>
      <c r="F134" s="440" t="s">
        <v>696</v>
      </c>
      <c r="G134" s="367">
        <v>21.295000000000002</v>
      </c>
      <c r="H134" s="364">
        <v>13.404999999999998</v>
      </c>
      <c r="I134" s="365">
        <f t="shared" si="23"/>
        <v>7.8900000000000041</v>
      </c>
      <c r="J134" s="366">
        <f t="shared" si="24"/>
        <v>0.62949049072552221</v>
      </c>
    </row>
    <row r="135" spans="2:10" ht="15" customHeight="1">
      <c r="B135" s="531"/>
      <c r="C135" s="526"/>
      <c r="D135" s="505"/>
      <c r="E135" s="442" t="s">
        <v>370</v>
      </c>
      <c r="F135" s="440" t="s">
        <v>696</v>
      </c>
      <c r="G135" s="367">
        <v>2.9520000000000004</v>
      </c>
      <c r="H135" s="364">
        <v>2.952</v>
      </c>
      <c r="I135" s="365">
        <f t="shared" si="23"/>
        <v>0</v>
      </c>
      <c r="J135" s="366">
        <f t="shared" si="24"/>
        <v>0.99999999999999989</v>
      </c>
    </row>
    <row r="136" spans="2:10" ht="15" customHeight="1">
      <c r="B136" s="531"/>
      <c r="C136" s="526"/>
      <c r="D136" s="505"/>
      <c r="E136" s="442" t="s">
        <v>447</v>
      </c>
      <c r="F136" s="440" t="s">
        <v>696</v>
      </c>
      <c r="G136" s="367">
        <v>2.31</v>
      </c>
      <c r="H136" s="364">
        <v>2.31</v>
      </c>
      <c r="I136" s="365">
        <f t="shared" si="23"/>
        <v>0</v>
      </c>
      <c r="J136" s="366">
        <f t="shared" si="24"/>
        <v>1</v>
      </c>
    </row>
    <row r="137" spans="2:10" ht="15" customHeight="1">
      <c r="B137" s="531"/>
      <c r="C137" s="526"/>
      <c r="D137" s="506"/>
      <c r="E137" s="442" t="s">
        <v>582</v>
      </c>
      <c r="F137" s="440" t="s">
        <v>696</v>
      </c>
      <c r="G137" s="367">
        <v>3.4539999999999971</v>
      </c>
      <c r="H137" s="364">
        <v>3.4540000000000002</v>
      </c>
      <c r="I137" s="365">
        <f t="shared" si="23"/>
        <v>0</v>
      </c>
      <c r="J137" s="366">
        <f t="shared" si="24"/>
        <v>1.0000000000000009</v>
      </c>
    </row>
    <row r="138" spans="2:10" ht="15" customHeight="1">
      <c r="B138" s="531"/>
      <c r="C138" s="526"/>
      <c r="D138" s="504" t="s">
        <v>713</v>
      </c>
      <c r="E138" s="442" t="s">
        <v>383</v>
      </c>
      <c r="F138" s="440" t="s">
        <v>696</v>
      </c>
      <c r="G138" s="367">
        <v>5.9320000000000004</v>
      </c>
      <c r="H138" s="364">
        <v>3.21</v>
      </c>
      <c r="I138" s="365">
        <f t="shared" si="23"/>
        <v>2.7220000000000004</v>
      </c>
      <c r="J138" s="366">
        <f t="shared" si="24"/>
        <v>0.54113283884018881</v>
      </c>
    </row>
    <row r="139" spans="2:10" ht="15" customHeight="1">
      <c r="B139" s="531"/>
      <c r="C139" s="526"/>
      <c r="D139" s="505"/>
      <c r="E139" s="442" t="s">
        <v>384</v>
      </c>
      <c r="F139" s="440" t="s">
        <v>696</v>
      </c>
      <c r="G139" s="367">
        <v>3.1319999999999988</v>
      </c>
      <c r="H139" s="364"/>
      <c r="I139" s="365">
        <f t="shared" si="23"/>
        <v>3.1319999999999988</v>
      </c>
      <c r="J139" s="366">
        <f t="shared" si="24"/>
        <v>0</v>
      </c>
    </row>
    <row r="140" spans="2:10">
      <c r="B140" s="531"/>
      <c r="C140" s="526"/>
      <c r="D140" s="505"/>
      <c r="E140" s="442" t="s">
        <v>385</v>
      </c>
      <c r="F140" s="440" t="s">
        <v>696</v>
      </c>
      <c r="G140" s="367">
        <v>4.7220000000000013</v>
      </c>
      <c r="H140" s="364">
        <v>3.15</v>
      </c>
      <c r="I140" s="365">
        <f t="shared" si="23"/>
        <v>1.5720000000000014</v>
      </c>
      <c r="J140" s="366">
        <f t="shared" si="24"/>
        <v>0.66709021601016494</v>
      </c>
    </row>
    <row r="141" spans="2:10" ht="15" customHeight="1">
      <c r="B141" s="531"/>
      <c r="C141" s="526"/>
      <c r="D141" s="505"/>
      <c r="E141" s="442" t="s">
        <v>462</v>
      </c>
      <c r="F141" s="440" t="s">
        <v>696</v>
      </c>
      <c r="G141" s="367">
        <v>1.7939999999999987</v>
      </c>
      <c r="H141" s="364">
        <v>1.794</v>
      </c>
      <c r="I141" s="365">
        <f t="shared" si="23"/>
        <v>0</v>
      </c>
      <c r="J141" s="366">
        <f t="shared" si="24"/>
        <v>1.0000000000000007</v>
      </c>
    </row>
    <row r="142" spans="2:10" ht="15" customHeight="1">
      <c r="B142" s="531"/>
      <c r="C142" s="526"/>
      <c r="D142" s="505"/>
      <c r="E142" s="442" t="s">
        <v>586</v>
      </c>
      <c r="F142" s="440" t="s">
        <v>696</v>
      </c>
      <c r="G142" s="367">
        <v>2.9839999999999991</v>
      </c>
      <c r="H142" s="364">
        <v>2.984</v>
      </c>
      <c r="I142" s="365">
        <f t="shared" si="23"/>
        <v>0</v>
      </c>
      <c r="J142" s="366">
        <f t="shared" si="24"/>
        <v>1.0000000000000002</v>
      </c>
    </row>
    <row r="143" spans="2:10" ht="15" customHeight="1">
      <c r="B143" s="531"/>
      <c r="C143" s="526"/>
      <c r="D143" s="505"/>
      <c r="E143" s="442" t="s">
        <v>587</v>
      </c>
      <c r="F143" s="440" t="s">
        <v>696</v>
      </c>
      <c r="G143" s="367">
        <v>3.6769999999999996</v>
      </c>
      <c r="H143" s="364">
        <v>3.677</v>
      </c>
      <c r="I143" s="365">
        <f t="shared" si="23"/>
        <v>0</v>
      </c>
      <c r="J143" s="366">
        <f t="shared" si="24"/>
        <v>1.0000000000000002</v>
      </c>
    </row>
    <row r="144" spans="2:10">
      <c r="B144" s="531"/>
      <c r="C144" s="526"/>
      <c r="D144" s="505"/>
      <c r="E144" s="442" t="s">
        <v>588</v>
      </c>
      <c r="F144" s="440" t="s">
        <v>696</v>
      </c>
      <c r="G144" s="367">
        <v>3.6670000000000003</v>
      </c>
      <c r="H144" s="364">
        <v>3.2940000000000005</v>
      </c>
      <c r="I144" s="365">
        <f t="shared" si="23"/>
        <v>0.37299999999999978</v>
      </c>
      <c r="J144" s="366">
        <f t="shared" si="24"/>
        <v>0.8982819743659668</v>
      </c>
    </row>
    <row r="145" spans="2:10">
      <c r="B145" s="531"/>
      <c r="C145" s="526"/>
      <c r="D145" s="505"/>
      <c r="E145" s="442" t="s">
        <v>589</v>
      </c>
      <c r="F145" s="440" t="s">
        <v>696</v>
      </c>
      <c r="G145" s="367">
        <v>0.24200000000000177</v>
      </c>
      <c r="H145" s="364">
        <v>0.24199999999999999</v>
      </c>
      <c r="I145" s="365">
        <f t="shared" si="23"/>
        <v>1.7763568394002505E-15</v>
      </c>
      <c r="J145" s="366">
        <f t="shared" si="24"/>
        <v>0.99999999999999267</v>
      </c>
    </row>
    <row r="146" spans="2:10">
      <c r="B146" s="531"/>
      <c r="C146" s="526"/>
      <c r="D146" s="505"/>
      <c r="E146" s="442" t="s">
        <v>714</v>
      </c>
      <c r="F146" s="440" t="s">
        <v>696</v>
      </c>
      <c r="G146" s="367">
        <v>15.496000000000002</v>
      </c>
      <c r="H146" s="364">
        <v>12.583</v>
      </c>
      <c r="I146" s="365">
        <f t="shared" si="23"/>
        <v>2.913000000000002</v>
      </c>
      <c r="J146" s="366">
        <f t="shared" si="24"/>
        <v>0.812016004130098</v>
      </c>
    </row>
    <row r="147" spans="2:10">
      <c r="B147" s="531"/>
      <c r="C147" s="526"/>
      <c r="D147" s="505"/>
      <c r="E147" s="442" t="s">
        <v>590</v>
      </c>
      <c r="F147" s="440" t="s">
        <v>696</v>
      </c>
      <c r="G147" s="367">
        <v>0.83599999999999941</v>
      </c>
      <c r="H147" s="364">
        <v>0.83599999999999997</v>
      </c>
      <c r="I147" s="365">
        <f t="shared" si="23"/>
        <v>0</v>
      </c>
      <c r="J147" s="366">
        <f t="shared" si="24"/>
        <v>1.0000000000000007</v>
      </c>
    </row>
    <row r="148" spans="2:10">
      <c r="B148" s="531"/>
      <c r="C148" s="526"/>
      <c r="D148" s="505"/>
      <c r="E148" s="442" t="s">
        <v>388</v>
      </c>
      <c r="F148" s="440" t="s">
        <v>696</v>
      </c>
      <c r="G148" s="367">
        <v>1.7719999999999985</v>
      </c>
      <c r="H148" s="364">
        <v>1.772</v>
      </c>
      <c r="I148" s="365">
        <f t="shared" si="23"/>
        <v>0</v>
      </c>
      <c r="J148" s="366">
        <f t="shared" si="24"/>
        <v>1.0000000000000009</v>
      </c>
    </row>
    <row r="149" spans="2:10">
      <c r="B149" s="531"/>
      <c r="C149" s="526"/>
      <c r="D149" s="506"/>
      <c r="E149" s="442" t="s">
        <v>390</v>
      </c>
      <c r="F149" s="440" t="s">
        <v>696</v>
      </c>
      <c r="G149" s="367">
        <v>3.4010000000000007</v>
      </c>
      <c r="H149" s="364">
        <v>3.1380000000000003</v>
      </c>
      <c r="I149" s="365">
        <f t="shared" si="23"/>
        <v>0.26300000000000034</v>
      </c>
      <c r="J149" s="366">
        <f t="shared" si="24"/>
        <v>0.92266980299911783</v>
      </c>
    </row>
    <row r="150" spans="2:10" ht="15" customHeight="1">
      <c r="B150" s="531"/>
      <c r="C150" s="526"/>
      <c r="D150" s="504" t="s">
        <v>715</v>
      </c>
      <c r="E150" s="442" t="s">
        <v>391</v>
      </c>
      <c r="F150" s="440" t="s">
        <v>696</v>
      </c>
      <c r="G150" s="368">
        <v>3.0690000000000008</v>
      </c>
      <c r="H150" s="364">
        <v>3.069</v>
      </c>
      <c r="I150" s="365">
        <f t="shared" si="23"/>
        <v>0</v>
      </c>
      <c r="J150" s="366">
        <f t="shared" si="24"/>
        <v>0.99999999999999967</v>
      </c>
    </row>
    <row r="151" spans="2:10">
      <c r="B151" s="531"/>
      <c r="C151" s="526"/>
      <c r="D151" s="505"/>
      <c r="E151" s="442" t="s">
        <v>716</v>
      </c>
      <c r="F151" s="440" t="s">
        <v>696</v>
      </c>
      <c r="G151" s="368">
        <v>3.9000000000000004</v>
      </c>
      <c r="H151" s="364">
        <v>3.714</v>
      </c>
      <c r="I151" s="365">
        <f t="shared" si="23"/>
        <v>0.18600000000000039</v>
      </c>
      <c r="J151" s="366">
        <f t="shared" si="24"/>
        <v>0.95230769230769219</v>
      </c>
    </row>
    <row r="152" spans="2:10">
      <c r="B152" s="531"/>
      <c r="C152" s="526"/>
      <c r="D152" s="505"/>
      <c r="E152" s="442" t="s">
        <v>717</v>
      </c>
      <c r="F152" s="440" t="s">
        <v>696</v>
      </c>
      <c r="G152" s="368">
        <v>16.591000000000001</v>
      </c>
      <c r="H152" s="364">
        <v>16.591000000000001</v>
      </c>
      <c r="I152" s="365">
        <f t="shared" si="23"/>
        <v>0</v>
      </c>
      <c r="J152" s="366">
        <f t="shared" si="24"/>
        <v>1</v>
      </c>
    </row>
    <row r="153" spans="2:10">
      <c r="B153" s="531"/>
      <c r="C153" s="526"/>
      <c r="D153" s="505"/>
      <c r="E153" s="442" t="s">
        <v>591</v>
      </c>
      <c r="F153" s="440" t="s">
        <v>696</v>
      </c>
      <c r="G153" s="368">
        <v>3.5470000000000006</v>
      </c>
      <c r="H153" s="364">
        <v>3.5369999999999999</v>
      </c>
      <c r="I153" s="365">
        <f t="shared" si="23"/>
        <v>1.0000000000000675E-2</v>
      </c>
      <c r="J153" s="366">
        <f t="shared" si="24"/>
        <v>0.99718071609811088</v>
      </c>
    </row>
    <row r="154" spans="2:10" ht="15" customHeight="1">
      <c r="B154" s="531"/>
      <c r="C154" s="526"/>
      <c r="D154" s="505"/>
      <c r="E154" s="442" t="s">
        <v>394</v>
      </c>
      <c r="F154" s="440" t="s">
        <v>696</v>
      </c>
      <c r="G154" s="368">
        <v>7.9510000000000005</v>
      </c>
      <c r="H154" s="364">
        <v>7.9509999999999996</v>
      </c>
      <c r="I154" s="365">
        <f t="shared" si="23"/>
        <v>0</v>
      </c>
      <c r="J154" s="366">
        <f t="shared" si="24"/>
        <v>0.99999999999999989</v>
      </c>
    </row>
    <row r="155" spans="2:10">
      <c r="B155" s="531"/>
      <c r="C155" s="526"/>
      <c r="D155" s="505"/>
      <c r="E155" s="442" t="s">
        <v>395</v>
      </c>
      <c r="F155" s="440" t="s">
        <v>696</v>
      </c>
      <c r="G155" s="368">
        <v>2.7439999999999998</v>
      </c>
      <c r="H155" s="364">
        <v>2.7440000000000002</v>
      </c>
      <c r="I155" s="365">
        <f t="shared" si="23"/>
        <v>0</v>
      </c>
      <c r="J155" s="366">
        <f t="shared" si="24"/>
        <v>1.0000000000000002</v>
      </c>
    </row>
    <row r="156" spans="2:10">
      <c r="B156" s="531"/>
      <c r="C156" s="526"/>
      <c r="D156" s="505"/>
      <c r="E156" s="442" t="s">
        <v>592</v>
      </c>
      <c r="F156" s="440" t="s">
        <v>696</v>
      </c>
      <c r="G156" s="368">
        <v>1.7909999999999995</v>
      </c>
      <c r="H156" s="364">
        <v>1.7909999999999999</v>
      </c>
      <c r="I156" s="365">
        <f t="shared" si="23"/>
        <v>0</v>
      </c>
      <c r="J156" s="366">
        <f t="shared" si="24"/>
        <v>1.0000000000000002</v>
      </c>
    </row>
    <row r="157" spans="2:10" ht="15" customHeight="1">
      <c r="B157" s="531"/>
      <c r="C157" s="526"/>
      <c r="D157" s="505"/>
      <c r="E157" s="442" t="s">
        <v>396</v>
      </c>
      <c r="F157" s="440" t="s">
        <v>696</v>
      </c>
      <c r="G157" s="368">
        <v>0.91599999999999948</v>
      </c>
      <c r="H157" s="364">
        <v>0.91600000000000004</v>
      </c>
      <c r="I157" s="365">
        <f t="shared" si="23"/>
        <v>0</v>
      </c>
      <c r="J157" s="366">
        <f t="shared" si="24"/>
        <v>1.0000000000000007</v>
      </c>
    </row>
    <row r="158" spans="2:10" ht="15" customHeight="1">
      <c r="B158" s="531"/>
      <c r="C158" s="526"/>
      <c r="D158" s="505"/>
      <c r="E158" s="442" t="s">
        <v>593</v>
      </c>
      <c r="F158" s="440" t="s">
        <v>696</v>
      </c>
      <c r="G158" s="368">
        <v>4.8439999999999994</v>
      </c>
      <c r="H158" s="364">
        <v>4.8440000000000003</v>
      </c>
      <c r="I158" s="365">
        <f t="shared" si="23"/>
        <v>0</v>
      </c>
      <c r="J158" s="366">
        <f t="shared" si="24"/>
        <v>1.0000000000000002</v>
      </c>
    </row>
    <row r="159" spans="2:10">
      <c r="B159" s="531"/>
      <c r="C159" s="526"/>
      <c r="D159" s="505"/>
      <c r="E159" s="442" t="s">
        <v>397</v>
      </c>
      <c r="F159" s="440" t="s">
        <v>696</v>
      </c>
      <c r="G159" s="368">
        <v>16.624000000000002</v>
      </c>
      <c r="H159" s="364">
        <v>16.623999999999999</v>
      </c>
      <c r="I159" s="365">
        <f t="shared" si="23"/>
        <v>0</v>
      </c>
      <c r="J159" s="366">
        <f t="shared" si="24"/>
        <v>0.99999999999999978</v>
      </c>
    </row>
    <row r="160" spans="2:10" ht="15" customHeight="1">
      <c r="B160" s="531"/>
      <c r="C160" s="526"/>
      <c r="D160" s="505"/>
      <c r="E160" s="442" t="s">
        <v>594</v>
      </c>
      <c r="F160" s="440" t="s">
        <v>696</v>
      </c>
      <c r="G160" s="368">
        <v>1.4989999999999997</v>
      </c>
      <c r="H160" s="364">
        <v>1.4990000000000001</v>
      </c>
      <c r="I160" s="365">
        <f t="shared" si="23"/>
        <v>0</v>
      </c>
      <c r="J160" s="366">
        <f t="shared" si="24"/>
        <v>1.0000000000000002</v>
      </c>
    </row>
    <row r="161" spans="2:10">
      <c r="B161" s="531"/>
      <c r="C161" s="526"/>
      <c r="D161" s="505"/>
      <c r="E161" s="442" t="s">
        <v>398</v>
      </c>
      <c r="F161" s="440" t="s">
        <v>696</v>
      </c>
      <c r="G161" s="368">
        <v>5.37</v>
      </c>
      <c r="H161" s="364">
        <v>3.32</v>
      </c>
      <c r="I161" s="365">
        <f t="shared" si="23"/>
        <v>2.0500000000000003</v>
      </c>
      <c r="J161" s="366">
        <f t="shared" si="24"/>
        <v>0.61824953445065167</v>
      </c>
    </row>
    <row r="162" spans="2:10">
      <c r="B162" s="531"/>
      <c r="C162" s="526"/>
      <c r="D162" s="505"/>
      <c r="E162" s="442" t="s">
        <v>399</v>
      </c>
      <c r="F162" s="440" t="s">
        <v>696</v>
      </c>
      <c r="G162" s="368">
        <v>5.5039999999999996</v>
      </c>
      <c r="H162" s="364">
        <v>5.5039999999999996</v>
      </c>
      <c r="I162" s="365">
        <f t="shared" si="23"/>
        <v>0</v>
      </c>
      <c r="J162" s="366">
        <f t="shared" si="24"/>
        <v>1</v>
      </c>
    </row>
    <row r="163" spans="2:10">
      <c r="B163" s="531"/>
      <c r="C163" s="526"/>
      <c r="D163" s="505"/>
      <c r="E163" s="442" t="s">
        <v>595</v>
      </c>
      <c r="F163" s="440" t="s">
        <v>696</v>
      </c>
      <c r="G163" s="368">
        <v>1.9359999999999999</v>
      </c>
      <c r="H163" s="364">
        <v>1.9359999999999999</v>
      </c>
      <c r="I163" s="365">
        <f t="shared" si="23"/>
        <v>0</v>
      </c>
      <c r="J163" s="366">
        <f t="shared" si="24"/>
        <v>1</v>
      </c>
    </row>
    <row r="164" spans="2:10" ht="15" customHeight="1">
      <c r="B164" s="531"/>
      <c r="C164" s="526"/>
      <c r="D164" s="505"/>
      <c r="E164" s="442" t="s">
        <v>400</v>
      </c>
      <c r="F164" s="440" t="s">
        <v>696</v>
      </c>
      <c r="G164" s="368">
        <v>5.9999999999993392E-3</v>
      </c>
      <c r="H164" s="364">
        <v>6.0000000000000001E-3</v>
      </c>
      <c r="I164" s="365">
        <f t="shared" si="23"/>
        <v>-6.609296443471635E-16</v>
      </c>
      <c r="J164" s="366">
        <f t="shared" si="24"/>
        <v>1.0000000000001101</v>
      </c>
    </row>
    <row r="165" spans="2:10">
      <c r="B165" s="531"/>
      <c r="C165" s="526"/>
      <c r="D165" s="505"/>
      <c r="E165" s="442" t="s">
        <v>718</v>
      </c>
      <c r="F165" s="440" t="s">
        <v>696</v>
      </c>
      <c r="G165" s="368">
        <v>1.9399999999999995</v>
      </c>
      <c r="H165" s="364">
        <v>1.94</v>
      </c>
      <c r="I165" s="365">
        <f t="shared" si="23"/>
        <v>0</v>
      </c>
      <c r="J165" s="366">
        <f t="shared" si="24"/>
        <v>1.0000000000000002</v>
      </c>
    </row>
    <row r="166" spans="2:10" ht="15" customHeight="1">
      <c r="B166" s="531"/>
      <c r="C166" s="526"/>
      <c r="D166" s="505"/>
      <c r="E166" s="442" t="s">
        <v>402</v>
      </c>
      <c r="F166" s="440" t="s">
        <v>696</v>
      </c>
      <c r="G166" s="368">
        <v>1.6000000000001791E-2</v>
      </c>
      <c r="H166" s="364">
        <v>1.6E-2</v>
      </c>
      <c r="I166" s="365">
        <f t="shared" si="23"/>
        <v>1.7902346272080649E-15</v>
      </c>
      <c r="J166" s="366">
        <f t="shared" si="24"/>
        <v>0.99999999999988809</v>
      </c>
    </row>
    <row r="167" spans="2:10" ht="15" customHeight="1">
      <c r="B167" s="531"/>
      <c r="C167" s="526"/>
      <c r="D167" s="505"/>
      <c r="E167" s="442" t="s">
        <v>403</v>
      </c>
      <c r="F167" s="440" t="s">
        <v>696</v>
      </c>
      <c r="G167" s="368">
        <v>0.1670000000000007</v>
      </c>
      <c r="H167" s="364">
        <v>0.16700000000000001</v>
      </c>
      <c r="I167" s="365">
        <f t="shared" si="23"/>
        <v>6.9388939039072284E-16</v>
      </c>
      <c r="J167" s="366">
        <f t="shared" si="24"/>
        <v>0.99999999999999589</v>
      </c>
    </row>
    <row r="168" spans="2:10">
      <c r="B168" s="531"/>
      <c r="C168" s="526"/>
      <c r="D168" s="505"/>
      <c r="E168" s="442" t="s">
        <v>404</v>
      </c>
      <c r="F168" s="440" t="s">
        <v>696</v>
      </c>
      <c r="G168" s="368">
        <v>1.2359999999999998</v>
      </c>
      <c r="H168" s="364">
        <v>1.236</v>
      </c>
      <c r="I168" s="365">
        <f t="shared" si="23"/>
        <v>0</v>
      </c>
      <c r="J168" s="366">
        <f t="shared" si="24"/>
        <v>1.0000000000000002</v>
      </c>
    </row>
    <row r="169" spans="2:10">
      <c r="B169" s="531"/>
      <c r="C169" s="526"/>
      <c r="D169" s="505"/>
      <c r="E169" s="442" t="s">
        <v>719</v>
      </c>
      <c r="F169" s="440" t="s">
        <v>696</v>
      </c>
      <c r="G169" s="368">
        <v>4.6760000000000002</v>
      </c>
      <c r="H169" s="364">
        <v>4.6760000000000002</v>
      </c>
      <c r="I169" s="365">
        <f t="shared" si="23"/>
        <v>0</v>
      </c>
      <c r="J169" s="366">
        <f t="shared" si="24"/>
        <v>1</v>
      </c>
    </row>
    <row r="170" spans="2:10" ht="15" customHeight="1">
      <c r="B170" s="531"/>
      <c r="C170" s="526"/>
      <c r="D170" s="505"/>
      <c r="E170" s="442" t="s">
        <v>596</v>
      </c>
      <c r="F170" s="440" t="s">
        <v>696</v>
      </c>
      <c r="G170" s="368">
        <v>10.604999999999997</v>
      </c>
      <c r="H170" s="364">
        <v>3.7800000000000002</v>
      </c>
      <c r="I170" s="365">
        <f t="shared" si="23"/>
        <v>6.8249999999999966</v>
      </c>
      <c r="J170" s="366">
        <f t="shared" si="24"/>
        <v>0.35643564356435659</v>
      </c>
    </row>
    <row r="171" spans="2:10" ht="15" customHeight="1">
      <c r="B171" s="531"/>
      <c r="C171" s="526"/>
      <c r="D171" s="505"/>
      <c r="E171" s="442" t="s">
        <v>597</v>
      </c>
      <c r="F171" s="440" t="s">
        <v>696</v>
      </c>
      <c r="G171" s="368">
        <v>6.9260000000000019</v>
      </c>
      <c r="H171" s="369">
        <v>6.9260000000000002</v>
      </c>
      <c r="I171" s="365">
        <f t="shared" si="23"/>
        <v>0</v>
      </c>
      <c r="J171" s="366">
        <f t="shared" si="24"/>
        <v>0.99999999999999978</v>
      </c>
    </row>
    <row r="172" spans="2:10">
      <c r="B172" s="531"/>
      <c r="C172" s="526"/>
      <c r="D172" s="505"/>
      <c r="E172" s="442" t="s">
        <v>406</v>
      </c>
      <c r="F172" s="440" t="s">
        <v>696</v>
      </c>
      <c r="G172" s="368">
        <v>1.6689999999999996</v>
      </c>
      <c r="H172" s="364">
        <v>1.669</v>
      </c>
      <c r="I172" s="365">
        <f t="shared" si="23"/>
        <v>0</v>
      </c>
      <c r="J172" s="366">
        <f t="shared" si="24"/>
        <v>1.0000000000000002</v>
      </c>
    </row>
    <row r="173" spans="2:10">
      <c r="B173" s="531"/>
      <c r="C173" s="526"/>
      <c r="D173" s="505"/>
      <c r="E173" s="442" t="s">
        <v>407</v>
      </c>
      <c r="F173" s="440" t="s">
        <v>696</v>
      </c>
      <c r="G173" s="368">
        <v>8.2049999999999965</v>
      </c>
      <c r="H173" s="364">
        <v>5.1419999999999995</v>
      </c>
      <c r="I173" s="365">
        <f t="shared" si="23"/>
        <v>3.0629999999999971</v>
      </c>
      <c r="J173" s="366">
        <f t="shared" si="24"/>
        <v>0.62669104204753223</v>
      </c>
    </row>
    <row r="174" spans="2:10">
      <c r="B174" s="531"/>
      <c r="C174" s="526"/>
      <c r="D174" s="505"/>
      <c r="E174" s="442" t="s">
        <v>408</v>
      </c>
      <c r="F174" s="440" t="s">
        <v>696</v>
      </c>
      <c r="G174" s="368">
        <v>4.9839999999999982</v>
      </c>
      <c r="H174" s="364">
        <v>4.3849999999999998</v>
      </c>
      <c r="I174" s="365">
        <f t="shared" si="23"/>
        <v>0.59899999999999842</v>
      </c>
      <c r="J174" s="366">
        <f t="shared" si="24"/>
        <v>0.87981540930979163</v>
      </c>
    </row>
    <row r="175" spans="2:10" ht="15.75" customHeight="1">
      <c r="B175" s="531"/>
      <c r="C175" s="526"/>
      <c r="D175" s="505"/>
      <c r="E175" s="442" t="s">
        <v>409</v>
      </c>
      <c r="F175" s="440" t="s">
        <v>696</v>
      </c>
      <c r="G175" s="368">
        <v>10.781000000000002</v>
      </c>
      <c r="H175" s="364">
        <v>10.781000000000001</v>
      </c>
      <c r="I175" s="365">
        <f t="shared" si="23"/>
        <v>0</v>
      </c>
      <c r="J175" s="366">
        <f t="shared" si="24"/>
        <v>0.99999999999999989</v>
      </c>
    </row>
    <row r="176" spans="2:10" ht="15" customHeight="1">
      <c r="B176" s="531"/>
      <c r="C176" s="526"/>
      <c r="D176" s="505"/>
      <c r="E176" s="442" t="s">
        <v>410</v>
      </c>
      <c r="F176" s="440" t="s">
        <v>696</v>
      </c>
      <c r="G176" s="368">
        <v>5.9589999999999979</v>
      </c>
      <c r="H176" s="364">
        <v>3.87</v>
      </c>
      <c r="I176" s="365">
        <f t="shared" si="23"/>
        <v>2.0889999999999977</v>
      </c>
      <c r="J176" s="366">
        <f t="shared" si="24"/>
        <v>0.64943782513844628</v>
      </c>
    </row>
    <row r="177" spans="2:10">
      <c r="B177" s="531"/>
      <c r="C177" s="526"/>
      <c r="D177" s="505"/>
      <c r="E177" s="442" t="s">
        <v>598</v>
      </c>
      <c r="F177" s="440" t="s">
        <v>696</v>
      </c>
      <c r="G177" s="368">
        <v>3.9419999999999993</v>
      </c>
      <c r="H177" s="364">
        <v>3.9420000000000002</v>
      </c>
      <c r="I177" s="365">
        <f t="shared" si="23"/>
        <v>0</v>
      </c>
      <c r="J177" s="366">
        <f t="shared" si="24"/>
        <v>1.0000000000000002</v>
      </c>
    </row>
    <row r="178" spans="2:10">
      <c r="B178" s="531"/>
      <c r="C178" s="526"/>
      <c r="D178" s="505"/>
      <c r="E178" s="442" t="s">
        <v>411</v>
      </c>
      <c r="F178" s="440" t="s">
        <v>696</v>
      </c>
      <c r="G178" s="368">
        <v>1.4799999999999986</v>
      </c>
      <c r="H178" s="364">
        <v>1.48</v>
      </c>
      <c r="I178" s="365">
        <f t="shared" si="23"/>
        <v>0</v>
      </c>
      <c r="J178" s="366">
        <f t="shared" si="24"/>
        <v>1.0000000000000009</v>
      </c>
    </row>
    <row r="179" spans="2:10">
      <c r="B179" s="531"/>
      <c r="C179" s="526"/>
      <c r="D179" s="505"/>
      <c r="E179" s="442" t="s">
        <v>412</v>
      </c>
      <c r="F179" s="440" t="s">
        <v>696</v>
      </c>
      <c r="G179" s="368">
        <v>0.16300000000000026</v>
      </c>
      <c r="H179" s="364">
        <v>0.16300000000000001</v>
      </c>
      <c r="I179" s="365">
        <f t="shared" si="23"/>
        <v>2.4980018054066022E-16</v>
      </c>
      <c r="J179" s="366">
        <f t="shared" si="24"/>
        <v>0.99999999999999845</v>
      </c>
    </row>
    <row r="180" spans="2:10">
      <c r="B180" s="531"/>
      <c r="C180" s="526"/>
      <c r="D180" s="505"/>
      <c r="E180" s="442" t="s">
        <v>599</v>
      </c>
      <c r="F180" s="440" t="s">
        <v>696</v>
      </c>
      <c r="G180" s="368">
        <v>3.3120000000000012</v>
      </c>
      <c r="H180" s="364">
        <v>3.3119999999999998</v>
      </c>
      <c r="I180" s="365">
        <f t="shared" si="23"/>
        <v>0</v>
      </c>
      <c r="J180" s="366">
        <f t="shared" si="24"/>
        <v>0.99999999999999956</v>
      </c>
    </row>
    <row r="181" spans="2:10" ht="15" customHeight="1">
      <c r="B181" s="531"/>
      <c r="C181" s="526"/>
      <c r="D181" s="505"/>
      <c r="E181" s="442" t="s">
        <v>449</v>
      </c>
      <c r="F181" s="440" t="s">
        <v>696</v>
      </c>
      <c r="G181" s="368">
        <v>2.8900000000000006</v>
      </c>
      <c r="H181" s="364">
        <v>2.89</v>
      </c>
      <c r="I181" s="365">
        <f t="shared" si="23"/>
        <v>0</v>
      </c>
      <c r="J181" s="366">
        <f t="shared" si="24"/>
        <v>0.99999999999999989</v>
      </c>
    </row>
    <row r="182" spans="2:10">
      <c r="B182" s="531"/>
      <c r="C182" s="526"/>
      <c r="D182" s="505"/>
      <c r="E182" s="442" t="s">
        <v>720</v>
      </c>
      <c r="F182" s="440" t="s">
        <v>696</v>
      </c>
      <c r="G182" s="368">
        <v>6.484</v>
      </c>
      <c r="H182" s="364">
        <v>4.2249999999999996</v>
      </c>
      <c r="I182" s="365">
        <f t="shared" si="23"/>
        <v>2.2590000000000003</v>
      </c>
      <c r="J182" s="366">
        <f t="shared" si="24"/>
        <v>0.65160394818013567</v>
      </c>
    </row>
    <row r="183" spans="2:10" ht="15" customHeight="1">
      <c r="B183" s="531"/>
      <c r="C183" s="526"/>
      <c r="D183" s="505"/>
      <c r="E183" s="442" t="s">
        <v>721</v>
      </c>
      <c r="F183" s="440" t="s">
        <v>696</v>
      </c>
      <c r="G183" s="368">
        <v>3.5879999999999996</v>
      </c>
      <c r="H183" s="364">
        <v>3.5880000000000001</v>
      </c>
      <c r="I183" s="365">
        <f t="shared" si="23"/>
        <v>0</v>
      </c>
      <c r="J183" s="366">
        <f t="shared" si="24"/>
        <v>1.0000000000000002</v>
      </c>
    </row>
    <row r="184" spans="2:10">
      <c r="B184" s="531"/>
      <c r="C184" s="526"/>
      <c r="D184" s="505"/>
      <c r="E184" s="442" t="s">
        <v>452</v>
      </c>
      <c r="F184" s="440" t="s">
        <v>696</v>
      </c>
      <c r="G184" s="368">
        <v>9.495000000000001</v>
      </c>
      <c r="H184" s="364">
        <v>9.4949999999999992</v>
      </c>
      <c r="I184" s="365">
        <f t="shared" si="23"/>
        <v>0</v>
      </c>
      <c r="J184" s="366">
        <f t="shared" si="24"/>
        <v>0.99999999999999978</v>
      </c>
    </row>
    <row r="185" spans="2:10">
      <c r="B185" s="531"/>
      <c r="C185" s="526"/>
      <c r="D185" s="506"/>
      <c r="E185" s="442" t="s">
        <v>413</v>
      </c>
      <c r="F185" s="440" t="s">
        <v>696</v>
      </c>
      <c r="G185" s="368">
        <v>6.3860000000000001</v>
      </c>
      <c r="H185" s="364">
        <v>2.2999999999999998</v>
      </c>
      <c r="I185" s="365">
        <f t="shared" si="23"/>
        <v>4.0860000000000003</v>
      </c>
      <c r="J185" s="366">
        <f t="shared" si="24"/>
        <v>0.36016285624804256</v>
      </c>
    </row>
    <row r="186" spans="2:10" ht="15" customHeight="1">
      <c r="B186" s="531"/>
      <c r="C186" s="526"/>
      <c r="D186" s="504" t="s">
        <v>722</v>
      </c>
      <c r="E186" s="442" t="s">
        <v>414</v>
      </c>
      <c r="F186" s="440" t="s">
        <v>696</v>
      </c>
      <c r="G186" s="367">
        <v>5.2379999999999995</v>
      </c>
      <c r="H186" s="364">
        <v>5.2380000000000004</v>
      </c>
      <c r="I186" s="365">
        <f t="shared" si="23"/>
        <v>0</v>
      </c>
      <c r="J186" s="366">
        <f t="shared" si="24"/>
        <v>1.0000000000000002</v>
      </c>
    </row>
    <row r="187" spans="2:10">
      <c r="B187" s="531"/>
      <c r="C187" s="526"/>
      <c r="D187" s="505"/>
      <c r="E187" s="442" t="s">
        <v>415</v>
      </c>
      <c r="F187" s="440" t="s">
        <v>696</v>
      </c>
      <c r="G187" s="367">
        <v>8.0680000000000014</v>
      </c>
      <c r="H187" s="364">
        <v>7.8840000000000003</v>
      </c>
      <c r="I187" s="365">
        <f t="shared" si="23"/>
        <v>0.18400000000000105</v>
      </c>
      <c r="J187" s="366">
        <f t="shared" si="24"/>
        <v>0.97719385225582533</v>
      </c>
    </row>
    <row r="188" spans="2:10">
      <c r="B188" s="531"/>
      <c r="C188" s="526"/>
      <c r="D188" s="505"/>
      <c r="E188" s="442" t="s">
        <v>416</v>
      </c>
      <c r="F188" s="440" t="s">
        <v>696</v>
      </c>
      <c r="G188" s="367">
        <v>8.6560000000000006</v>
      </c>
      <c r="H188" s="364">
        <v>8.4920000000000009</v>
      </c>
      <c r="I188" s="365">
        <f t="shared" si="23"/>
        <v>0.1639999999999997</v>
      </c>
      <c r="J188" s="366">
        <f t="shared" si="24"/>
        <v>0.98105360443622924</v>
      </c>
    </row>
    <row r="189" spans="2:10" ht="15" customHeight="1">
      <c r="B189" s="531"/>
      <c r="C189" s="526"/>
      <c r="D189" s="505"/>
      <c r="E189" s="442" t="s">
        <v>417</v>
      </c>
      <c r="F189" s="440" t="s">
        <v>696</v>
      </c>
      <c r="G189" s="367">
        <v>5.4019999999999992</v>
      </c>
      <c r="H189" s="364">
        <v>5.4020000000000001</v>
      </c>
      <c r="I189" s="365">
        <f t="shared" si="23"/>
        <v>0</v>
      </c>
      <c r="J189" s="366">
        <f t="shared" si="24"/>
        <v>1.0000000000000002</v>
      </c>
    </row>
    <row r="190" spans="2:10" s="445" customFormat="1" ht="15" customHeight="1">
      <c r="B190" s="531"/>
      <c r="C190" s="526"/>
      <c r="D190" s="505"/>
      <c r="E190" s="442" t="s">
        <v>600</v>
      </c>
      <c r="F190" s="440" t="s">
        <v>696</v>
      </c>
      <c r="G190" s="367">
        <v>1.8319999999999999</v>
      </c>
      <c r="H190" s="364">
        <v>1.8320000000000001</v>
      </c>
      <c r="I190" s="365">
        <f t="shared" si="23"/>
        <v>0</v>
      </c>
      <c r="J190" s="366">
        <f t="shared" si="24"/>
        <v>1.0000000000000002</v>
      </c>
    </row>
    <row r="191" spans="2:10">
      <c r="B191" s="531"/>
      <c r="C191" s="526"/>
      <c r="D191" s="505"/>
      <c r="E191" s="442" t="s">
        <v>418</v>
      </c>
      <c r="F191" s="440" t="s">
        <v>696</v>
      </c>
      <c r="G191" s="367">
        <v>4.4800000000000013</v>
      </c>
      <c r="H191" s="364">
        <v>4.2930000000000001</v>
      </c>
      <c r="I191" s="365">
        <f t="shared" si="23"/>
        <v>0.18700000000000117</v>
      </c>
      <c r="J191" s="366">
        <f t="shared" si="24"/>
        <v>0.95825892857142836</v>
      </c>
    </row>
    <row r="192" spans="2:10">
      <c r="B192" s="531"/>
      <c r="C192" s="526"/>
      <c r="D192" s="505"/>
      <c r="E192" s="442" t="s">
        <v>602</v>
      </c>
      <c r="F192" s="440" t="s">
        <v>696</v>
      </c>
      <c r="G192" s="367">
        <v>4.8719999999999999</v>
      </c>
      <c r="H192" s="364">
        <v>4.8719999999999999</v>
      </c>
      <c r="I192" s="365">
        <f t="shared" si="23"/>
        <v>0</v>
      </c>
      <c r="J192" s="366">
        <f t="shared" si="24"/>
        <v>1</v>
      </c>
    </row>
    <row r="193" spans="2:10">
      <c r="B193" s="531"/>
      <c r="C193" s="526"/>
      <c r="D193" s="505"/>
      <c r="E193" s="442" t="s">
        <v>723</v>
      </c>
      <c r="F193" s="440" t="s">
        <v>696</v>
      </c>
      <c r="G193" s="367">
        <v>3.4520000000000008</v>
      </c>
      <c r="H193" s="364">
        <v>2.96</v>
      </c>
      <c r="I193" s="365">
        <f t="shared" si="23"/>
        <v>0.49200000000000088</v>
      </c>
      <c r="J193" s="366">
        <f t="shared" si="24"/>
        <v>0.8574739281575896</v>
      </c>
    </row>
    <row r="194" spans="2:10">
      <c r="B194" s="531"/>
      <c r="C194" s="526"/>
      <c r="D194" s="505"/>
      <c r="E194" s="442" t="s">
        <v>603</v>
      </c>
      <c r="F194" s="440" t="s">
        <v>696</v>
      </c>
      <c r="G194" s="367">
        <v>5.5679999999999996</v>
      </c>
      <c r="H194" s="364">
        <v>5.5679999999999996</v>
      </c>
      <c r="I194" s="365">
        <f t="shared" si="23"/>
        <v>0</v>
      </c>
      <c r="J194" s="366">
        <f t="shared" si="24"/>
        <v>1</v>
      </c>
    </row>
    <row r="195" spans="2:10">
      <c r="B195" s="531"/>
      <c r="C195" s="526"/>
      <c r="D195" s="505"/>
      <c r="E195" s="442" t="s">
        <v>604</v>
      </c>
      <c r="F195" s="440" t="s">
        <v>696</v>
      </c>
      <c r="G195" s="367">
        <v>5.302999999999999</v>
      </c>
      <c r="H195" s="364">
        <v>5.3029999999999999</v>
      </c>
      <c r="I195" s="365">
        <f t="shared" ref="I195:I242" si="25">G195-H195</f>
        <v>0</v>
      </c>
      <c r="J195" s="366">
        <f t="shared" ref="J195:J241" si="26">H195/G195</f>
        <v>1.0000000000000002</v>
      </c>
    </row>
    <row r="196" spans="2:10">
      <c r="B196" s="531"/>
      <c r="C196" s="526"/>
      <c r="D196" s="505"/>
      <c r="E196" s="442" t="s">
        <v>453</v>
      </c>
      <c r="F196" s="440" t="s">
        <v>696</v>
      </c>
      <c r="G196" s="367">
        <v>6.3000000000000025</v>
      </c>
      <c r="H196" s="364">
        <v>6.3</v>
      </c>
      <c r="I196" s="365">
        <f t="shared" si="25"/>
        <v>0</v>
      </c>
      <c r="J196" s="366">
        <f t="shared" si="26"/>
        <v>0.99999999999999956</v>
      </c>
    </row>
    <row r="197" spans="2:10" ht="15" customHeight="1">
      <c r="B197" s="531"/>
      <c r="C197" s="526"/>
      <c r="D197" s="505"/>
      <c r="E197" s="442" t="s">
        <v>454</v>
      </c>
      <c r="F197" s="440" t="s">
        <v>696</v>
      </c>
      <c r="G197" s="367">
        <v>1.8609999999999993</v>
      </c>
      <c r="H197" s="364">
        <v>1.861</v>
      </c>
      <c r="I197" s="365">
        <f t="shared" si="25"/>
        <v>0</v>
      </c>
      <c r="J197" s="366">
        <f t="shared" si="26"/>
        <v>1.0000000000000004</v>
      </c>
    </row>
    <row r="198" spans="2:10">
      <c r="B198" s="531"/>
      <c r="C198" s="526"/>
      <c r="D198" s="505"/>
      <c r="E198" s="442" t="s">
        <v>455</v>
      </c>
      <c r="F198" s="440" t="s">
        <v>696</v>
      </c>
      <c r="G198" s="367">
        <v>6.5039999999999996</v>
      </c>
      <c r="H198" s="364">
        <v>5.5890000000000004</v>
      </c>
      <c r="I198" s="365">
        <f t="shared" si="25"/>
        <v>0.91499999999999915</v>
      </c>
      <c r="J198" s="366">
        <f t="shared" si="26"/>
        <v>0.85931734317343189</v>
      </c>
    </row>
    <row r="199" spans="2:10" ht="15" customHeight="1">
      <c r="B199" s="531"/>
      <c r="C199" s="526"/>
      <c r="D199" s="506"/>
      <c r="E199" s="442" t="s">
        <v>420</v>
      </c>
      <c r="F199" s="440" t="s">
        <v>696</v>
      </c>
      <c r="G199" s="367">
        <v>7.5630000000000006</v>
      </c>
      <c r="H199" s="364">
        <v>7.5629999999999997</v>
      </c>
      <c r="I199" s="365">
        <f t="shared" si="25"/>
        <v>0</v>
      </c>
      <c r="J199" s="366">
        <f t="shared" si="26"/>
        <v>0.99999999999999989</v>
      </c>
    </row>
    <row r="200" spans="2:10" ht="15" customHeight="1">
      <c r="B200" s="531"/>
      <c r="C200" s="526"/>
      <c r="D200" s="504" t="s">
        <v>724</v>
      </c>
      <c r="E200" s="442" t="s">
        <v>421</v>
      </c>
      <c r="F200" s="440" t="s">
        <v>696</v>
      </c>
      <c r="G200" s="367">
        <v>4.4030000000000005</v>
      </c>
      <c r="H200" s="370">
        <v>3.024</v>
      </c>
      <c r="I200" s="365">
        <f t="shared" si="25"/>
        <v>1.3790000000000004</v>
      </c>
      <c r="J200" s="366">
        <f t="shared" si="26"/>
        <v>0.68680445151033376</v>
      </c>
    </row>
    <row r="201" spans="2:10" ht="15" customHeight="1">
      <c r="B201" s="531"/>
      <c r="C201" s="526"/>
      <c r="D201" s="505"/>
      <c r="E201" s="442" t="s">
        <v>725</v>
      </c>
      <c r="F201" s="440" t="s">
        <v>696</v>
      </c>
      <c r="G201" s="368">
        <v>1.6909999999999985</v>
      </c>
      <c r="H201" s="364">
        <v>1.6910000000000001</v>
      </c>
      <c r="I201" s="365">
        <f t="shared" si="25"/>
        <v>0</v>
      </c>
      <c r="J201" s="366">
        <f t="shared" si="26"/>
        <v>1.0000000000000009</v>
      </c>
    </row>
    <row r="202" spans="2:10" ht="15" customHeight="1">
      <c r="B202" s="531"/>
      <c r="C202" s="526"/>
      <c r="D202" s="505"/>
      <c r="E202" s="442" t="s">
        <v>423</v>
      </c>
      <c r="F202" s="440" t="s">
        <v>696</v>
      </c>
      <c r="G202" s="367">
        <v>4.6320000000000014</v>
      </c>
      <c r="H202" s="370">
        <v>4.6319999999999997</v>
      </c>
      <c r="I202" s="365">
        <f t="shared" si="25"/>
        <v>0</v>
      </c>
      <c r="J202" s="366">
        <f t="shared" si="26"/>
        <v>0.99999999999999967</v>
      </c>
    </row>
    <row r="203" spans="2:10">
      <c r="B203" s="531"/>
      <c r="C203" s="526"/>
      <c r="D203" s="505"/>
      <c r="E203" s="442" t="s">
        <v>424</v>
      </c>
      <c r="F203" s="440" t="s">
        <v>696</v>
      </c>
      <c r="G203" s="367">
        <v>2.9699999999999998</v>
      </c>
      <c r="H203" s="370">
        <v>2.97</v>
      </c>
      <c r="I203" s="365">
        <f t="shared" si="25"/>
        <v>0</v>
      </c>
      <c r="J203" s="366">
        <f t="shared" si="26"/>
        <v>1.0000000000000002</v>
      </c>
    </row>
    <row r="204" spans="2:10" ht="15" customHeight="1">
      <c r="B204" s="531"/>
      <c r="C204" s="526"/>
      <c r="D204" s="505"/>
      <c r="E204" s="442" t="s">
        <v>425</v>
      </c>
      <c r="F204" s="440" t="s">
        <v>696</v>
      </c>
      <c r="G204" s="367">
        <v>3.6700000000000017</v>
      </c>
      <c r="H204" s="370">
        <v>1.08</v>
      </c>
      <c r="I204" s="365">
        <f t="shared" si="25"/>
        <v>2.5900000000000016</v>
      </c>
      <c r="J204" s="366">
        <f t="shared" si="26"/>
        <v>0.29427792915531326</v>
      </c>
    </row>
    <row r="205" spans="2:10" ht="15" customHeight="1">
      <c r="B205" s="531"/>
      <c r="C205" s="526"/>
      <c r="D205" s="505"/>
      <c r="E205" s="442" t="s">
        <v>552</v>
      </c>
      <c r="F205" s="440" t="s">
        <v>696</v>
      </c>
      <c r="G205" s="367">
        <v>5.5389999999999997</v>
      </c>
      <c r="H205" s="370">
        <v>3.024</v>
      </c>
      <c r="I205" s="365">
        <f t="shared" si="25"/>
        <v>2.5149999999999997</v>
      </c>
      <c r="J205" s="366">
        <f t="shared" si="26"/>
        <v>0.54594692182704463</v>
      </c>
    </row>
    <row r="206" spans="2:10">
      <c r="B206" s="531"/>
      <c r="C206" s="526"/>
      <c r="D206" s="505"/>
      <c r="E206" s="442" t="s">
        <v>426</v>
      </c>
      <c r="F206" s="440" t="s">
        <v>696</v>
      </c>
      <c r="G206" s="367">
        <v>5.097999999999999</v>
      </c>
      <c r="H206" s="370">
        <v>2.0790000000000002</v>
      </c>
      <c r="I206" s="365">
        <f t="shared" si="25"/>
        <v>3.0189999999999988</v>
      </c>
      <c r="J206" s="366">
        <f t="shared" si="26"/>
        <v>0.40780698313063957</v>
      </c>
    </row>
    <row r="207" spans="2:10">
      <c r="B207" s="531"/>
      <c r="C207" s="526"/>
      <c r="D207" s="505"/>
      <c r="E207" s="442" t="s">
        <v>427</v>
      </c>
      <c r="F207" s="440" t="s">
        <v>696</v>
      </c>
      <c r="G207" s="371">
        <v>1.5369999999999999</v>
      </c>
      <c r="H207" s="370">
        <v>1.5369999999999999</v>
      </c>
      <c r="I207" s="365">
        <f t="shared" si="25"/>
        <v>0</v>
      </c>
      <c r="J207" s="366">
        <f t="shared" si="26"/>
        <v>1</v>
      </c>
    </row>
    <row r="208" spans="2:10">
      <c r="B208" s="531"/>
      <c r="C208" s="526"/>
      <c r="D208" s="505"/>
      <c r="E208" s="442" t="s">
        <v>428</v>
      </c>
      <c r="F208" s="440" t="s">
        <v>696</v>
      </c>
      <c r="G208" s="367">
        <v>3.4519999999999991</v>
      </c>
      <c r="H208" s="370">
        <v>3.0510000000000002</v>
      </c>
      <c r="I208" s="365">
        <f t="shared" si="25"/>
        <v>0.40099999999999891</v>
      </c>
      <c r="J208" s="366">
        <f t="shared" si="26"/>
        <v>0.88383545770567817</v>
      </c>
    </row>
    <row r="209" spans="2:10">
      <c r="B209" s="531"/>
      <c r="C209" s="526"/>
      <c r="D209" s="505"/>
      <c r="E209" s="442" t="s">
        <v>429</v>
      </c>
      <c r="F209" s="440" t="s">
        <v>696</v>
      </c>
      <c r="G209" s="367">
        <v>6.5339999999999998</v>
      </c>
      <c r="H209" s="370">
        <v>6.5339999999999998</v>
      </c>
      <c r="I209" s="365">
        <f t="shared" si="25"/>
        <v>0</v>
      </c>
      <c r="J209" s="366">
        <f t="shared" si="26"/>
        <v>1</v>
      </c>
    </row>
    <row r="210" spans="2:10">
      <c r="B210" s="531"/>
      <c r="C210" s="526"/>
      <c r="D210" s="505"/>
      <c r="E210" s="442" t="s">
        <v>430</v>
      </c>
      <c r="F210" s="440" t="s">
        <v>696</v>
      </c>
      <c r="G210" s="367">
        <v>3.9400000000000013</v>
      </c>
      <c r="H210" s="370">
        <v>1.4850000000000001</v>
      </c>
      <c r="I210" s="365">
        <f t="shared" si="25"/>
        <v>2.455000000000001</v>
      </c>
      <c r="J210" s="366">
        <f t="shared" si="26"/>
        <v>0.37690355329949227</v>
      </c>
    </row>
    <row r="211" spans="2:10">
      <c r="B211" s="531"/>
      <c r="C211" s="526"/>
      <c r="D211" s="505"/>
      <c r="E211" s="442" t="s">
        <v>431</v>
      </c>
      <c r="F211" s="440" t="s">
        <v>696</v>
      </c>
      <c r="G211" s="367">
        <v>2.1289999999999991</v>
      </c>
      <c r="H211" s="370">
        <v>2.129</v>
      </c>
      <c r="I211" s="365">
        <f t="shared" si="25"/>
        <v>0</v>
      </c>
      <c r="J211" s="366">
        <f t="shared" si="26"/>
        <v>1.0000000000000004</v>
      </c>
    </row>
    <row r="212" spans="2:10" ht="15" customHeight="1">
      <c r="B212" s="531"/>
      <c r="C212" s="526"/>
      <c r="D212" s="505"/>
      <c r="E212" s="442" t="s">
        <v>646</v>
      </c>
      <c r="F212" s="440" t="s">
        <v>696</v>
      </c>
      <c r="G212" s="367">
        <v>3.5289999999999999</v>
      </c>
      <c r="H212" s="370">
        <v>2.0789999999999997</v>
      </c>
      <c r="I212" s="365">
        <f t="shared" si="25"/>
        <v>1.4500000000000002</v>
      </c>
      <c r="J212" s="366">
        <f t="shared" si="26"/>
        <v>0.58911873051856045</v>
      </c>
    </row>
    <row r="213" spans="2:10" ht="15" customHeight="1">
      <c r="B213" s="531"/>
      <c r="C213" s="526"/>
      <c r="D213" s="505"/>
      <c r="E213" s="442" t="s">
        <v>553</v>
      </c>
      <c r="F213" s="440" t="s">
        <v>696</v>
      </c>
      <c r="G213" s="367">
        <v>3.5439999999999996</v>
      </c>
      <c r="H213" s="370">
        <v>2.5649999999999999</v>
      </c>
      <c r="I213" s="365">
        <f t="shared" si="25"/>
        <v>0.97899999999999965</v>
      </c>
      <c r="J213" s="366">
        <f t="shared" si="26"/>
        <v>0.72375846501128671</v>
      </c>
    </row>
    <row r="214" spans="2:10" ht="15" customHeight="1">
      <c r="B214" s="531"/>
      <c r="C214" s="526"/>
      <c r="D214" s="505"/>
      <c r="E214" s="442" t="s">
        <v>432</v>
      </c>
      <c r="F214" s="440" t="s">
        <v>696</v>
      </c>
      <c r="G214" s="367">
        <v>33.200999999999993</v>
      </c>
      <c r="H214" s="370">
        <v>29.700000000000003</v>
      </c>
      <c r="I214" s="365">
        <f t="shared" si="25"/>
        <v>3.5009999999999906</v>
      </c>
      <c r="J214" s="366">
        <f t="shared" si="26"/>
        <v>0.89455136893467091</v>
      </c>
    </row>
    <row r="215" spans="2:10">
      <c r="B215" s="531"/>
      <c r="C215" s="526"/>
      <c r="D215" s="505"/>
      <c r="E215" s="442" t="s">
        <v>433</v>
      </c>
      <c r="F215" s="440" t="s">
        <v>696</v>
      </c>
      <c r="G215" s="367">
        <v>2.673</v>
      </c>
      <c r="H215" s="370">
        <v>2.673</v>
      </c>
      <c r="I215" s="365">
        <f t="shared" si="25"/>
        <v>0</v>
      </c>
      <c r="J215" s="366">
        <f t="shared" si="26"/>
        <v>1</v>
      </c>
    </row>
    <row r="216" spans="2:10">
      <c r="B216" s="531"/>
      <c r="C216" s="526"/>
      <c r="D216" s="505"/>
      <c r="E216" s="442" t="s">
        <v>606</v>
      </c>
      <c r="F216" s="440" t="s">
        <v>696</v>
      </c>
      <c r="G216" s="367">
        <v>2.4279999999999999</v>
      </c>
      <c r="H216" s="370">
        <v>2.4279999999999999</v>
      </c>
      <c r="I216" s="365">
        <f t="shared" si="25"/>
        <v>0</v>
      </c>
      <c r="J216" s="366">
        <f t="shared" si="26"/>
        <v>1</v>
      </c>
    </row>
    <row r="217" spans="2:10">
      <c r="B217" s="531"/>
      <c r="C217" s="526"/>
      <c r="D217" s="505"/>
      <c r="E217" s="442" t="s">
        <v>434</v>
      </c>
      <c r="F217" s="440" t="s">
        <v>696</v>
      </c>
      <c r="G217" s="367">
        <v>4.3180000000000005</v>
      </c>
      <c r="H217" s="370">
        <v>4.3179999999999996</v>
      </c>
      <c r="I217" s="365">
        <f t="shared" si="25"/>
        <v>0</v>
      </c>
      <c r="J217" s="366">
        <f t="shared" si="26"/>
        <v>0.99999999999999978</v>
      </c>
    </row>
    <row r="218" spans="2:10" ht="15" customHeight="1">
      <c r="B218" s="531"/>
      <c r="C218" s="526"/>
      <c r="D218" s="505"/>
      <c r="E218" s="442" t="s">
        <v>607</v>
      </c>
      <c r="F218" s="440" t="s">
        <v>696</v>
      </c>
      <c r="G218" s="367">
        <v>1.620000000000001</v>
      </c>
      <c r="H218" s="370">
        <v>1.62</v>
      </c>
      <c r="I218" s="365">
        <f t="shared" si="25"/>
        <v>0</v>
      </c>
      <c r="J218" s="366">
        <f t="shared" si="26"/>
        <v>0.99999999999999944</v>
      </c>
    </row>
    <row r="219" spans="2:10">
      <c r="B219" s="531"/>
      <c r="C219" s="526"/>
      <c r="D219" s="505"/>
      <c r="E219" s="442" t="s">
        <v>554</v>
      </c>
      <c r="F219" s="440" t="s">
        <v>696</v>
      </c>
      <c r="G219" s="367">
        <v>2.2849999999999993</v>
      </c>
      <c r="H219" s="370">
        <v>2.2850000000000001</v>
      </c>
      <c r="I219" s="365">
        <f t="shared" si="25"/>
        <v>0</v>
      </c>
      <c r="J219" s="366">
        <f t="shared" si="26"/>
        <v>1.0000000000000004</v>
      </c>
    </row>
    <row r="220" spans="2:10" ht="15" customHeight="1">
      <c r="B220" s="531"/>
      <c r="C220" s="526"/>
      <c r="D220" s="505"/>
      <c r="E220" s="442" t="s">
        <v>435</v>
      </c>
      <c r="F220" s="440" t="s">
        <v>696</v>
      </c>
      <c r="G220" s="367">
        <v>1.8090000000000002</v>
      </c>
      <c r="H220" s="370">
        <v>1.8089999999999999</v>
      </c>
      <c r="I220" s="365">
        <f t="shared" si="25"/>
        <v>0</v>
      </c>
      <c r="J220" s="366">
        <f t="shared" si="26"/>
        <v>0.99999999999999989</v>
      </c>
    </row>
    <row r="221" spans="2:10" ht="15" customHeight="1">
      <c r="B221" s="531"/>
      <c r="C221" s="526"/>
      <c r="D221" s="505"/>
      <c r="E221" s="442" t="s">
        <v>436</v>
      </c>
      <c r="F221" s="440" t="s">
        <v>696</v>
      </c>
      <c r="G221" s="367">
        <v>4.6439999999999992</v>
      </c>
      <c r="H221" s="370">
        <v>2.754</v>
      </c>
      <c r="I221" s="365">
        <f t="shared" si="25"/>
        <v>1.8899999999999992</v>
      </c>
      <c r="J221" s="366">
        <f t="shared" si="26"/>
        <v>0.59302325581395354</v>
      </c>
    </row>
    <row r="222" spans="2:10" ht="15" customHeight="1">
      <c r="B222" s="531"/>
      <c r="C222" s="526"/>
      <c r="D222" s="505"/>
      <c r="E222" s="442" t="s">
        <v>608</v>
      </c>
      <c r="F222" s="440" t="s">
        <v>696</v>
      </c>
      <c r="G222" s="367">
        <v>6.181</v>
      </c>
      <c r="H222" s="370">
        <v>3.4670000000000005</v>
      </c>
      <c r="I222" s="365">
        <f t="shared" si="25"/>
        <v>2.7139999999999995</v>
      </c>
      <c r="J222" s="366">
        <f t="shared" si="26"/>
        <v>0.56091247370975583</v>
      </c>
    </row>
    <row r="223" spans="2:10">
      <c r="B223" s="531"/>
      <c r="C223" s="526"/>
      <c r="D223" s="505"/>
      <c r="E223" s="442" t="s">
        <v>437</v>
      </c>
      <c r="F223" s="440" t="s">
        <v>696</v>
      </c>
      <c r="G223" s="367">
        <v>5.2610000000000001</v>
      </c>
      <c r="H223" s="370">
        <v>5.2610000000000001</v>
      </c>
      <c r="I223" s="365">
        <f t="shared" si="25"/>
        <v>0</v>
      </c>
      <c r="J223" s="366">
        <f t="shared" si="26"/>
        <v>1</v>
      </c>
    </row>
    <row r="224" spans="2:10" ht="15" customHeight="1">
      <c r="B224" s="531"/>
      <c r="C224" s="526"/>
      <c r="D224" s="505"/>
      <c r="E224" s="442" t="s">
        <v>438</v>
      </c>
      <c r="F224" s="440" t="s">
        <v>696</v>
      </c>
      <c r="G224" s="367">
        <v>2.5340000000000007</v>
      </c>
      <c r="H224" s="370">
        <v>2.5339999999999998</v>
      </c>
      <c r="I224" s="365">
        <f t="shared" si="25"/>
        <v>0</v>
      </c>
      <c r="J224" s="366">
        <f t="shared" si="26"/>
        <v>0.99999999999999967</v>
      </c>
    </row>
    <row r="225" spans="2:10">
      <c r="B225" s="531"/>
      <c r="C225" s="526"/>
      <c r="D225" s="505"/>
      <c r="E225" s="442" t="s">
        <v>609</v>
      </c>
      <c r="F225" s="440" t="s">
        <v>696</v>
      </c>
      <c r="G225" s="367">
        <v>1.4559999999999986</v>
      </c>
      <c r="H225" s="370">
        <v>1.456</v>
      </c>
      <c r="I225" s="365">
        <f t="shared" si="25"/>
        <v>0</v>
      </c>
      <c r="J225" s="366">
        <f t="shared" si="26"/>
        <v>1.0000000000000009</v>
      </c>
    </row>
    <row r="226" spans="2:10">
      <c r="B226" s="531"/>
      <c r="C226" s="526"/>
      <c r="D226" s="505"/>
      <c r="E226" s="442" t="s">
        <v>726</v>
      </c>
      <c r="F226" s="440" t="s">
        <v>696</v>
      </c>
      <c r="G226" s="367">
        <v>1.0529999999999982</v>
      </c>
      <c r="H226" s="370">
        <v>1.0529999999999999</v>
      </c>
      <c r="I226" s="365">
        <f t="shared" si="25"/>
        <v>-1.7763568394002505E-15</v>
      </c>
      <c r="J226" s="366">
        <f t="shared" si="26"/>
        <v>1.0000000000000018</v>
      </c>
    </row>
    <row r="227" spans="2:10">
      <c r="B227" s="531"/>
      <c r="C227" s="526"/>
      <c r="D227" s="505"/>
      <c r="E227" s="442" t="s">
        <v>440</v>
      </c>
      <c r="F227" s="440" t="s">
        <v>696</v>
      </c>
      <c r="G227" s="367">
        <v>0.69999999999999929</v>
      </c>
      <c r="H227" s="370">
        <v>0.7</v>
      </c>
      <c r="I227" s="365">
        <f t="shared" si="25"/>
        <v>0</v>
      </c>
      <c r="J227" s="366">
        <f t="shared" si="26"/>
        <v>1.0000000000000009</v>
      </c>
    </row>
    <row r="228" spans="2:10" ht="15" customHeight="1">
      <c r="B228" s="531"/>
      <c r="C228" s="526"/>
      <c r="D228" s="505"/>
      <c r="E228" s="442" t="s">
        <v>610</v>
      </c>
      <c r="F228" s="440" t="s">
        <v>696</v>
      </c>
      <c r="G228" s="367">
        <v>1.5120000000000018</v>
      </c>
      <c r="H228" s="370">
        <v>1.512</v>
      </c>
      <c r="I228" s="365">
        <f t="shared" si="25"/>
        <v>1.7763568394002505E-15</v>
      </c>
      <c r="J228" s="366">
        <f t="shared" si="26"/>
        <v>0.99999999999999878</v>
      </c>
    </row>
    <row r="229" spans="2:10" ht="15" customHeight="1">
      <c r="B229" s="531"/>
      <c r="C229" s="526"/>
      <c r="D229" s="505"/>
      <c r="E229" s="442" t="s">
        <v>441</v>
      </c>
      <c r="F229" s="440" t="s">
        <v>696</v>
      </c>
      <c r="G229" s="367">
        <v>1.9399999999999991</v>
      </c>
      <c r="H229" s="370">
        <v>1.94</v>
      </c>
      <c r="I229" s="365">
        <f t="shared" si="25"/>
        <v>0</v>
      </c>
      <c r="J229" s="366">
        <f t="shared" si="26"/>
        <v>1.0000000000000004</v>
      </c>
    </row>
    <row r="230" spans="2:10">
      <c r="B230" s="531"/>
      <c r="C230" s="526"/>
      <c r="D230" s="505"/>
      <c r="E230" s="442" t="s">
        <v>442</v>
      </c>
      <c r="F230" s="440" t="s">
        <v>696</v>
      </c>
      <c r="G230" s="367">
        <v>4.0229999999999997</v>
      </c>
      <c r="H230" s="370">
        <v>2.16</v>
      </c>
      <c r="I230" s="365">
        <f t="shared" si="25"/>
        <v>1.8629999999999995</v>
      </c>
      <c r="J230" s="366">
        <f t="shared" si="26"/>
        <v>0.53691275167785246</v>
      </c>
    </row>
    <row r="231" spans="2:10">
      <c r="B231" s="531"/>
      <c r="C231" s="526"/>
      <c r="D231" s="505"/>
      <c r="E231" s="442" t="s">
        <v>727</v>
      </c>
      <c r="F231" s="440" t="s">
        <v>696</v>
      </c>
      <c r="G231" s="367">
        <v>0.63499999999999979</v>
      </c>
      <c r="H231" s="370">
        <v>0.63500000000000001</v>
      </c>
      <c r="I231" s="365">
        <f t="shared" si="25"/>
        <v>0</v>
      </c>
      <c r="J231" s="366">
        <f t="shared" si="26"/>
        <v>1.0000000000000004</v>
      </c>
    </row>
    <row r="232" spans="2:10" ht="15" customHeight="1">
      <c r="B232" s="531"/>
      <c r="C232" s="526"/>
      <c r="D232" s="505"/>
      <c r="E232" s="442" t="s">
        <v>728</v>
      </c>
      <c r="F232" s="440" t="s">
        <v>696</v>
      </c>
      <c r="G232" s="367">
        <v>2.5649999999999986</v>
      </c>
      <c r="H232" s="370">
        <v>0.78300000000000003</v>
      </c>
      <c r="I232" s="365">
        <f t="shared" si="25"/>
        <v>1.7819999999999987</v>
      </c>
      <c r="J232" s="366">
        <f t="shared" si="26"/>
        <v>0.30526315789473701</v>
      </c>
    </row>
    <row r="233" spans="2:10" ht="15" customHeight="1">
      <c r="B233" s="531"/>
      <c r="C233" s="526"/>
      <c r="D233" s="506"/>
      <c r="E233" s="442" t="s">
        <v>611</v>
      </c>
      <c r="F233" s="440" t="s">
        <v>696</v>
      </c>
      <c r="G233" s="367">
        <v>0.96399999999999952</v>
      </c>
      <c r="H233" s="370">
        <v>0.96399999999999997</v>
      </c>
      <c r="I233" s="365">
        <f t="shared" si="25"/>
        <v>0</v>
      </c>
      <c r="J233" s="366">
        <f t="shared" si="26"/>
        <v>1.0000000000000004</v>
      </c>
    </row>
    <row r="234" spans="2:10" ht="24">
      <c r="B234" s="531"/>
      <c r="C234" s="526"/>
      <c r="D234" s="305" t="s">
        <v>729</v>
      </c>
      <c r="E234" s="439" t="s">
        <v>605</v>
      </c>
      <c r="F234" s="440" t="s">
        <v>696</v>
      </c>
      <c r="G234" s="367">
        <v>2.3159999999999989</v>
      </c>
      <c r="H234" s="364">
        <v>2.214</v>
      </c>
      <c r="I234" s="365">
        <f t="shared" si="25"/>
        <v>0.10199999999999898</v>
      </c>
      <c r="J234" s="366">
        <f t="shared" si="26"/>
        <v>0.95595854922279833</v>
      </c>
    </row>
    <row r="235" spans="2:10" s="444" customFormat="1">
      <c r="B235" s="531"/>
      <c r="C235" s="526"/>
      <c r="D235" s="504" t="s">
        <v>730</v>
      </c>
      <c r="E235" s="439" t="s">
        <v>507</v>
      </c>
      <c r="F235" s="440" t="s">
        <v>696</v>
      </c>
      <c r="G235" s="367">
        <v>0.90899999999999981</v>
      </c>
      <c r="H235" s="372">
        <v>0.90900000000000003</v>
      </c>
      <c r="I235" s="365">
        <f t="shared" si="25"/>
        <v>0</v>
      </c>
      <c r="J235" s="366">
        <f t="shared" si="26"/>
        <v>1.0000000000000002</v>
      </c>
    </row>
    <row r="236" spans="2:10">
      <c r="B236" s="531"/>
      <c r="C236" s="526"/>
      <c r="D236" s="505"/>
      <c r="E236" s="439" t="s">
        <v>612</v>
      </c>
      <c r="F236" s="440" t="s">
        <v>696</v>
      </c>
      <c r="G236" s="373">
        <v>4.6999999999999993</v>
      </c>
      <c r="H236" s="372">
        <v>4.1070000000000002</v>
      </c>
      <c r="I236" s="365">
        <f t="shared" si="25"/>
        <v>0.59299999999999908</v>
      </c>
      <c r="J236" s="366">
        <f t="shared" si="26"/>
        <v>0.8738297872340427</v>
      </c>
    </row>
    <row r="237" spans="2:10">
      <c r="B237" s="531"/>
      <c r="C237" s="526"/>
      <c r="D237" s="505"/>
      <c r="E237" s="439" t="s">
        <v>613</v>
      </c>
      <c r="F237" s="440" t="s">
        <v>696</v>
      </c>
      <c r="G237" s="373">
        <v>3.270999999999999</v>
      </c>
      <c r="H237" s="372">
        <v>3.2709999999999999</v>
      </c>
      <c r="I237" s="365">
        <f t="shared" si="25"/>
        <v>0</v>
      </c>
      <c r="J237" s="366">
        <f t="shared" si="26"/>
        <v>1.0000000000000002</v>
      </c>
    </row>
    <row r="238" spans="2:10">
      <c r="B238" s="531"/>
      <c r="C238" s="526"/>
      <c r="D238" s="505"/>
      <c r="E238" s="439" t="s">
        <v>508</v>
      </c>
      <c r="F238" s="440" t="s">
        <v>696</v>
      </c>
      <c r="G238" s="373">
        <v>0.87200000000000344</v>
      </c>
      <c r="H238" s="372">
        <v>0.872</v>
      </c>
      <c r="I238" s="365">
        <f t="shared" si="25"/>
        <v>3.4416913763379853E-15</v>
      </c>
      <c r="J238" s="366">
        <f t="shared" si="26"/>
        <v>0.999999999999996</v>
      </c>
    </row>
    <row r="239" spans="2:10">
      <c r="B239" s="531"/>
      <c r="C239" s="526"/>
      <c r="D239" s="505"/>
      <c r="E239" s="439" t="s">
        <v>647</v>
      </c>
      <c r="F239" s="440" t="s">
        <v>696</v>
      </c>
      <c r="G239" s="373">
        <v>13.179000000000002</v>
      </c>
      <c r="H239" s="372">
        <v>13.179</v>
      </c>
      <c r="I239" s="365">
        <f t="shared" si="25"/>
        <v>0</v>
      </c>
      <c r="J239" s="366">
        <f t="shared" si="26"/>
        <v>0.99999999999999989</v>
      </c>
    </row>
    <row r="240" spans="2:10">
      <c r="B240" s="531"/>
      <c r="C240" s="526"/>
      <c r="D240" s="505"/>
      <c r="E240" s="439" t="s">
        <v>509</v>
      </c>
      <c r="F240" s="440" t="s">
        <v>696</v>
      </c>
      <c r="G240" s="373">
        <v>6.4629999999999992</v>
      </c>
      <c r="H240" s="372">
        <v>4.3920000000000003</v>
      </c>
      <c r="I240" s="365">
        <f t="shared" si="25"/>
        <v>2.0709999999999988</v>
      </c>
      <c r="J240" s="366">
        <f t="shared" si="26"/>
        <v>0.67956057558409422</v>
      </c>
    </row>
    <row r="241" spans="2:19">
      <c r="B241" s="531"/>
      <c r="C241" s="526"/>
      <c r="D241" s="506"/>
      <c r="E241" s="439" t="s">
        <v>510</v>
      </c>
      <c r="F241" s="440" t="s">
        <v>696</v>
      </c>
      <c r="G241" s="373">
        <v>1.3829999999999982</v>
      </c>
      <c r="H241" s="372">
        <v>1.383</v>
      </c>
      <c r="I241" s="365">
        <f t="shared" si="25"/>
        <v>-1.7763568394002505E-15</v>
      </c>
      <c r="J241" s="366">
        <f t="shared" si="26"/>
        <v>1.0000000000000013</v>
      </c>
    </row>
    <row r="242" spans="2:19" ht="36">
      <c r="B242" s="531"/>
      <c r="C242" s="527"/>
      <c r="D242" s="305" t="s">
        <v>730</v>
      </c>
      <c r="E242" s="439" t="s">
        <v>731</v>
      </c>
      <c r="F242" s="440" t="s">
        <v>696</v>
      </c>
      <c r="G242" s="367">
        <v>14.195</v>
      </c>
      <c r="H242" s="372">
        <v>14.195</v>
      </c>
      <c r="I242" s="365">
        <f t="shared" si="25"/>
        <v>0</v>
      </c>
      <c r="J242" s="366">
        <f>H242/G242</f>
        <v>1</v>
      </c>
    </row>
    <row r="243" spans="2:19" ht="15.75" thickBot="1">
      <c r="B243" s="532"/>
      <c r="C243" s="545" t="s">
        <v>72</v>
      </c>
      <c r="D243" s="546"/>
      <c r="E243" s="547"/>
      <c r="F243" s="307" t="s">
        <v>648</v>
      </c>
      <c r="G243" s="441">
        <f>SUM(G66:G242)</f>
        <v>990.00400000000104</v>
      </c>
      <c r="H243" s="441">
        <f>SUM(H66:H242)</f>
        <v>868.2946000000004</v>
      </c>
      <c r="I243" s="441">
        <f>G243-H243</f>
        <v>121.70940000000064</v>
      </c>
      <c r="J243" s="152">
        <f>H243/G243</f>
        <v>0.87706170884157997</v>
      </c>
      <c r="L243" s="335"/>
      <c r="M243" s="356"/>
      <c r="N243" s="357"/>
      <c r="O243" s="356"/>
      <c r="P243" s="358">
        <f>SUM(G66:G242)</f>
        <v>990.00400000000104</v>
      </c>
      <c r="Q243" s="359">
        <f>SUM(H66:H242)</f>
        <v>868.2946000000004</v>
      </c>
      <c r="R243" s="360">
        <f>SUM(I66:I242)</f>
        <v>121.7094000000007</v>
      </c>
      <c r="S243" s="361">
        <f t="shared" ref="S243" si="27">Q243/R243</f>
        <v>7.1341621928954986</v>
      </c>
    </row>
    <row r="244" spans="2:19" ht="19.5" customHeight="1"/>
    <row r="245" spans="2:19">
      <c r="H245">
        <v>4.3920000000000003</v>
      </c>
    </row>
    <row r="246" spans="2:19" ht="24" customHeight="1">
      <c r="H246">
        <v>1.3829999999999982</v>
      </c>
    </row>
    <row r="247" spans="2:19" ht="24.75" thickBot="1">
      <c r="B247" s="296" t="s">
        <v>55</v>
      </c>
      <c r="C247" s="377" t="s">
        <v>491</v>
      </c>
      <c r="D247" s="377" t="s">
        <v>490</v>
      </c>
      <c r="E247" s="377" t="s">
        <v>492</v>
      </c>
      <c r="F247" s="378" t="s">
        <v>636</v>
      </c>
      <c r="G247" s="377" t="s">
        <v>494</v>
      </c>
      <c r="H247" s="377">
        <v>14.195</v>
      </c>
      <c r="I247" s="378" t="s">
        <v>514</v>
      </c>
    </row>
    <row r="248" spans="2:19">
      <c r="B248" s="542" t="s">
        <v>343</v>
      </c>
      <c r="C248" s="538" t="s">
        <v>238</v>
      </c>
      <c r="D248" s="379" t="s">
        <v>735</v>
      </c>
      <c r="E248" s="380" t="s">
        <v>648</v>
      </c>
      <c r="F248" s="381">
        <v>276.2139892578125</v>
      </c>
      <c r="G248" s="382">
        <v>251.47965091552737</v>
      </c>
      <c r="H248" s="381">
        <f>F248-G248</f>
        <v>24.734338342285128</v>
      </c>
      <c r="I248" s="383">
        <f>G248/F248</f>
        <v>0.91045226055079131</v>
      </c>
    </row>
    <row r="249" spans="2:19">
      <c r="B249" s="543"/>
      <c r="C249" s="548"/>
      <c r="D249" s="375" t="s">
        <v>736</v>
      </c>
      <c r="E249" s="317" t="s">
        <v>648</v>
      </c>
      <c r="F249" s="376">
        <v>49.359001159667969</v>
      </c>
      <c r="G249" s="355">
        <v>19.698999999999998</v>
      </c>
      <c r="H249" s="376">
        <f t="shared" ref="H249" si="28">F249-G249</f>
        <v>29.660001159667971</v>
      </c>
      <c r="I249" s="384">
        <f t="shared" ref="I249" si="29">G249/F249</f>
        <v>0.39909640667721547</v>
      </c>
    </row>
    <row r="250" spans="2:19">
      <c r="B250" s="543"/>
      <c r="C250" s="548"/>
      <c r="D250" s="375" t="s">
        <v>737</v>
      </c>
      <c r="E250" s="317" t="s">
        <v>648</v>
      </c>
      <c r="F250" s="376">
        <v>92.852996826171875</v>
      </c>
      <c r="G250" s="355">
        <v>81.654000000000011</v>
      </c>
      <c r="H250" s="376">
        <f t="shared" ref="H250" si="30">F250-G250</f>
        <v>11.198996826171864</v>
      </c>
      <c r="I250" s="384">
        <f t="shared" ref="I250" si="31">G250/F250</f>
        <v>0.87939003361262247</v>
      </c>
    </row>
    <row r="251" spans="2:19" ht="15" customHeight="1">
      <c r="B251" s="543"/>
      <c r="C251" s="548"/>
      <c r="D251" s="375" t="s">
        <v>738</v>
      </c>
      <c r="E251" s="317" t="s">
        <v>648</v>
      </c>
      <c r="F251" s="376">
        <v>17.482000350952148</v>
      </c>
      <c r="G251" s="355">
        <v>5.2439999999999989</v>
      </c>
      <c r="H251" s="376">
        <f t="shared" ref="H251" si="32">F251-G251</f>
        <v>12.238000350952149</v>
      </c>
      <c r="I251" s="384">
        <f t="shared" ref="I251" si="33">G251/F251</f>
        <v>0.29996567296226984</v>
      </c>
    </row>
    <row r="252" spans="2:19" ht="15" customHeight="1">
      <c r="B252" s="543"/>
      <c r="C252" s="548"/>
      <c r="D252" s="375" t="s">
        <v>739</v>
      </c>
      <c r="E252" s="317" t="s">
        <v>648</v>
      </c>
      <c r="F252" s="376">
        <v>32.518001556396484</v>
      </c>
      <c r="G252" s="355">
        <v>32.518001556396484</v>
      </c>
      <c r="H252" s="376">
        <f t="shared" ref="H252" si="34">F252-G252</f>
        <v>0</v>
      </c>
      <c r="I252" s="384">
        <f t="shared" ref="I252" si="35">G252/F252</f>
        <v>1</v>
      </c>
    </row>
    <row r="253" spans="2:19" ht="15" customHeight="1">
      <c r="B253" s="543"/>
      <c r="C253" s="548"/>
      <c r="D253" s="375" t="s">
        <v>740</v>
      </c>
      <c r="E253" s="317" t="s">
        <v>648</v>
      </c>
      <c r="F253" s="376">
        <v>4.3999999761581421E-2</v>
      </c>
      <c r="G253" s="437">
        <v>0</v>
      </c>
      <c r="H253" s="376">
        <f t="shared" ref="H253" si="36">F253-G253</f>
        <v>4.3999999761581421E-2</v>
      </c>
      <c r="I253" s="384">
        <f t="shared" ref="I253" si="37">G253/F253</f>
        <v>0</v>
      </c>
    </row>
    <row r="254" spans="2:19" ht="15" customHeight="1">
      <c r="B254" s="543"/>
      <c r="C254" s="548"/>
      <c r="D254" s="375" t="s">
        <v>741</v>
      </c>
      <c r="E254" s="317" t="s">
        <v>648</v>
      </c>
      <c r="F254" s="376">
        <v>22.589000701904297</v>
      </c>
      <c r="G254" s="437">
        <v>0</v>
      </c>
      <c r="H254" s="376">
        <f t="shared" ref="H254" si="38">F254-G254</f>
        <v>22.589000701904297</v>
      </c>
      <c r="I254" s="384">
        <f t="shared" ref="I254" si="39">G254/F254</f>
        <v>0</v>
      </c>
    </row>
    <row r="255" spans="2:19" ht="15" customHeight="1">
      <c r="B255" s="543"/>
      <c r="C255" s="548"/>
      <c r="D255" s="375" t="s">
        <v>742</v>
      </c>
      <c r="E255" s="317" t="s">
        <v>648</v>
      </c>
      <c r="F255" s="376">
        <v>8.9119997024536133</v>
      </c>
      <c r="G255" s="437">
        <v>0</v>
      </c>
      <c r="H255" s="376">
        <f t="shared" ref="H255" si="40">F255-G255</f>
        <v>8.9119997024536133</v>
      </c>
      <c r="I255" s="384">
        <f t="shared" ref="I255" si="41">G255/F255</f>
        <v>0</v>
      </c>
    </row>
    <row r="256" spans="2:19" ht="15" customHeight="1">
      <c r="B256" s="543"/>
      <c r="C256" s="548"/>
      <c r="D256" s="375" t="s">
        <v>743</v>
      </c>
      <c r="E256" s="317" t="s">
        <v>648</v>
      </c>
      <c r="F256" s="376">
        <v>0.23000000417232513</v>
      </c>
      <c r="G256" s="437">
        <v>0</v>
      </c>
      <c r="H256" s="376">
        <f t="shared" ref="H256" si="42">F256-G256</f>
        <v>0.23000000417232513</v>
      </c>
      <c r="I256" s="384">
        <f t="shared" ref="I256" si="43">G256/F256</f>
        <v>0</v>
      </c>
    </row>
    <row r="257" spans="2:9" ht="15" customHeight="1">
      <c r="B257" s="543"/>
      <c r="C257" s="548"/>
      <c r="D257" s="375" t="s">
        <v>744</v>
      </c>
      <c r="E257" s="317" t="s">
        <v>648</v>
      </c>
      <c r="F257" s="376">
        <v>4.8029999732971191</v>
      </c>
      <c r="G257" s="437">
        <v>4.8029999732971191</v>
      </c>
      <c r="H257" s="376">
        <f t="shared" ref="H257" si="44">F257-G257</f>
        <v>0</v>
      </c>
      <c r="I257" s="384">
        <f t="shared" ref="I257" si="45">G257/F257</f>
        <v>1</v>
      </c>
    </row>
    <row r="258" spans="2:9" ht="15" customHeight="1">
      <c r="B258" s="543"/>
      <c r="C258" s="548"/>
      <c r="D258" s="330" t="s">
        <v>745</v>
      </c>
      <c r="E258" s="317" t="s">
        <v>648</v>
      </c>
      <c r="F258" s="376">
        <v>34.969001770019531</v>
      </c>
      <c r="G258" s="355">
        <v>0.2</v>
      </c>
      <c r="H258" s="376">
        <f t="shared" ref="H258" si="46">F258-G258</f>
        <v>34.769001770019528</v>
      </c>
      <c r="I258" s="384">
        <f t="shared" ref="I258" si="47">G258/F258</f>
        <v>5.7193511360529841E-3</v>
      </c>
    </row>
    <row r="259" spans="2:9" ht="15" customHeight="1">
      <c r="B259" s="543"/>
      <c r="C259" s="548"/>
      <c r="D259" s="375" t="s">
        <v>746</v>
      </c>
      <c r="E259" s="317" t="s">
        <v>648</v>
      </c>
      <c r="F259" s="376">
        <v>0.34599998593330383</v>
      </c>
      <c r="G259" s="355">
        <v>0.25</v>
      </c>
      <c r="H259" s="376">
        <f t="shared" ref="H259" si="48">F259-G259</f>
        <v>9.5999985933303833E-2</v>
      </c>
      <c r="I259" s="384">
        <f t="shared" ref="I259" si="49">G259/F259</f>
        <v>0.72254338197629542</v>
      </c>
    </row>
    <row r="260" spans="2:9" ht="15" customHeight="1">
      <c r="B260" s="543"/>
      <c r="C260" s="548"/>
      <c r="D260" s="375" t="s">
        <v>747</v>
      </c>
      <c r="E260" s="317" t="s">
        <v>648</v>
      </c>
      <c r="F260" s="376">
        <v>10.197999954223633</v>
      </c>
      <c r="G260" s="437">
        <v>4.0260000000000016</v>
      </c>
      <c r="H260" s="376">
        <f t="shared" ref="H260" si="50">F260-G260</f>
        <v>6.1719999542236312</v>
      </c>
      <c r="I260" s="384">
        <f t="shared" ref="I260" si="51">G260/F260</f>
        <v>0.39478329261342876</v>
      </c>
    </row>
    <row r="261" spans="2:9">
      <c r="B261" s="543"/>
      <c r="C261" s="548"/>
      <c r="D261" s="375" t="s">
        <v>748</v>
      </c>
      <c r="E261" s="317" t="s">
        <v>648</v>
      </c>
      <c r="F261" s="376">
        <v>2.5360000133514404</v>
      </c>
      <c r="G261" s="437">
        <v>0</v>
      </c>
      <c r="H261" s="376">
        <f t="shared" ref="H261" si="52">F261-G261</f>
        <v>2.5360000133514404</v>
      </c>
      <c r="I261" s="384">
        <f t="shared" ref="I261" si="53">G261/F261</f>
        <v>0</v>
      </c>
    </row>
    <row r="262" spans="2:9" ht="15" customHeight="1">
      <c r="B262" s="543"/>
      <c r="C262" s="548"/>
      <c r="D262" s="375" t="s">
        <v>749</v>
      </c>
      <c r="E262" s="317" t="s">
        <v>648</v>
      </c>
      <c r="F262" s="376">
        <v>20.531999588012695</v>
      </c>
      <c r="G262" s="437">
        <v>0</v>
      </c>
      <c r="H262" s="376">
        <f t="shared" ref="H262" si="54">F262-G262</f>
        <v>20.531999588012695</v>
      </c>
      <c r="I262" s="384">
        <f t="shared" ref="I262" si="55">G262/F262</f>
        <v>0</v>
      </c>
    </row>
    <row r="263" spans="2:9" ht="15" customHeight="1">
      <c r="B263" s="543"/>
      <c r="C263" s="548"/>
      <c r="D263" s="330" t="s">
        <v>750</v>
      </c>
      <c r="E263" s="317" t="s">
        <v>648</v>
      </c>
      <c r="F263" s="376">
        <v>12.204999923706055</v>
      </c>
      <c r="G263" s="355">
        <v>7.5760002288818349</v>
      </c>
      <c r="H263" s="376">
        <f t="shared" ref="H263" si="56">F263-G263</f>
        <v>4.6289996948242198</v>
      </c>
      <c r="I263" s="384">
        <f t="shared" ref="I263" si="57">G263/F263</f>
        <v>0.62072923197375807</v>
      </c>
    </row>
    <row r="264" spans="2:9">
      <c r="B264" s="543"/>
      <c r="C264" s="548"/>
      <c r="D264" s="375" t="s">
        <v>751</v>
      </c>
      <c r="E264" s="317" t="s">
        <v>648</v>
      </c>
      <c r="F264" s="376">
        <v>5.2740001678466797</v>
      </c>
      <c r="G264" s="437">
        <v>0</v>
      </c>
      <c r="H264" s="376">
        <f t="shared" ref="H264" si="58">F264-G264</f>
        <v>5.2740001678466797</v>
      </c>
      <c r="I264" s="384">
        <f t="shared" ref="I264" si="59">G264/F264</f>
        <v>0</v>
      </c>
    </row>
    <row r="265" spans="2:9" ht="15" customHeight="1">
      <c r="B265" s="543"/>
      <c r="C265" s="548"/>
      <c r="D265" s="375" t="s">
        <v>752</v>
      </c>
      <c r="E265" s="317" t="s">
        <v>648</v>
      </c>
      <c r="F265" s="376">
        <v>8.9399995803833008</v>
      </c>
      <c r="G265" s="355">
        <v>3.5000000000000003E-2</v>
      </c>
      <c r="H265" s="376">
        <f t="shared" ref="H265" si="60">F265-G265</f>
        <v>8.9049995803833006</v>
      </c>
      <c r="I265" s="384">
        <f t="shared" ref="I265" si="61">G265/F265</f>
        <v>3.9149889980754768E-3</v>
      </c>
    </row>
    <row r="266" spans="2:9" ht="15" customHeight="1">
      <c r="B266" s="543"/>
      <c r="C266" s="548"/>
      <c r="D266" s="330" t="s">
        <v>753</v>
      </c>
      <c r="E266" s="317" t="s">
        <v>648</v>
      </c>
      <c r="F266" s="376">
        <v>8.4460000991821289</v>
      </c>
      <c r="G266" s="437">
        <v>1.03</v>
      </c>
      <c r="H266" s="376">
        <f t="shared" ref="H266" si="62">F266-G266</f>
        <v>7.4160000991821287</v>
      </c>
      <c r="I266" s="384">
        <f t="shared" ref="I266" si="63">G266/F266</f>
        <v>0.12195121808011113</v>
      </c>
    </row>
    <row r="267" spans="2:9" ht="15" customHeight="1">
      <c r="B267" s="543"/>
      <c r="C267" s="548"/>
      <c r="D267" s="375" t="s">
        <v>754</v>
      </c>
      <c r="E267" s="317" t="s">
        <v>648</v>
      </c>
      <c r="F267" s="376">
        <v>7.2699999809265137</v>
      </c>
      <c r="G267" s="437">
        <v>0</v>
      </c>
      <c r="H267" s="376">
        <f t="shared" ref="H267" si="64">F267-G267</f>
        <v>7.2699999809265137</v>
      </c>
      <c r="I267" s="384">
        <f t="shared" ref="I267" si="65">G267/F267</f>
        <v>0</v>
      </c>
    </row>
    <row r="268" spans="2:9" ht="15" customHeight="1">
      <c r="B268" s="543"/>
      <c r="C268" s="548"/>
      <c r="D268" s="375" t="s">
        <v>755</v>
      </c>
      <c r="E268" s="317" t="s">
        <v>648</v>
      </c>
      <c r="F268" s="376">
        <v>57.310001373291016</v>
      </c>
      <c r="G268" s="437">
        <v>0.42000000000000004</v>
      </c>
      <c r="H268" s="376">
        <f t="shared" ref="H268" si="66">F268-G268</f>
        <v>56.890001373291014</v>
      </c>
      <c r="I268" s="384">
        <f t="shared" ref="I268" si="67">G268/F268</f>
        <v>7.3285637748342217E-3</v>
      </c>
    </row>
    <row r="269" spans="2:9" ht="15" customHeight="1">
      <c r="B269" s="543"/>
      <c r="C269" s="548"/>
      <c r="D269" s="375" t="s">
        <v>756</v>
      </c>
      <c r="E269" s="317" t="s">
        <v>648</v>
      </c>
      <c r="F269" s="376">
        <v>118.697998046875</v>
      </c>
      <c r="G269" s="437">
        <v>56.273000000000017</v>
      </c>
      <c r="H269" s="376">
        <f t="shared" ref="H269" si="68">F269-G269</f>
        <v>62.424998046874983</v>
      </c>
      <c r="I269" s="384">
        <f t="shared" ref="I269" si="69">G269/F269</f>
        <v>0.47408550208047534</v>
      </c>
    </row>
    <row r="270" spans="2:9">
      <c r="B270" s="543"/>
      <c r="C270" s="548"/>
      <c r="D270" s="375" t="s">
        <v>757</v>
      </c>
      <c r="E270" s="317" t="s">
        <v>648</v>
      </c>
      <c r="F270" s="376">
        <v>14.578000068664551</v>
      </c>
      <c r="G270" s="437">
        <v>0</v>
      </c>
      <c r="H270" s="376">
        <f t="shared" ref="H270" si="70">F270-G270</f>
        <v>14.578000068664551</v>
      </c>
      <c r="I270" s="384">
        <f t="shared" ref="I270" si="71">G270/F270</f>
        <v>0</v>
      </c>
    </row>
    <row r="271" spans="2:9">
      <c r="B271" s="543"/>
      <c r="C271" s="548"/>
      <c r="D271" s="375" t="s">
        <v>758</v>
      </c>
      <c r="E271" s="317" t="s">
        <v>648</v>
      </c>
      <c r="F271" s="376">
        <v>12.784000396728516</v>
      </c>
      <c r="G271" s="355">
        <v>12.784000396728516</v>
      </c>
      <c r="H271" s="376">
        <f t="shared" ref="H271" si="72">F271-G271</f>
        <v>0</v>
      </c>
      <c r="I271" s="384">
        <f t="shared" ref="I271" si="73">G271/F271</f>
        <v>1</v>
      </c>
    </row>
    <row r="272" spans="2:9">
      <c r="B272" s="543"/>
      <c r="C272" s="548"/>
      <c r="D272" s="375" t="s">
        <v>759</v>
      </c>
      <c r="E272" s="317" t="s">
        <v>648</v>
      </c>
      <c r="F272" s="376">
        <v>5.5520000457763672</v>
      </c>
      <c r="G272" s="437">
        <v>0</v>
      </c>
      <c r="H272" s="376">
        <f t="shared" ref="H272" si="74">F272-G272</f>
        <v>5.5520000457763672</v>
      </c>
      <c r="I272" s="384">
        <f t="shared" ref="I272" si="75">G272/F272</f>
        <v>0</v>
      </c>
    </row>
    <row r="273" spans="2:9" ht="15" customHeight="1">
      <c r="B273" s="543"/>
      <c r="C273" s="548"/>
      <c r="D273" s="375" t="s">
        <v>760</v>
      </c>
      <c r="E273" s="317" t="s">
        <v>648</v>
      </c>
      <c r="F273" s="376">
        <v>2.7679998874664307</v>
      </c>
      <c r="G273" s="437">
        <v>0</v>
      </c>
      <c r="H273" s="376">
        <f t="shared" ref="H273" si="76">F273-G273</f>
        <v>2.7679998874664307</v>
      </c>
      <c r="I273" s="384">
        <f t="shared" ref="I273" si="77">G273/F273</f>
        <v>0</v>
      </c>
    </row>
    <row r="274" spans="2:9" ht="15" customHeight="1">
      <c r="B274" s="543"/>
      <c r="C274" s="548"/>
      <c r="D274" s="375" t="s">
        <v>761</v>
      </c>
      <c r="E274" s="317" t="s">
        <v>648</v>
      </c>
      <c r="F274" s="376">
        <v>3.1180000305175781</v>
      </c>
      <c r="G274" s="437">
        <v>0</v>
      </c>
      <c r="H274" s="376">
        <f t="shared" ref="H274" si="78">F274-G274</f>
        <v>3.1180000305175781</v>
      </c>
      <c r="I274" s="384">
        <f t="shared" ref="I274" si="79">G274/F274</f>
        <v>0</v>
      </c>
    </row>
    <row r="275" spans="2:9" ht="15" customHeight="1">
      <c r="B275" s="543"/>
      <c r="C275" s="548"/>
      <c r="D275" s="375" t="s">
        <v>762</v>
      </c>
      <c r="E275" s="317" t="s">
        <v>648</v>
      </c>
      <c r="F275" s="376">
        <v>6.309999942779541</v>
      </c>
      <c r="G275" s="437">
        <v>0</v>
      </c>
      <c r="H275" s="376">
        <f t="shared" ref="H275" si="80">F275-G275</f>
        <v>6.309999942779541</v>
      </c>
      <c r="I275" s="384">
        <f t="shared" ref="I275" si="81">G275/F275</f>
        <v>0</v>
      </c>
    </row>
    <row r="276" spans="2:9" ht="15" customHeight="1">
      <c r="B276" s="543"/>
      <c r="C276" s="548"/>
      <c r="D276" s="375" t="s">
        <v>763</v>
      </c>
      <c r="E276" s="317" t="s">
        <v>648</v>
      </c>
      <c r="F276" s="376">
        <v>7.814000129699707</v>
      </c>
      <c r="G276" s="437">
        <v>0</v>
      </c>
      <c r="H276" s="376">
        <f t="shared" ref="H276" si="82">F276-G276</f>
        <v>7.814000129699707</v>
      </c>
      <c r="I276" s="384">
        <f t="shared" ref="I276" si="83">G276/F276</f>
        <v>0</v>
      </c>
    </row>
    <row r="277" spans="2:9" ht="15" customHeight="1">
      <c r="B277" s="543"/>
      <c r="C277" s="548"/>
      <c r="D277" s="375" t="s">
        <v>764</v>
      </c>
      <c r="E277" s="317" t="s">
        <v>648</v>
      </c>
      <c r="F277" s="376">
        <v>8.9680004119873047</v>
      </c>
      <c r="G277" s="437">
        <v>0</v>
      </c>
      <c r="H277" s="376">
        <f t="shared" ref="H277" si="84">F277-G277</f>
        <v>8.9680004119873047</v>
      </c>
      <c r="I277" s="384">
        <f t="shared" ref="I277" si="85">G277/F277</f>
        <v>0</v>
      </c>
    </row>
    <row r="278" spans="2:9" ht="15.75" thickBot="1">
      <c r="B278" s="543"/>
      <c r="C278" s="539"/>
      <c r="D278" s="385" t="s">
        <v>533</v>
      </c>
      <c r="E278" s="386" t="s">
        <v>648</v>
      </c>
      <c r="F278" s="387">
        <v>8.0430000000000064</v>
      </c>
      <c r="G278" s="388">
        <v>8.0430002212524414</v>
      </c>
      <c r="H278" s="387">
        <f t="shared" ref="H278" si="86">F278-G278</f>
        <v>-2.2125243503978709E-7</v>
      </c>
      <c r="I278" s="389">
        <f t="shared" ref="I278" si="87">G278/F278</f>
        <v>1.0000000275086951</v>
      </c>
    </row>
    <row r="279" spans="2:9" ht="15" customHeight="1">
      <c r="B279" s="543"/>
      <c r="C279" s="549" t="s">
        <v>236</v>
      </c>
      <c r="D279" s="390" t="s">
        <v>765</v>
      </c>
      <c r="E279" s="380" t="s">
        <v>648</v>
      </c>
      <c r="F279" s="381">
        <v>39.354000091552734</v>
      </c>
      <c r="G279" s="381">
        <v>0</v>
      </c>
      <c r="H279" s="381">
        <f t="shared" ref="H279" si="88">F279-G279</f>
        <v>39.354000091552734</v>
      </c>
      <c r="I279" s="392">
        <f t="shared" ref="I279" si="89">G279/F279</f>
        <v>0</v>
      </c>
    </row>
    <row r="280" spans="2:9" ht="15" customHeight="1">
      <c r="B280" s="543"/>
      <c r="C280" s="550"/>
      <c r="D280" s="391" t="s">
        <v>766</v>
      </c>
      <c r="E280" s="317" t="s">
        <v>648</v>
      </c>
      <c r="F280" s="376">
        <v>41.840000152587891</v>
      </c>
      <c r="G280" s="437">
        <v>5.5E-2</v>
      </c>
      <c r="H280" s="376">
        <f t="shared" ref="H280" si="90">F280-G280</f>
        <v>41.785000152587891</v>
      </c>
      <c r="I280" s="393">
        <f t="shared" ref="I280" si="91">G280/F280</f>
        <v>1.314531543963155E-3</v>
      </c>
    </row>
    <row r="281" spans="2:9">
      <c r="B281" s="543"/>
      <c r="C281" s="550"/>
      <c r="D281" s="391" t="s">
        <v>767</v>
      </c>
      <c r="E281" s="317" t="s">
        <v>648</v>
      </c>
      <c r="F281" s="376">
        <v>17.684000015258789</v>
      </c>
      <c r="G281" s="437">
        <v>0</v>
      </c>
      <c r="H281" s="376">
        <f t="shared" ref="H281" si="92">F281-G281</f>
        <v>17.684000015258789</v>
      </c>
      <c r="I281" s="393">
        <f t="shared" ref="I281" si="93">G281/F281</f>
        <v>0</v>
      </c>
    </row>
    <row r="282" spans="2:9">
      <c r="B282" s="543"/>
      <c r="C282" s="550"/>
      <c r="D282" s="391" t="s">
        <v>768</v>
      </c>
      <c r="E282" s="317" t="s">
        <v>648</v>
      </c>
      <c r="F282" s="376">
        <v>251.45500183105469</v>
      </c>
      <c r="G282" s="437">
        <v>10.666</v>
      </c>
      <c r="H282" s="376">
        <f t="shared" ref="H282" si="94">F282-G282</f>
        <v>240.78900183105469</v>
      </c>
      <c r="I282" s="393">
        <f t="shared" ref="I282" si="95">G282/F282</f>
        <v>4.2417131981197079E-2</v>
      </c>
    </row>
    <row r="283" spans="2:9" ht="15" customHeight="1">
      <c r="B283" s="543"/>
      <c r="C283" s="550"/>
      <c r="D283" s="391" t="s">
        <v>769</v>
      </c>
      <c r="E283" s="317" t="s">
        <v>648</v>
      </c>
      <c r="F283" s="376">
        <v>0.33799999952316284</v>
      </c>
      <c r="G283" s="437">
        <v>0</v>
      </c>
      <c r="H283" s="376">
        <f t="shared" ref="H283" si="96">F283-G283</f>
        <v>0.33799999952316284</v>
      </c>
      <c r="I283" s="393">
        <f t="shared" ref="I283" si="97">G283/F283</f>
        <v>0</v>
      </c>
    </row>
    <row r="284" spans="2:9" ht="15" customHeight="1">
      <c r="B284" s="543"/>
      <c r="C284" s="550"/>
      <c r="D284" s="391" t="s">
        <v>770</v>
      </c>
      <c r="E284" s="317" t="s">
        <v>648</v>
      </c>
      <c r="F284" s="376">
        <v>4.4039998054504395</v>
      </c>
      <c r="G284" s="437">
        <v>0</v>
      </c>
      <c r="H284" s="376">
        <f t="shared" ref="H284" si="98">F284-G284</f>
        <v>4.4039998054504395</v>
      </c>
      <c r="I284" s="393">
        <f t="shared" ref="I284" si="99">G284/F284</f>
        <v>0</v>
      </c>
    </row>
    <row r="285" spans="2:9">
      <c r="B285" s="543"/>
      <c r="C285" s="550"/>
      <c r="D285" s="391" t="s">
        <v>771</v>
      </c>
      <c r="E285" s="317" t="s">
        <v>648</v>
      </c>
      <c r="F285" s="376">
        <v>8.2899999618530273</v>
      </c>
      <c r="G285" s="437">
        <v>0</v>
      </c>
      <c r="H285" s="376">
        <f t="shared" ref="H285" si="100">F285-G285</f>
        <v>8.2899999618530273</v>
      </c>
      <c r="I285" s="393">
        <f t="shared" ref="I285" si="101">G285/F285</f>
        <v>0</v>
      </c>
    </row>
    <row r="286" spans="2:9">
      <c r="B286" s="543"/>
      <c r="C286" s="550"/>
      <c r="D286" s="391" t="s">
        <v>772</v>
      </c>
      <c r="E286" s="317" t="s">
        <v>648</v>
      </c>
      <c r="F286" s="376">
        <v>0.78600001335144043</v>
      </c>
      <c r="G286" s="437">
        <v>0</v>
      </c>
      <c r="H286" s="376">
        <f t="shared" ref="H286" si="102">F286-G286</f>
        <v>0.78600001335144043</v>
      </c>
      <c r="I286" s="393">
        <f t="shared" ref="I286" si="103">G286/F286</f>
        <v>0</v>
      </c>
    </row>
    <row r="287" spans="2:9" ht="15" customHeight="1">
      <c r="B287" s="543"/>
      <c r="C287" s="550"/>
      <c r="D287" s="391" t="s">
        <v>773</v>
      </c>
      <c r="E287" s="317" t="s">
        <v>648</v>
      </c>
      <c r="F287" s="376">
        <v>25.430000305175781</v>
      </c>
      <c r="G287" s="437">
        <v>0</v>
      </c>
      <c r="H287" s="376">
        <f t="shared" ref="H287" si="104">F287-G287</f>
        <v>25.430000305175781</v>
      </c>
      <c r="I287" s="393">
        <f t="shared" ref="I287" si="105">G287/F287</f>
        <v>0</v>
      </c>
    </row>
    <row r="288" spans="2:9">
      <c r="B288" s="543"/>
      <c r="C288" s="550"/>
      <c r="D288" s="391" t="s">
        <v>774</v>
      </c>
      <c r="E288" s="317" t="s">
        <v>648</v>
      </c>
      <c r="F288" s="376">
        <v>0.28400000929832458</v>
      </c>
      <c r="G288" s="437">
        <v>0</v>
      </c>
      <c r="H288" s="376">
        <f t="shared" ref="H288" si="106">F288-G288</f>
        <v>0.28400000929832458</v>
      </c>
      <c r="I288" s="393">
        <f t="shared" ref="I288" si="107">G288/F288</f>
        <v>0</v>
      </c>
    </row>
    <row r="289" spans="2:9">
      <c r="B289" s="543"/>
      <c r="C289" s="550"/>
      <c r="D289" s="391" t="s">
        <v>775</v>
      </c>
      <c r="E289" s="317" t="s">
        <v>648</v>
      </c>
      <c r="F289" s="376">
        <v>0.49200001358985901</v>
      </c>
      <c r="G289" s="437">
        <v>0</v>
      </c>
      <c r="H289" s="376">
        <f t="shared" ref="H289" si="108">F289-G289</f>
        <v>0.49200001358985901</v>
      </c>
      <c r="I289" s="393">
        <f t="shared" ref="I289" si="109">G289/F289</f>
        <v>0</v>
      </c>
    </row>
    <row r="290" spans="2:9" ht="15" customHeight="1">
      <c r="B290" s="543"/>
      <c r="C290" s="550"/>
      <c r="D290" s="391" t="s">
        <v>776</v>
      </c>
      <c r="E290" s="317" t="s">
        <v>648</v>
      </c>
      <c r="F290" s="376">
        <v>0.47200000286102295</v>
      </c>
      <c r="G290" s="437">
        <v>0</v>
      </c>
      <c r="H290" s="376">
        <f t="shared" ref="H290" si="110">F290-G290</f>
        <v>0.47200000286102295</v>
      </c>
      <c r="I290" s="393">
        <f t="shared" ref="I290" si="111">G290/F290</f>
        <v>0</v>
      </c>
    </row>
    <row r="291" spans="2:9">
      <c r="B291" s="543"/>
      <c r="C291" s="550"/>
      <c r="D291" s="391" t="s">
        <v>777</v>
      </c>
      <c r="E291" s="317" t="s">
        <v>648</v>
      </c>
      <c r="F291" s="376">
        <v>5.810999870300293</v>
      </c>
      <c r="G291" s="437">
        <v>0</v>
      </c>
      <c r="H291" s="376">
        <f t="shared" ref="H291" si="112">F291-G291</f>
        <v>5.810999870300293</v>
      </c>
      <c r="I291" s="393">
        <f t="shared" ref="I291" si="113">G291/F291</f>
        <v>0</v>
      </c>
    </row>
    <row r="292" spans="2:9">
      <c r="B292" s="543"/>
      <c r="C292" s="550"/>
      <c r="D292" s="391" t="s">
        <v>778</v>
      </c>
      <c r="E292" s="317" t="s">
        <v>648</v>
      </c>
      <c r="F292" s="376">
        <v>3.624000072479248</v>
      </c>
      <c r="G292" s="437">
        <v>0</v>
      </c>
      <c r="H292" s="376">
        <f t="shared" ref="H292" si="114">F292-G292</f>
        <v>3.624000072479248</v>
      </c>
      <c r="I292" s="393">
        <f t="shared" ref="I292" si="115">G292/F292</f>
        <v>0</v>
      </c>
    </row>
    <row r="293" spans="2:9" ht="15" customHeight="1">
      <c r="B293" s="543"/>
      <c r="C293" s="550"/>
      <c r="D293" s="391" t="s">
        <v>779</v>
      </c>
      <c r="E293" s="317" t="s">
        <v>648</v>
      </c>
      <c r="F293" s="376">
        <v>42.013999938964844</v>
      </c>
      <c r="G293" s="437">
        <v>1.181</v>
      </c>
      <c r="H293" s="376">
        <f t="shared" ref="H293" si="116">F293-G293</f>
        <v>40.832999938964846</v>
      </c>
      <c r="I293" s="393">
        <f t="shared" ref="I293" si="117">G293/F293</f>
        <v>2.8109677767308008E-2</v>
      </c>
    </row>
    <row r="294" spans="2:9" ht="15" customHeight="1">
      <c r="B294" s="543"/>
      <c r="C294" s="550"/>
      <c r="D294" s="391" t="s">
        <v>780</v>
      </c>
      <c r="E294" s="317" t="s">
        <v>648</v>
      </c>
      <c r="F294" s="376">
        <v>0.36800000071525574</v>
      </c>
      <c r="G294" s="437">
        <v>0</v>
      </c>
      <c r="H294" s="376">
        <f t="shared" ref="H294" si="118">F294-G294</f>
        <v>0.36800000071525574</v>
      </c>
      <c r="I294" s="393">
        <f t="shared" ref="I294" si="119">G294/F294</f>
        <v>0</v>
      </c>
    </row>
    <row r="295" spans="2:9" ht="15" customHeight="1">
      <c r="B295" s="543"/>
      <c r="C295" s="550"/>
      <c r="D295" s="391" t="s">
        <v>781</v>
      </c>
      <c r="E295" s="317" t="s">
        <v>648</v>
      </c>
      <c r="F295" s="376">
        <v>36.532001495361328</v>
      </c>
      <c r="G295" s="437">
        <v>0</v>
      </c>
      <c r="H295" s="376">
        <f t="shared" ref="H295" si="120">F295-G295</f>
        <v>36.532001495361328</v>
      </c>
      <c r="I295" s="393">
        <f t="shared" ref="I295" si="121">G295/F295</f>
        <v>0</v>
      </c>
    </row>
    <row r="296" spans="2:9" ht="15" customHeight="1" thickBot="1">
      <c r="B296" s="543"/>
      <c r="C296" s="550"/>
      <c r="D296" s="391" t="s">
        <v>782</v>
      </c>
      <c r="E296" s="317" t="s">
        <v>648</v>
      </c>
      <c r="F296" s="376">
        <v>87.819999694824219</v>
      </c>
      <c r="G296" s="434">
        <v>3.7520000000000002</v>
      </c>
      <c r="H296" s="376">
        <f t="shared" ref="H296" si="122">F296-G296</f>
        <v>84.067999694824223</v>
      </c>
      <c r="I296" s="393">
        <f>G296/F296</f>
        <v>4.2723753279870817E-2</v>
      </c>
    </row>
    <row r="297" spans="2:9" ht="15" customHeight="1">
      <c r="B297" s="543"/>
      <c r="C297" s="538"/>
      <c r="D297" s="379" t="s">
        <v>292</v>
      </c>
      <c r="E297" s="380" t="s">
        <v>648</v>
      </c>
      <c r="F297" s="381">
        <v>2.7309999999999945</v>
      </c>
      <c r="G297" s="381">
        <v>2.7309999465942383</v>
      </c>
      <c r="H297" s="381">
        <f t="shared" ref="H297:H298" si="123">F297-G297</f>
        <v>5.3405756261781789E-8</v>
      </c>
      <c r="I297" s="383">
        <f t="shared" ref="I297" si="124">G297/F297</f>
        <v>0.99999998044461502</v>
      </c>
    </row>
    <row r="298" spans="2:9" ht="15.75" thickBot="1">
      <c r="B298" s="543"/>
      <c r="C298" s="539"/>
      <c r="D298" s="385" t="s">
        <v>535</v>
      </c>
      <c r="E298" s="386" t="s">
        <v>648</v>
      </c>
      <c r="F298" s="387">
        <v>17.148</v>
      </c>
      <c r="G298" s="387">
        <v>0.5</v>
      </c>
      <c r="H298" s="387">
        <f t="shared" si="123"/>
        <v>16.648</v>
      </c>
      <c r="I298" s="389">
        <f t="shared" ref="I298" si="125">G298/F298</f>
        <v>2.9157919290879405E-2</v>
      </c>
    </row>
    <row r="299" spans="2:9" ht="15.75" thickBot="1">
      <c r="B299" s="544"/>
      <c r="C299" s="540" t="s">
        <v>72</v>
      </c>
      <c r="D299" s="541"/>
      <c r="E299" s="394" t="s">
        <v>648</v>
      </c>
      <c r="F299" s="395">
        <f>SUM(F248:F298)</f>
        <v>1448.5399942041636</v>
      </c>
      <c r="G299" s="395">
        <f>SUM(G248:G298)</f>
        <v>504.91965323867799</v>
      </c>
      <c r="H299" s="395">
        <f>F299-G299</f>
        <v>943.62034096548564</v>
      </c>
      <c r="I299" s="396">
        <f>G299/F299</f>
        <v>0.34857142727086649</v>
      </c>
    </row>
    <row r="300" spans="2:9">
      <c r="F300" s="38"/>
      <c r="G300" s="335"/>
    </row>
    <row r="302" spans="2:9" ht="24">
      <c r="B302" s="296" t="s">
        <v>55</v>
      </c>
      <c r="C302" s="297" t="s">
        <v>40</v>
      </c>
      <c r="D302" s="297" t="s">
        <v>490</v>
      </c>
      <c r="E302" s="297" t="s">
        <v>492</v>
      </c>
      <c r="F302" s="296" t="s">
        <v>636</v>
      </c>
      <c r="G302" s="297" t="s">
        <v>494</v>
      </c>
      <c r="H302" s="297" t="s">
        <v>470</v>
      </c>
      <c r="I302" s="296" t="s">
        <v>514</v>
      </c>
    </row>
    <row r="303" spans="2:9" ht="24">
      <c r="B303" s="314" t="s">
        <v>235</v>
      </c>
      <c r="C303" s="311" t="s">
        <v>240</v>
      </c>
      <c r="D303" s="311" t="s">
        <v>530</v>
      </c>
      <c r="E303" s="307" t="s">
        <v>648</v>
      </c>
      <c r="F303" s="312">
        <v>17.545999999999999</v>
      </c>
      <c r="G303" s="78">
        <v>5.7130000000000001</v>
      </c>
      <c r="H303" s="323">
        <f>F303-G303</f>
        <v>11.832999999999998</v>
      </c>
      <c r="I303" s="331">
        <f>G303/F303</f>
        <v>0.32560127664424943</v>
      </c>
    </row>
    <row r="306" spans="2:9" ht="24">
      <c r="B306" s="296" t="s">
        <v>55</v>
      </c>
      <c r="C306" s="297" t="s">
        <v>40</v>
      </c>
      <c r="D306" s="297" t="s">
        <v>490</v>
      </c>
      <c r="E306" s="297" t="s">
        <v>492</v>
      </c>
      <c r="F306" s="296" t="s">
        <v>636</v>
      </c>
      <c r="G306" s="297" t="s">
        <v>494</v>
      </c>
      <c r="H306" s="297" t="s">
        <v>470</v>
      </c>
      <c r="I306" s="296" t="s">
        <v>514</v>
      </c>
    </row>
    <row r="307" spans="2:9" ht="24">
      <c r="B307" s="314" t="s">
        <v>233</v>
      </c>
      <c r="C307" s="313" t="s">
        <v>241</v>
      </c>
      <c r="D307" s="311" t="s">
        <v>531</v>
      </c>
      <c r="E307" s="307" t="s">
        <v>648</v>
      </c>
      <c r="F307" s="312">
        <v>21.174999999999997</v>
      </c>
      <c r="G307" s="312">
        <v>1.155</v>
      </c>
      <c r="H307" s="312">
        <f>F307-G307</f>
        <v>20.019999999999996</v>
      </c>
      <c r="I307" s="302">
        <f>G307/F307</f>
        <v>5.4545454545454557E-2</v>
      </c>
    </row>
  </sheetData>
  <mergeCells count="43">
    <mergeCell ref="C297:C298"/>
    <mergeCell ref="C299:D299"/>
    <mergeCell ref="B248:B299"/>
    <mergeCell ref="C243:E243"/>
    <mergeCell ref="C248:C278"/>
    <mergeCell ref="C279:C296"/>
    <mergeCell ref="B66:B243"/>
    <mergeCell ref="D96:E96"/>
    <mergeCell ref="C88:C95"/>
    <mergeCell ref="D88:E88"/>
    <mergeCell ref="D89:E89"/>
    <mergeCell ref="D90:E90"/>
    <mergeCell ref="D91:D92"/>
    <mergeCell ref="D93:D94"/>
    <mergeCell ref="D95:E95"/>
    <mergeCell ref="C66:C87"/>
    <mergeCell ref="B5:B9"/>
    <mergeCell ref="B24:B62"/>
    <mergeCell ref="C25:C61"/>
    <mergeCell ref="D25:D29"/>
    <mergeCell ref="D30:D32"/>
    <mergeCell ref="D33:D42"/>
    <mergeCell ref="D43:D54"/>
    <mergeCell ref="D56:D61"/>
    <mergeCell ref="C62:D62"/>
    <mergeCell ref="C14:C18"/>
    <mergeCell ref="D14:D18"/>
    <mergeCell ref="C20:E20"/>
    <mergeCell ref="B13:B20"/>
    <mergeCell ref="D66:D76"/>
    <mergeCell ref="D77:D82"/>
    <mergeCell ref="D83:D84"/>
    <mergeCell ref="D85:D86"/>
    <mergeCell ref="C97:C242"/>
    <mergeCell ref="D97:E97"/>
    <mergeCell ref="D98:D104"/>
    <mergeCell ref="D105:D123"/>
    <mergeCell ref="D124:D137"/>
    <mergeCell ref="D138:D149"/>
    <mergeCell ref="D150:D185"/>
    <mergeCell ref="D186:D199"/>
    <mergeCell ref="D200:D233"/>
    <mergeCell ref="D235:D241"/>
  </mergeCells>
  <conditionalFormatting sqref="S243">
    <cfRule type="cellIs" dxfId="0" priority="7" operator="between">
      <formula>0.8</formula>
      <formula>0.95</formula>
    </cfRule>
  </conditionalFormatting>
  <conditionalFormatting sqref="I247:I299">
    <cfRule type="colorScale" priority="6">
      <colorScale>
        <cfvo type="min"/>
        <cfvo type="max"/>
        <color rgb="FFFCFCFF"/>
        <color rgb="FFF8696B"/>
      </colorScale>
    </cfRule>
  </conditionalFormatting>
  <conditionalFormatting sqref="J24:J62">
    <cfRule type="colorScale" priority="4">
      <colorScale>
        <cfvo type="min"/>
        <cfvo type="max"/>
        <color rgb="FFFCFCFF"/>
        <color rgb="FFF8696B"/>
      </colorScale>
    </cfRule>
  </conditionalFormatting>
  <conditionalFormatting sqref="J66:J243">
    <cfRule type="colorScale" priority="3">
      <colorScale>
        <cfvo type="min"/>
        <cfvo type="max"/>
        <color rgb="FFFCFCFF"/>
        <color rgb="FFF8696B"/>
      </colorScale>
    </cfRule>
  </conditionalFormatting>
  <conditionalFormatting sqref="J13:J20">
    <cfRule type="colorScale" priority="2">
      <colorScale>
        <cfvo type="min"/>
        <cfvo type="max"/>
        <color rgb="FFFCFCFF"/>
        <color rgb="FFF8696B"/>
      </colorScale>
    </cfRule>
  </conditionalFormatting>
  <conditionalFormatting sqref="H5:H9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workbookViewId="0">
      <selection activeCell="L25" sqref="L25"/>
    </sheetView>
  </sheetViews>
  <sheetFormatPr baseColWidth="10" defaultRowHeight="15"/>
  <cols>
    <col min="3" max="3" width="13.42578125" bestFit="1" customWidth="1"/>
    <col min="5" max="5" width="18.5703125" bestFit="1" customWidth="1"/>
  </cols>
  <sheetData>
    <row r="2" spans="2:9" ht="45">
      <c r="B2" s="301" t="s">
        <v>55</v>
      </c>
      <c r="C2" s="301" t="s">
        <v>490</v>
      </c>
      <c r="D2" s="301" t="s">
        <v>316</v>
      </c>
      <c r="E2" s="301" t="s">
        <v>492</v>
      </c>
      <c r="F2" s="300" t="s">
        <v>649</v>
      </c>
      <c r="G2" s="300" t="s">
        <v>675</v>
      </c>
      <c r="H2" s="300" t="s">
        <v>7</v>
      </c>
      <c r="I2" s="300" t="s">
        <v>676</v>
      </c>
    </row>
    <row r="3" spans="2:9">
      <c r="B3" s="291" t="s">
        <v>650</v>
      </c>
      <c r="C3" s="196" t="s">
        <v>651</v>
      </c>
      <c r="D3" s="196">
        <v>953713</v>
      </c>
      <c r="E3" s="299" t="s">
        <v>648</v>
      </c>
      <c r="F3" s="289">
        <v>20.082000000000001</v>
      </c>
      <c r="G3" s="436">
        <v>20.082000000000001</v>
      </c>
      <c r="H3" s="289">
        <f>F3-G3</f>
        <v>0</v>
      </c>
      <c r="I3" s="302">
        <f>G3/F3</f>
        <v>1</v>
      </c>
    </row>
    <row r="4" spans="2:9">
      <c r="B4" s="291" t="s">
        <v>650</v>
      </c>
      <c r="C4" s="196" t="s">
        <v>652</v>
      </c>
      <c r="D4" s="196">
        <v>967084</v>
      </c>
      <c r="E4" s="299" t="s">
        <v>648</v>
      </c>
      <c r="F4" s="289">
        <v>13.339</v>
      </c>
      <c r="G4" s="436">
        <v>13.339</v>
      </c>
      <c r="H4" s="374">
        <f>F4-G4</f>
        <v>0</v>
      </c>
      <c r="I4" s="302">
        <f t="shared" ref="I4:I13" si="0">G4/F4</f>
        <v>1</v>
      </c>
    </row>
    <row r="5" spans="2:9">
      <c r="B5" s="291" t="s">
        <v>650</v>
      </c>
      <c r="C5" s="196" t="s">
        <v>653</v>
      </c>
      <c r="D5" s="196">
        <v>922562</v>
      </c>
      <c r="E5" s="299" t="s">
        <v>648</v>
      </c>
      <c r="F5" s="289">
        <v>1.5090000000000003</v>
      </c>
      <c r="G5" s="436">
        <v>1.5089999999999999</v>
      </c>
      <c r="H5" s="374">
        <f>F5-G5</f>
        <v>0</v>
      </c>
      <c r="I5" s="302">
        <f t="shared" si="0"/>
        <v>0.99999999999999967</v>
      </c>
    </row>
    <row r="6" spans="2:9">
      <c r="B6" s="291" t="s">
        <v>650</v>
      </c>
      <c r="C6" s="196" t="s">
        <v>654</v>
      </c>
      <c r="D6" s="196">
        <v>966319</v>
      </c>
      <c r="E6" s="299" t="s">
        <v>648</v>
      </c>
      <c r="F6" s="289">
        <v>33.417999999999999</v>
      </c>
      <c r="G6" s="436">
        <v>33.417999999999999</v>
      </c>
      <c r="H6" s="374">
        <f t="shared" ref="H6:H13" si="1">F6-G6</f>
        <v>0</v>
      </c>
      <c r="I6" s="302">
        <f t="shared" si="0"/>
        <v>1</v>
      </c>
    </row>
    <row r="7" spans="2:9">
      <c r="B7" s="291" t="s">
        <v>650</v>
      </c>
      <c r="C7" s="196" t="s">
        <v>655</v>
      </c>
      <c r="D7" s="196">
        <v>697455</v>
      </c>
      <c r="E7" s="299" t="s">
        <v>648</v>
      </c>
      <c r="F7" s="289">
        <v>14.873000000000001</v>
      </c>
      <c r="G7" s="436">
        <v>14.872999999999999</v>
      </c>
      <c r="H7" s="374">
        <f t="shared" si="1"/>
        <v>0</v>
      </c>
      <c r="I7" s="302">
        <f t="shared" si="0"/>
        <v>0.99999999999999989</v>
      </c>
    </row>
    <row r="8" spans="2:9">
      <c r="B8" s="196" t="s">
        <v>650</v>
      </c>
      <c r="C8" s="196" t="s">
        <v>656</v>
      </c>
      <c r="D8" s="196">
        <v>966152</v>
      </c>
      <c r="E8" s="299" t="s">
        <v>648</v>
      </c>
      <c r="F8" s="289">
        <v>11.74</v>
      </c>
      <c r="G8" s="436">
        <v>11.74</v>
      </c>
      <c r="H8" s="374">
        <f t="shared" si="1"/>
        <v>0</v>
      </c>
      <c r="I8" s="302">
        <f t="shared" si="0"/>
        <v>1</v>
      </c>
    </row>
    <row r="9" spans="2:9">
      <c r="B9" s="196" t="s">
        <v>650</v>
      </c>
      <c r="C9" s="196" t="s">
        <v>657</v>
      </c>
      <c r="D9" s="196">
        <v>954647</v>
      </c>
      <c r="E9" s="299" t="s">
        <v>648</v>
      </c>
      <c r="F9" s="289">
        <v>36.338000000000001</v>
      </c>
      <c r="G9" s="436">
        <v>34.606999999999999</v>
      </c>
      <c r="H9" s="374">
        <f t="shared" si="1"/>
        <v>1.7310000000000016</v>
      </c>
      <c r="I9" s="302">
        <f t="shared" si="0"/>
        <v>0.95236391656117558</v>
      </c>
    </row>
    <row r="10" spans="2:9">
      <c r="B10" s="196" t="s">
        <v>650</v>
      </c>
      <c r="C10" s="196" t="s">
        <v>658</v>
      </c>
      <c r="D10" s="196">
        <v>964694</v>
      </c>
      <c r="E10" s="299" t="s">
        <v>648</v>
      </c>
      <c r="F10" s="289">
        <v>12.84</v>
      </c>
      <c r="G10" s="436">
        <v>5.6840000000000002</v>
      </c>
      <c r="H10" s="374">
        <f t="shared" si="1"/>
        <v>7.1559999999999997</v>
      </c>
      <c r="I10" s="302">
        <f t="shared" si="0"/>
        <v>0.44267912772585671</v>
      </c>
    </row>
    <row r="11" spans="2:9">
      <c r="B11" s="196" t="s">
        <v>650</v>
      </c>
      <c r="C11" s="196" t="s">
        <v>659</v>
      </c>
      <c r="D11" s="196">
        <v>959608</v>
      </c>
      <c r="E11" s="299" t="s">
        <v>648</v>
      </c>
      <c r="F11" s="289">
        <v>22.475999999999999</v>
      </c>
      <c r="G11" s="436">
        <v>19.687000000000001</v>
      </c>
      <c r="H11" s="374">
        <f t="shared" si="1"/>
        <v>2.7889999999999979</v>
      </c>
      <c r="I11" s="302">
        <f t="shared" si="0"/>
        <v>0.87591208400071197</v>
      </c>
    </row>
    <row r="12" spans="2:9">
      <c r="B12" s="196" t="s">
        <v>650</v>
      </c>
      <c r="C12" s="196" t="s">
        <v>660</v>
      </c>
      <c r="D12" s="196">
        <v>910104</v>
      </c>
      <c r="E12" s="299" t="s">
        <v>648</v>
      </c>
      <c r="F12" s="289">
        <v>22.956</v>
      </c>
      <c r="G12" s="436">
        <v>22.956</v>
      </c>
      <c r="H12" s="374">
        <f t="shared" si="1"/>
        <v>0</v>
      </c>
      <c r="I12" s="302">
        <f t="shared" si="0"/>
        <v>1</v>
      </c>
    </row>
    <row r="13" spans="2:9">
      <c r="B13" s="196" t="s">
        <v>650</v>
      </c>
      <c r="C13" s="196" t="s">
        <v>661</v>
      </c>
      <c r="D13" s="196">
        <v>968869</v>
      </c>
      <c r="E13" s="299" t="s">
        <v>648</v>
      </c>
      <c r="F13" s="289">
        <v>22</v>
      </c>
      <c r="G13" s="436">
        <v>13.407</v>
      </c>
      <c r="H13" s="374">
        <f t="shared" si="1"/>
        <v>8.593</v>
      </c>
      <c r="I13" s="302">
        <f t="shared" si="0"/>
        <v>0.6094090909090909</v>
      </c>
    </row>
    <row r="14" spans="2:9">
      <c r="B14" s="196" t="s">
        <v>650</v>
      </c>
      <c r="C14" s="290" t="s">
        <v>662</v>
      </c>
      <c r="D14" s="290">
        <v>954878</v>
      </c>
      <c r="E14" s="299" t="s">
        <v>648</v>
      </c>
      <c r="F14" s="551">
        <v>33.700000000000003</v>
      </c>
      <c r="G14" s="554">
        <v>33.700000000000003</v>
      </c>
      <c r="H14" s="554">
        <f>F14-(G14+G15+G16)</f>
        <v>0</v>
      </c>
      <c r="I14" s="557">
        <f>(G14+G15+G16)/F14</f>
        <v>1</v>
      </c>
    </row>
    <row r="15" spans="2:9">
      <c r="B15" s="196" t="s">
        <v>650</v>
      </c>
      <c r="C15" s="290" t="s">
        <v>663</v>
      </c>
      <c r="D15" s="290">
        <v>966009</v>
      </c>
      <c r="E15" s="299" t="s">
        <v>648</v>
      </c>
      <c r="F15" s="552"/>
      <c r="G15" s="555"/>
      <c r="H15" s="555"/>
      <c r="I15" s="558"/>
    </row>
    <row r="16" spans="2:9">
      <c r="B16" s="196" t="s">
        <v>650</v>
      </c>
      <c r="C16" s="290" t="s">
        <v>664</v>
      </c>
      <c r="D16" s="290">
        <v>960127</v>
      </c>
      <c r="E16" s="299" t="s">
        <v>648</v>
      </c>
      <c r="F16" s="553"/>
      <c r="G16" s="556"/>
      <c r="H16" s="556"/>
      <c r="I16" s="559"/>
    </row>
    <row r="17" spans="2:9">
      <c r="B17" s="196" t="s">
        <v>650</v>
      </c>
      <c r="C17" s="196" t="s">
        <v>665</v>
      </c>
      <c r="D17" s="196">
        <v>960106</v>
      </c>
      <c r="E17" s="299" t="s">
        <v>648</v>
      </c>
      <c r="F17" s="289">
        <v>3.9359999999999999</v>
      </c>
      <c r="G17" s="436">
        <v>0</v>
      </c>
      <c r="H17" s="289">
        <f>F17-G17</f>
        <v>3.9359999999999999</v>
      </c>
      <c r="I17" s="302">
        <f>G17/F17</f>
        <v>0</v>
      </c>
    </row>
    <row r="18" spans="2:9">
      <c r="B18" s="196" t="s">
        <v>650</v>
      </c>
      <c r="C18" s="196" t="s">
        <v>666</v>
      </c>
      <c r="D18" s="196">
        <v>697398</v>
      </c>
      <c r="E18" s="299" t="s">
        <v>648</v>
      </c>
      <c r="F18" s="289">
        <v>16.288</v>
      </c>
      <c r="G18" s="436">
        <v>16.288</v>
      </c>
      <c r="H18" s="374">
        <f t="shared" ref="H18:H27" si="2">F18-G18</f>
        <v>0</v>
      </c>
      <c r="I18" s="302">
        <f t="shared" ref="I18:I27" si="3">G18/F18</f>
        <v>1</v>
      </c>
    </row>
    <row r="19" spans="2:9">
      <c r="B19" s="196" t="s">
        <v>650</v>
      </c>
      <c r="C19" s="196" t="s">
        <v>667</v>
      </c>
      <c r="D19" s="196">
        <v>902359</v>
      </c>
      <c r="E19" s="299" t="s">
        <v>648</v>
      </c>
      <c r="F19" s="289">
        <v>20.702999999999999</v>
      </c>
      <c r="G19" s="436">
        <v>20.702999999999999</v>
      </c>
      <c r="H19" s="374">
        <f t="shared" si="2"/>
        <v>0</v>
      </c>
      <c r="I19" s="302">
        <f t="shared" si="3"/>
        <v>1</v>
      </c>
    </row>
    <row r="20" spans="2:9">
      <c r="B20" s="196" t="s">
        <v>650</v>
      </c>
      <c r="C20" s="196" t="s">
        <v>668</v>
      </c>
      <c r="D20" s="196">
        <v>967590</v>
      </c>
      <c r="E20" s="299" t="s">
        <v>648</v>
      </c>
      <c r="F20" s="289">
        <v>0.92000000000000015</v>
      </c>
      <c r="G20" s="436">
        <v>0</v>
      </c>
      <c r="H20" s="374">
        <f t="shared" si="2"/>
        <v>0.92000000000000015</v>
      </c>
      <c r="I20" s="302">
        <f t="shared" si="3"/>
        <v>0</v>
      </c>
    </row>
    <row r="21" spans="2:9">
      <c r="B21" s="196" t="s">
        <v>650</v>
      </c>
      <c r="C21" s="196" t="s">
        <v>669</v>
      </c>
      <c r="D21" s="196">
        <v>962295</v>
      </c>
      <c r="E21" s="299" t="s">
        <v>648</v>
      </c>
      <c r="F21" s="289">
        <v>1.5920000000000001</v>
      </c>
      <c r="G21" s="436">
        <v>0</v>
      </c>
      <c r="H21" s="374">
        <f t="shared" si="2"/>
        <v>1.5920000000000001</v>
      </c>
      <c r="I21" s="302">
        <f t="shared" si="3"/>
        <v>0</v>
      </c>
    </row>
    <row r="22" spans="2:9">
      <c r="B22" s="196" t="s">
        <v>650</v>
      </c>
      <c r="C22" s="196" t="s">
        <v>670</v>
      </c>
      <c r="D22" s="196">
        <v>969202</v>
      </c>
      <c r="E22" s="299" t="s">
        <v>648</v>
      </c>
      <c r="F22" s="289">
        <v>5</v>
      </c>
      <c r="G22" s="436">
        <v>5</v>
      </c>
      <c r="H22" s="374">
        <f t="shared" si="2"/>
        <v>0</v>
      </c>
      <c r="I22" s="302">
        <f t="shared" si="3"/>
        <v>1</v>
      </c>
    </row>
    <row r="23" spans="2:9">
      <c r="B23" s="196" t="s">
        <v>650</v>
      </c>
      <c r="C23" s="196" t="s">
        <v>671</v>
      </c>
      <c r="D23" s="196">
        <v>958709</v>
      </c>
      <c r="E23" s="299" t="s">
        <v>648</v>
      </c>
      <c r="F23" s="289">
        <v>5</v>
      </c>
      <c r="G23" s="436">
        <v>5</v>
      </c>
      <c r="H23" s="374">
        <f t="shared" si="2"/>
        <v>0</v>
      </c>
      <c r="I23" s="302">
        <f t="shared" si="3"/>
        <v>1</v>
      </c>
    </row>
    <row r="24" spans="2:9">
      <c r="B24" s="196" t="s">
        <v>650</v>
      </c>
      <c r="C24" s="196" t="s">
        <v>672</v>
      </c>
      <c r="D24" s="196">
        <v>902750</v>
      </c>
      <c r="E24" s="299" t="s">
        <v>648</v>
      </c>
      <c r="F24" s="289">
        <v>19.887</v>
      </c>
      <c r="G24" s="436">
        <v>14.925000000000001</v>
      </c>
      <c r="H24" s="374">
        <f t="shared" si="2"/>
        <v>4.9619999999999997</v>
      </c>
      <c r="I24" s="302">
        <f t="shared" si="3"/>
        <v>0.75049027002564495</v>
      </c>
    </row>
    <row r="25" spans="2:9">
      <c r="B25" s="196" t="s">
        <v>650</v>
      </c>
      <c r="C25" s="196" t="s">
        <v>673</v>
      </c>
      <c r="D25" s="196">
        <v>902384</v>
      </c>
      <c r="E25" s="299" t="s">
        <v>648</v>
      </c>
      <c r="F25" s="289">
        <v>10</v>
      </c>
      <c r="G25" s="436">
        <v>8.5399999999999991</v>
      </c>
      <c r="H25" s="374">
        <f t="shared" si="2"/>
        <v>1.4600000000000009</v>
      </c>
      <c r="I25" s="302">
        <f t="shared" si="3"/>
        <v>0.85399999999999987</v>
      </c>
    </row>
    <row r="26" spans="2:9">
      <c r="B26" s="196" t="s">
        <v>650</v>
      </c>
      <c r="C26" s="196" t="s">
        <v>674</v>
      </c>
      <c r="D26" s="196">
        <v>966729</v>
      </c>
      <c r="E26" s="299" t="s">
        <v>648</v>
      </c>
      <c r="F26" s="289">
        <v>10</v>
      </c>
      <c r="G26" s="436">
        <v>9.6039999999999992</v>
      </c>
      <c r="H26" s="374">
        <f t="shared" si="2"/>
        <v>0.3960000000000008</v>
      </c>
      <c r="I26" s="302">
        <f t="shared" si="3"/>
        <v>0.96039999999999992</v>
      </c>
    </row>
    <row r="27" spans="2:9">
      <c r="B27" s="196" t="s">
        <v>650</v>
      </c>
      <c r="C27" s="196" t="s">
        <v>662</v>
      </c>
      <c r="D27" s="196">
        <v>954878</v>
      </c>
      <c r="E27" s="303" t="s">
        <v>648</v>
      </c>
      <c r="F27" s="289">
        <v>1.3399999999999999</v>
      </c>
      <c r="G27" s="436">
        <v>1.34</v>
      </c>
      <c r="H27" s="374">
        <f t="shared" si="2"/>
        <v>0</v>
      </c>
      <c r="I27" s="302">
        <f t="shared" si="3"/>
        <v>1.0000000000000002</v>
      </c>
    </row>
  </sheetData>
  <mergeCells count="4">
    <mergeCell ref="F14:F16"/>
    <mergeCell ref="H14:H16"/>
    <mergeCell ref="I14:I16"/>
    <mergeCell ref="G14:G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9"/>
  <sheetViews>
    <sheetView showGridLines="0" workbookViewId="0">
      <selection activeCell="O33" sqref="O33:O34"/>
    </sheetView>
  </sheetViews>
  <sheetFormatPr baseColWidth="10" defaultColWidth="11.42578125" defaultRowHeight="12"/>
  <cols>
    <col min="1" max="1" width="3.28515625" style="161" customWidth="1"/>
    <col min="2" max="2" width="16.42578125" style="161" customWidth="1"/>
    <col min="3" max="3" width="37.140625" style="161" bestFit="1" customWidth="1"/>
    <col min="4" max="4" width="6.85546875" style="161" bestFit="1" customWidth="1"/>
    <col min="5" max="5" width="18" style="161" bestFit="1" customWidth="1"/>
    <col min="6" max="6" width="14.85546875" style="161" bestFit="1" customWidth="1"/>
    <col min="7" max="7" width="17" style="161" bestFit="1" customWidth="1"/>
    <col min="8" max="8" width="11.7109375" style="161" bestFit="1" customWidth="1"/>
    <col min="9" max="9" width="9.7109375" style="161" bestFit="1" customWidth="1"/>
    <col min="10" max="10" width="11.28515625" style="161" bestFit="1" customWidth="1"/>
    <col min="11" max="11" width="18" style="161" bestFit="1" customWidth="1"/>
    <col min="12" max="12" width="14.85546875" style="161" bestFit="1" customWidth="1"/>
    <col min="13" max="13" width="17" style="161" bestFit="1" customWidth="1"/>
    <col min="14" max="14" width="11.7109375" style="161" bestFit="1" customWidth="1"/>
    <col min="15" max="15" width="9.7109375" style="161" bestFit="1" customWidth="1"/>
    <col min="16" max="16" width="11.28515625" style="161" bestFit="1" customWidth="1"/>
    <col min="17" max="17" width="13.7109375" style="161" bestFit="1" customWidth="1"/>
    <col min="18" max="18" width="13.5703125" style="161" customWidth="1"/>
    <col min="19" max="19" width="15" style="161" customWidth="1"/>
    <col min="20" max="20" width="25.42578125" style="161" customWidth="1"/>
    <col min="21" max="22" width="11.5703125" style="161"/>
    <col min="23" max="23" width="15.42578125" style="161" customWidth="1"/>
    <col min="24" max="24" width="13.85546875" style="161" customWidth="1"/>
    <col min="25" max="26" width="11.5703125" style="161"/>
    <col min="27" max="28" width="15.28515625" style="161" customWidth="1"/>
    <col min="29" max="29" width="16.42578125" style="161" customWidth="1"/>
    <col min="30" max="33" width="11.5703125" style="161"/>
    <col min="34" max="34" width="16.140625" style="161" customWidth="1"/>
    <col min="35" max="66" width="11.5703125" style="161" customWidth="1"/>
    <col min="67" max="16384" width="11.42578125" style="161"/>
  </cols>
  <sheetData>
    <row r="2" spans="2:33" ht="35.450000000000003" customHeight="1">
      <c r="B2" s="565" t="s">
        <v>539</v>
      </c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7"/>
      <c r="Q2" s="159"/>
      <c r="R2" s="159"/>
      <c r="S2" s="159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59"/>
    </row>
    <row r="3" spans="2:33">
      <c r="B3" s="452">
        <f>RESUMEN!C4</f>
        <v>44725</v>
      </c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4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59"/>
    </row>
    <row r="4" spans="2:33"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59"/>
    </row>
    <row r="5" spans="2:33"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59"/>
    </row>
    <row r="6" spans="2:33" ht="24">
      <c r="B6" s="265" t="s">
        <v>465</v>
      </c>
      <c r="C6" s="265" t="s">
        <v>498</v>
      </c>
      <c r="D6" s="265" t="s">
        <v>492</v>
      </c>
      <c r="E6" s="265" t="s">
        <v>499</v>
      </c>
      <c r="F6" s="265" t="s">
        <v>500</v>
      </c>
      <c r="G6" s="265" t="s">
        <v>469</v>
      </c>
      <c r="H6" s="265" t="s">
        <v>494</v>
      </c>
      <c r="I6" s="265" t="s">
        <v>470</v>
      </c>
      <c r="J6" s="265" t="s">
        <v>471</v>
      </c>
      <c r="K6" s="265" t="s">
        <v>499</v>
      </c>
      <c r="L6" s="265" t="s">
        <v>500</v>
      </c>
      <c r="M6" s="265" t="s">
        <v>469</v>
      </c>
      <c r="N6" s="265" t="s">
        <v>494</v>
      </c>
      <c r="O6" s="265" t="s">
        <v>470</v>
      </c>
      <c r="P6" s="265" t="s">
        <v>471</v>
      </c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59"/>
    </row>
    <row r="7" spans="2:33" ht="12" customHeight="1">
      <c r="B7" s="530" t="s">
        <v>501</v>
      </c>
      <c r="C7" s="510" t="s">
        <v>243</v>
      </c>
      <c r="D7" s="254" t="s">
        <v>29</v>
      </c>
      <c r="E7" s="277">
        <v>72.975999999999999</v>
      </c>
      <c r="F7" s="252"/>
      <c r="G7" s="252">
        <f>E7+F7</f>
        <v>72.975999999999999</v>
      </c>
      <c r="H7" s="332">
        <v>9.6379999999999999</v>
      </c>
      <c r="I7" s="252">
        <f>G7-H7</f>
        <v>63.338000000000001</v>
      </c>
      <c r="J7" s="255">
        <f>H7/G7</f>
        <v>0.13207081780311336</v>
      </c>
      <c r="K7" s="466">
        <f>E7+E8</f>
        <v>97.301299999999998</v>
      </c>
      <c r="L7" s="466">
        <f>F7+F8</f>
        <v>0</v>
      </c>
      <c r="M7" s="466">
        <f>K7+L7</f>
        <v>97.301299999999998</v>
      </c>
      <c r="N7" s="466">
        <f>H7+H8</f>
        <v>9.6379999999999999</v>
      </c>
      <c r="O7" s="466">
        <f>M7-N7</f>
        <v>87.663299999999992</v>
      </c>
      <c r="P7" s="562">
        <f>N7/M7</f>
        <v>9.9053147285801932E-2</v>
      </c>
      <c r="Q7" s="160"/>
      <c r="R7" s="160"/>
      <c r="S7" s="160"/>
    </row>
    <row r="8" spans="2:33">
      <c r="B8" s="531"/>
      <c r="C8" s="510"/>
      <c r="D8" s="254" t="s">
        <v>31</v>
      </c>
      <c r="E8" s="277">
        <v>24.325299999999999</v>
      </c>
      <c r="F8" s="252"/>
      <c r="G8" s="252">
        <f>E8+F8+I7</f>
        <v>87.663299999999992</v>
      </c>
      <c r="H8" s="252"/>
      <c r="I8" s="252">
        <f t="shared" ref="I8:I17" si="0">G8-H8</f>
        <v>87.663299999999992</v>
      </c>
      <c r="J8" s="255">
        <f>H8/G8</f>
        <v>0</v>
      </c>
      <c r="K8" s="466"/>
      <c r="L8" s="466"/>
      <c r="M8" s="466"/>
      <c r="N8" s="466"/>
      <c r="O8" s="466"/>
      <c r="P8" s="562"/>
      <c r="Q8" s="160"/>
      <c r="R8" s="160"/>
      <c r="S8" s="160"/>
    </row>
    <row r="9" spans="2:33">
      <c r="B9" s="531"/>
      <c r="C9" s="510" t="s">
        <v>32</v>
      </c>
      <c r="D9" s="254" t="s">
        <v>29</v>
      </c>
      <c r="E9" s="277">
        <v>1014.2281</v>
      </c>
      <c r="F9" s="252"/>
      <c r="G9" s="252">
        <f>E9+F9</f>
        <v>1014.2281</v>
      </c>
      <c r="H9" s="332">
        <v>603.976</v>
      </c>
      <c r="I9" s="252">
        <f t="shared" si="0"/>
        <v>410.25210000000004</v>
      </c>
      <c r="J9" s="255">
        <f t="shared" ref="J9:J46" si="1">H9/G9</f>
        <v>0.59550312202945277</v>
      </c>
      <c r="K9" s="466">
        <f>E9+E10</f>
        <v>1352.3041000000001</v>
      </c>
      <c r="L9" s="466">
        <f>F9+F10</f>
        <v>0</v>
      </c>
      <c r="M9" s="466">
        <f>K9+L9</f>
        <v>1352.3041000000001</v>
      </c>
      <c r="N9" s="466">
        <f>H9+H10</f>
        <v>603.976</v>
      </c>
      <c r="O9" s="466">
        <f>M9-N9</f>
        <v>748.32810000000006</v>
      </c>
      <c r="P9" s="562">
        <f t="shared" ref="P9" si="2">N9/M9</f>
        <v>0.44662735253113556</v>
      </c>
      <c r="Q9" s="160"/>
      <c r="R9" s="160"/>
      <c r="S9" s="160"/>
    </row>
    <row r="10" spans="2:33">
      <c r="B10" s="531"/>
      <c r="C10" s="510"/>
      <c r="D10" s="254" t="s">
        <v>31</v>
      </c>
      <c r="E10" s="277">
        <v>338.07600000000002</v>
      </c>
      <c r="F10" s="252"/>
      <c r="G10" s="252">
        <f>E10+F10+I9</f>
        <v>748.32810000000006</v>
      </c>
      <c r="H10" s="252"/>
      <c r="I10" s="252">
        <f t="shared" si="0"/>
        <v>748.32810000000006</v>
      </c>
      <c r="J10" s="255">
        <f>H10/G10</f>
        <v>0</v>
      </c>
      <c r="K10" s="466"/>
      <c r="L10" s="466"/>
      <c r="M10" s="466"/>
      <c r="N10" s="466"/>
      <c r="O10" s="466"/>
      <c r="P10" s="562"/>
      <c r="Q10" s="160"/>
      <c r="R10" s="160"/>
      <c r="S10" s="160"/>
    </row>
    <row r="11" spans="2:33">
      <c r="B11" s="531"/>
      <c r="C11" s="510" t="s">
        <v>244</v>
      </c>
      <c r="D11" s="254" t="s">
        <v>29</v>
      </c>
      <c r="E11" s="277">
        <v>108.9748</v>
      </c>
      <c r="F11" s="252">
        <v>-145.30000000000001</v>
      </c>
      <c r="G11" s="252">
        <f>E11+F11</f>
        <v>-36.325200000000009</v>
      </c>
      <c r="H11" s="252"/>
      <c r="I11" s="252">
        <f>G11-H11</f>
        <v>-36.325200000000009</v>
      </c>
      <c r="J11" s="255">
        <f t="shared" si="1"/>
        <v>0</v>
      </c>
      <c r="K11" s="466">
        <f>E11+E12</f>
        <v>145.2997</v>
      </c>
      <c r="L11" s="466">
        <f>F11+F12</f>
        <v>-145.30000000000001</v>
      </c>
      <c r="M11" s="466">
        <f>K11+L11</f>
        <v>-3.0000000000995897E-4</v>
      </c>
      <c r="N11" s="466">
        <f>H11+H12</f>
        <v>0</v>
      </c>
      <c r="O11" s="466">
        <f>M11-N11</f>
        <v>-3.0000000000995897E-4</v>
      </c>
      <c r="P11" s="562">
        <v>0</v>
      </c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</row>
    <row r="12" spans="2:33">
      <c r="B12" s="531"/>
      <c r="C12" s="510"/>
      <c r="D12" s="254" t="s">
        <v>31</v>
      </c>
      <c r="E12" s="277">
        <v>36.3249</v>
      </c>
      <c r="F12" s="252"/>
      <c r="G12" s="252">
        <f>E12+F12+I11</f>
        <v>-3.0000000000995897E-4</v>
      </c>
      <c r="H12" s="252"/>
      <c r="I12" s="252">
        <f t="shared" si="0"/>
        <v>-3.0000000000995897E-4</v>
      </c>
      <c r="J12" s="255">
        <v>0</v>
      </c>
      <c r="K12" s="466"/>
      <c r="L12" s="466"/>
      <c r="M12" s="466"/>
      <c r="N12" s="466"/>
      <c r="O12" s="466"/>
      <c r="P12" s="562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</row>
    <row r="13" spans="2:33">
      <c r="B13" s="531"/>
      <c r="C13" s="510" t="s">
        <v>245</v>
      </c>
      <c r="D13" s="254" t="s">
        <v>29</v>
      </c>
      <c r="E13" s="277">
        <v>82.239599999999996</v>
      </c>
      <c r="F13" s="252"/>
      <c r="G13" s="252">
        <f>E13+F13</f>
        <v>82.239599999999996</v>
      </c>
      <c r="H13" s="332">
        <v>15.349</v>
      </c>
      <c r="I13" s="252">
        <f t="shared" si="0"/>
        <v>66.890599999999992</v>
      </c>
      <c r="J13" s="255">
        <f t="shared" si="1"/>
        <v>0.18663758092208621</v>
      </c>
      <c r="K13" s="466">
        <f>E13+E14</f>
        <v>109.6528</v>
      </c>
      <c r="L13" s="466">
        <f>F13+F14</f>
        <v>0</v>
      </c>
      <c r="M13" s="466">
        <f>K13+L13</f>
        <v>109.6528</v>
      </c>
      <c r="N13" s="466">
        <f>H13+H14</f>
        <v>15.349</v>
      </c>
      <c r="O13" s="466">
        <f>M13-N13</f>
        <v>94.303799999999995</v>
      </c>
      <c r="P13" s="562">
        <f t="shared" ref="P13" si="3">N13/M13</f>
        <v>0.13997818569156464</v>
      </c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</row>
    <row r="14" spans="2:33">
      <c r="B14" s="531"/>
      <c r="C14" s="510"/>
      <c r="D14" s="254" t="s">
        <v>31</v>
      </c>
      <c r="E14" s="277">
        <v>27.4132</v>
      </c>
      <c r="F14" s="252"/>
      <c r="G14" s="252">
        <f>E14+F14+I13</f>
        <v>94.303799999999995</v>
      </c>
      <c r="H14" s="252"/>
      <c r="I14" s="252">
        <f t="shared" si="0"/>
        <v>94.303799999999995</v>
      </c>
      <c r="J14" s="255">
        <f>H14/G14</f>
        <v>0</v>
      </c>
      <c r="K14" s="466"/>
      <c r="L14" s="466"/>
      <c r="M14" s="466"/>
      <c r="N14" s="466"/>
      <c r="O14" s="466"/>
      <c r="P14" s="562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</row>
    <row r="15" spans="2:33">
      <c r="B15" s="531"/>
      <c r="C15" s="510" t="s">
        <v>246</v>
      </c>
      <c r="D15" s="254" t="s">
        <v>29</v>
      </c>
      <c r="E15" s="277">
        <v>389.6343</v>
      </c>
      <c r="F15" s="252">
        <v>-2.2069999999999999</v>
      </c>
      <c r="G15" s="252">
        <f>E15+F15</f>
        <v>387.4273</v>
      </c>
      <c r="H15" s="332">
        <f>2.606+0.469</f>
        <v>3.0749999999999997</v>
      </c>
      <c r="I15" s="252">
        <f t="shared" si="0"/>
        <v>384.35230000000001</v>
      </c>
      <c r="J15" s="255">
        <f t="shared" si="1"/>
        <v>7.9369729495056222E-3</v>
      </c>
      <c r="K15" s="466">
        <f>E15+E16</f>
        <v>519.51239999999996</v>
      </c>
      <c r="L15" s="466">
        <f>F15+F16</f>
        <v>-2.2069999999999999</v>
      </c>
      <c r="M15" s="466">
        <f>K15+L15</f>
        <v>517.30539999999996</v>
      </c>
      <c r="N15" s="466">
        <f>H15+H16</f>
        <v>3.0749999999999997</v>
      </c>
      <c r="O15" s="466">
        <f>M15-N15</f>
        <v>514.23039999999992</v>
      </c>
      <c r="P15" s="562">
        <f t="shared" ref="P15" si="4">N15/M15</f>
        <v>5.9442642585984988E-3</v>
      </c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</row>
    <row r="16" spans="2:33">
      <c r="B16" s="531"/>
      <c r="C16" s="510"/>
      <c r="D16" s="254" t="s">
        <v>31</v>
      </c>
      <c r="E16" s="277">
        <v>129.87809999999999</v>
      </c>
      <c r="F16" s="252"/>
      <c r="G16" s="252">
        <f>E16+F16+I15</f>
        <v>514.23040000000003</v>
      </c>
      <c r="H16" s="252"/>
      <c r="I16" s="252">
        <f t="shared" si="0"/>
        <v>514.23040000000003</v>
      </c>
      <c r="J16" s="255">
        <f t="shared" si="1"/>
        <v>0</v>
      </c>
      <c r="K16" s="466"/>
      <c r="L16" s="466"/>
      <c r="M16" s="466"/>
      <c r="N16" s="466"/>
      <c r="O16" s="466"/>
      <c r="P16" s="562"/>
      <c r="Q16" s="160"/>
      <c r="R16" s="160"/>
      <c r="S16" s="160"/>
      <c r="T16" s="162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</row>
    <row r="17" spans="2:32">
      <c r="B17" s="531"/>
      <c r="C17" s="510" t="s">
        <v>76</v>
      </c>
      <c r="D17" s="254" t="s">
        <v>29</v>
      </c>
      <c r="E17" s="277">
        <v>130.56039999999999</v>
      </c>
      <c r="F17" s="252"/>
      <c r="G17" s="252">
        <f>E17+F17</f>
        <v>130.56039999999999</v>
      </c>
      <c r="H17" s="332">
        <v>39.625</v>
      </c>
      <c r="I17" s="252">
        <f t="shared" si="0"/>
        <v>90.935399999999987</v>
      </c>
      <c r="J17" s="255">
        <f>H17/G17</f>
        <v>0.3034993765337729</v>
      </c>
      <c r="K17" s="466">
        <f>E17+E18</f>
        <v>174.08049999999997</v>
      </c>
      <c r="L17" s="466">
        <f>F17+F18</f>
        <v>0</v>
      </c>
      <c r="M17" s="466">
        <f>K17+L17</f>
        <v>174.08049999999997</v>
      </c>
      <c r="N17" s="466">
        <f>H17+H18</f>
        <v>39.625</v>
      </c>
      <c r="O17" s="466">
        <f>M17-N17</f>
        <v>134.45549999999997</v>
      </c>
      <c r="P17" s="562">
        <f t="shared" ref="P17" si="5">N17/M17</f>
        <v>0.22762457598639713</v>
      </c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</row>
    <row r="18" spans="2:32">
      <c r="B18" s="531"/>
      <c r="C18" s="510"/>
      <c r="D18" s="254" t="s">
        <v>31</v>
      </c>
      <c r="E18" s="277">
        <v>43.520099999999999</v>
      </c>
      <c r="F18" s="252"/>
      <c r="G18" s="252">
        <f>E18+F18+I17</f>
        <v>134.45549999999997</v>
      </c>
      <c r="H18" s="252"/>
      <c r="I18" s="252">
        <f>G18-H18</f>
        <v>134.45549999999997</v>
      </c>
      <c r="J18" s="255">
        <f>+H18/G18</f>
        <v>0</v>
      </c>
      <c r="K18" s="466"/>
      <c r="L18" s="466"/>
      <c r="M18" s="466"/>
      <c r="N18" s="466"/>
      <c r="O18" s="466"/>
      <c r="P18" s="562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</row>
    <row r="19" spans="2:32">
      <c r="B19" s="531"/>
      <c r="C19" s="510" t="s">
        <v>97</v>
      </c>
      <c r="D19" s="254" t="s">
        <v>29</v>
      </c>
      <c r="E19" s="277">
        <v>8.9123000000000001</v>
      </c>
      <c r="F19" s="252"/>
      <c r="G19" s="252">
        <f>E19+F19</f>
        <v>8.9123000000000001</v>
      </c>
      <c r="H19" s="252"/>
      <c r="I19" s="252">
        <f>G19-H19</f>
        <v>8.9123000000000001</v>
      </c>
      <c r="J19" s="255">
        <f>H19/G19</f>
        <v>0</v>
      </c>
      <c r="K19" s="466">
        <f>E19+E20</f>
        <v>11.883100000000001</v>
      </c>
      <c r="L19" s="466">
        <f>F19+F20</f>
        <v>0</v>
      </c>
      <c r="M19" s="466">
        <f>K19+L19</f>
        <v>11.883100000000001</v>
      </c>
      <c r="N19" s="466">
        <f>H19+H20</f>
        <v>0</v>
      </c>
      <c r="O19" s="466">
        <f>M19-N19</f>
        <v>11.883100000000001</v>
      </c>
      <c r="P19" s="562">
        <f t="shared" ref="P19" si="6">N19/M19</f>
        <v>0</v>
      </c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</row>
    <row r="20" spans="2:32">
      <c r="B20" s="531"/>
      <c r="C20" s="510"/>
      <c r="D20" s="254" t="s">
        <v>31</v>
      </c>
      <c r="E20" s="277">
        <v>2.9708000000000001</v>
      </c>
      <c r="F20" s="252"/>
      <c r="G20" s="252">
        <f>E20+F20+I19</f>
        <v>11.883100000000001</v>
      </c>
      <c r="H20" s="252"/>
      <c r="I20" s="252">
        <f t="shared" ref="I20:I34" si="7">G20-H20</f>
        <v>11.883100000000001</v>
      </c>
      <c r="J20" s="255">
        <f>H20/G20</f>
        <v>0</v>
      </c>
      <c r="K20" s="466"/>
      <c r="L20" s="466"/>
      <c r="M20" s="466"/>
      <c r="N20" s="466"/>
      <c r="O20" s="466"/>
      <c r="P20" s="562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</row>
    <row r="21" spans="2:32">
      <c r="B21" s="531"/>
      <c r="C21" s="510" t="s">
        <v>247</v>
      </c>
      <c r="D21" s="254" t="s">
        <v>29</v>
      </c>
      <c r="E21" s="277">
        <v>576.19936959659992</v>
      </c>
      <c r="F21" s="252"/>
      <c r="G21" s="252">
        <f>E21+F21</f>
        <v>576.19936959659992</v>
      </c>
      <c r="H21" s="332">
        <v>392.75700000000001</v>
      </c>
      <c r="I21" s="252">
        <f t="shared" si="7"/>
        <v>183.44236959659992</v>
      </c>
      <c r="J21" s="255">
        <f t="shared" si="1"/>
        <v>0.68163385925772735</v>
      </c>
      <c r="K21" s="466">
        <f>E21+E22</f>
        <v>768.26582612879997</v>
      </c>
      <c r="L21" s="466">
        <f>F21+F22</f>
        <v>0</v>
      </c>
      <c r="M21" s="466">
        <f>K21+L21</f>
        <v>768.26582612879997</v>
      </c>
      <c r="N21" s="466">
        <f>H21+H22</f>
        <v>392.75700000000001</v>
      </c>
      <c r="O21" s="466">
        <f>M21-N21</f>
        <v>375.50882612879997</v>
      </c>
      <c r="P21" s="562">
        <f t="shared" ref="P21" si="8">N21/M21</f>
        <v>0.5112253944432954</v>
      </c>
      <c r="Q21" s="159"/>
      <c r="R21" s="159"/>
      <c r="S21" s="159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</row>
    <row r="22" spans="2:32">
      <c r="B22" s="531"/>
      <c r="C22" s="510"/>
      <c r="D22" s="254" t="s">
        <v>31</v>
      </c>
      <c r="E22" s="277">
        <v>192.06645653219999</v>
      </c>
      <c r="F22" s="252"/>
      <c r="G22" s="252">
        <f>E22+F22+I21</f>
        <v>375.50882612879991</v>
      </c>
      <c r="H22" s="252"/>
      <c r="I22" s="252">
        <f t="shared" si="7"/>
        <v>375.50882612879991</v>
      </c>
      <c r="J22" s="255">
        <f t="shared" si="1"/>
        <v>0</v>
      </c>
      <c r="K22" s="466"/>
      <c r="L22" s="466"/>
      <c r="M22" s="466"/>
      <c r="N22" s="466"/>
      <c r="O22" s="466"/>
      <c r="P22" s="562"/>
      <c r="Q22" s="159"/>
      <c r="R22" s="159"/>
      <c r="S22" s="159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</row>
    <row r="23" spans="2:32">
      <c r="B23" s="531"/>
      <c r="C23" s="510" t="s">
        <v>248</v>
      </c>
      <c r="D23" s="254" t="s">
        <v>29</v>
      </c>
      <c r="E23" s="277">
        <v>270.0111</v>
      </c>
      <c r="F23" s="252"/>
      <c r="G23" s="252">
        <f>E23+F23</f>
        <v>270.0111</v>
      </c>
      <c r="H23" s="252"/>
      <c r="I23" s="252">
        <f t="shared" si="7"/>
        <v>270.0111</v>
      </c>
      <c r="J23" s="255">
        <f t="shared" si="1"/>
        <v>0</v>
      </c>
      <c r="K23" s="466">
        <f>E23+E24</f>
        <v>360.01479999999998</v>
      </c>
      <c r="L23" s="466">
        <f>F23+F24</f>
        <v>0</v>
      </c>
      <c r="M23" s="466">
        <f>K23+L23</f>
        <v>360.01479999999998</v>
      </c>
      <c r="N23" s="466">
        <f>H23+H24</f>
        <v>0</v>
      </c>
      <c r="O23" s="466">
        <f>M23-N23</f>
        <v>360.01479999999998</v>
      </c>
      <c r="P23" s="562">
        <v>0</v>
      </c>
      <c r="Q23" s="159"/>
      <c r="R23" s="159"/>
      <c r="S23" s="159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</row>
    <row r="24" spans="2:32">
      <c r="B24" s="531"/>
      <c r="C24" s="510"/>
      <c r="D24" s="254" t="s">
        <v>31</v>
      </c>
      <c r="E24" s="277">
        <v>90.003699999999995</v>
      </c>
      <c r="F24" s="252"/>
      <c r="G24" s="252">
        <f>E24+F24+I23</f>
        <v>360.01479999999998</v>
      </c>
      <c r="H24" s="252"/>
      <c r="I24" s="252">
        <f t="shared" si="7"/>
        <v>360.01479999999998</v>
      </c>
      <c r="J24" s="255">
        <v>0</v>
      </c>
      <c r="K24" s="466"/>
      <c r="L24" s="466"/>
      <c r="M24" s="466"/>
      <c r="N24" s="466"/>
      <c r="O24" s="466"/>
      <c r="P24" s="562"/>
      <c r="Q24" s="159"/>
      <c r="R24" s="159"/>
      <c r="S24" s="159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</row>
    <row r="25" spans="2:32">
      <c r="B25" s="531"/>
      <c r="C25" s="510" t="s">
        <v>335</v>
      </c>
      <c r="D25" s="254" t="s">
        <v>29</v>
      </c>
      <c r="E25" s="277">
        <v>0.32919999999999999</v>
      </c>
      <c r="F25" s="252"/>
      <c r="G25" s="252">
        <f>+E25+F25</f>
        <v>0.32919999999999999</v>
      </c>
      <c r="H25" s="252"/>
      <c r="I25" s="252">
        <f>+G25-H25</f>
        <v>0.32919999999999999</v>
      </c>
      <c r="J25" s="255">
        <f>+H25/G25</f>
        <v>0</v>
      </c>
      <c r="K25" s="466">
        <f>E25+E26</f>
        <v>0.43890000000000001</v>
      </c>
      <c r="L25" s="466">
        <f>F25+F26</f>
        <v>0</v>
      </c>
      <c r="M25" s="466">
        <f>K25+L25</f>
        <v>0.43890000000000001</v>
      </c>
      <c r="N25" s="466">
        <f>H25+H26</f>
        <v>0</v>
      </c>
      <c r="O25" s="466">
        <f>M25-N25</f>
        <v>0.43890000000000001</v>
      </c>
      <c r="P25" s="562">
        <f t="shared" ref="P25" si="9">N25/M25</f>
        <v>0</v>
      </c>
      <c r="Q25" s="159"/>
      <c r="R25" s="159"/>
      <c r="S25" s="159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</row>
    <row r="26" spans="2:32">
      <c r="B26" s="531"/>
      <c r="C26" s="510"/>
      <c r="D26" s="254" t="s">
        <v>31</v>
      </c>
      <c r="E26" s="277">
        <v>0.10970000000000001</v>
      </c>
      <c r="F26" s="252"/>
      <c r="G26" s="252">
        <f>+E26+F26+I25</f>
        <v>0.43890000000000001</v>
      </c>
      <c r="H26" s="252"/>
      <c r="I26" s="252">
        <f>+G26-H26</f>
        <v>0.43890000000000001</v>
      </c>
      <c r="J26" s="255">
        <f>+H26/G26</f>
        <v>0</v>
      </c>
      <c r="K26" s="466"/>
      <c r="L26" s="466"/>
      <c r="M26" s="466"/>
      <c r="N26" s="466"/>
      <c r="O26" s="466"/>
      <c r="P26" s="562"/>
      <c r="Q26" s="159"/>
      <c r="R26" s="159"/>
      <c r="S26" s="159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</row>
    <row r="27" spans="2:32">
      <c r="B27" s="531"/>
      <c r="C27" s="510" t="s">
        <v>249</v>
      </c>
      <c r="D27" s="254" t="s">
        <v>29</v>
      </c>
      <c r="E27" s="277">
        <v>80.998199999999997</v>
      </c>
      <c r="F27" s="252"/>
      <c r="G27" s="252">
        <f>E27+F27</f>
        <v>80.998199999999997</v>
      </c>
      <c r="H27" s="252"/>
      <c r="I27" s="252">
        <f t="shared" si="7"/>
        <v>80.998199999999997</v>
      </c>
      <c r="J27" s="255">
        <f t="shared" si="1"/>
        <v>0</v>
      </c>
      <c r="K27" s="466">
        <f>E27+E28</f>
        <v>107.99760000000001</v>
      </c>
      <c r="L27" s="466">
        <f>F27+F28</f>
        <v>0</v>
      </c>
      <c r="M27" s="466">
        <f>K27+L27</f>
        <v>107.99760000000001</v>
      </c>
      <c r="N27" s="466">
        <f>H27+H28</f>
        <v>0</v>
      </c>
      <c r="O27" s="466">
        <f>M27-N27</f>
        <v>107.99760000000001</v>
      </c>
      <c r="P27" s="562">
        <f t="shared" ref="P27" si="10">N27/M27</f>
        <v>0</v>
      </c>
      <c r="Q27" s="159"/>
      <c r="R27" s="159"/>
      <c r="S27" s="159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</row>
    <row r="28" spans="2:32">
      <c r="B28" s="531"/>
      <c r="C28" s="510"/>
      <c r="D28" s="254" t="s">
        <v>31</v>
      </c>
      <c r="E28" s="277">
        <v>26.999400000000001</v>
      </c>
      <c r="F28" s="252"/>
      <c r="G28" s="252">
        <f>E28+F28+I27</f>
        <v>107.99760000000001</v>
      </c>
      <c r="H28" s="252"/>
      <c r="I28" s="252">
        <f t="shared" si="7"/>
        <v>107.99760000000001</v>
      </c>
      <c r="J28" s="255">
        <f t="shared" si="1"/>
        <v>0</v>
      </c>
      <c r="K28" s="466"/>
      <c r="L28" s="466"/>
      <c r="M28" s="466"/>
      <c r="N28" s="466"/>
      <c r="O28" s="466"/>
      <c r="P28" s="562"/>
      <c r="Q28" s="159"/>
      <c r="R28" s="159"/>
      <c r="S28" s="159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</row>
    <row r="29" spans="2:32">
      <c r="B29" s="531"/>
      <c r="C29" s="510" t="s">
        <v>250</v>
      </c>
      <c r="D29" s="254" t="s">
        <v>29</v>
      </c>
      <c r="E29" s="277">
        <v>27.362300000000001</v>
      </c>
      <c r="F29" s="252"/>
      <c r="G29" s="252">
        <f>E29+F29</f>
        <v>27.362300000000001</v>
      </c>
      <c r="H29" s="252"/>
      <c r="I29" s="252">
        <f t="shared" si="7"/>
        <v>27.362300000000001</v>
      </c>
      <c r="J29" s="255">
        <f t="shared" si="1"/>
        <v>0</v>
      </c>
      <c r="K29" s="466">
        <f>E29+E30</f>
        <v>36.4831</v>
      </c>
      <c r="L29" s="466">
        <f>F29+F30</f>
        <v>0</v>
      </c>
      <c r="M29" s="466">
        <f>K29+L29</f>
        <v>36.4831</v>
      </c>
      <c r="N29" s="466">
        <f>H29+H30</f>
        <v>0</v>
      </c>
      <c r="O29" s="466">
        <f>M29-N29</f>
        <v>36.4831</v>
      </c>
      <c r="P29" s="562">
        <v>0</v>
      </c>
      <c r="Q29" s="159"/>
      <c r="R29" s="159"/>
      <c r="S29" s="159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</row>
    <row r="30" spans="2:32">
      <c r="B30" s="531"/>
      <c r="C30" s="510"/>
      <c r="D30" s="254" t="s">
        <v>31</v>
      </c>
      <c r="E30" s="277">
        <v>9.1207999999999991</v>
      </c>
      <c r="F30" s="252"/>
      <c r="G30" s="252">
        <f>E30+F30+I29</f>
        <v>36.4831</v>
      </c>
      <c r="H30" s="252"/>
      <c r="I30" s="252">
        <f t="shared" si="7"/>
        <v>36.4831</v>
      </c>
      <c r="J30" s="255">
        <v>0</v>
      </c>
      <c r="K30" s="466"/>
      <c r="L30" s="466"/>
      <c r="M30" s="466"/>
      <c r="N30" s="466"/>
      <c r="O30" s="466"/>
      <c r="P30" s="562"/>
      <c r="Q30" s="159"/>
      <c r="R30" s="159"/>
      <c r="S30" s="159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</row>
    <row r="31" spans="2:32">
      <c r="B31" s="531"/>
      <c r="C31" s="510" t="s">
        <v>242</v>
      </c>
      <c r="D31" s="254" t="s">
        <v>29</v>
      </c>
      <c r="E31" s="277">
        <v>132.57980000000001</v>
      </c>
      <c r="F31" s="252"/>
      <c r="G31" s="252">
        <f>E31+F31</f>
        <v>132.57980000000001</v>
      </c>
      <c r="H31" s="252"/>
      <c r="I31" s="252">
        <f t="shared" si="7"/>
        <v>132.57980000000001</v>
      </c>
      <c r="J31" s="255">
        <f t="shared" si="1"/>
        <v>0</v>
      </c>
      <c r="K31" s="466">
        <f>E31+E32</f>
        <v>176.7731</v>
      </c>
      <c r="L31" s="466">
        <f>F31+F32</f>
        <v>0</v>
      </c>
      <c r="M31" s="466">
        <f>K31+L31</f>
        <v>176.7731</v>
      </c>
      <c r="N31" s="466">
        <f>H31+H32</f>
        <v>0</v>
      </c>
      <c r="O31" s="466">
        <f>M31-N31</f>
        <v>176.7731</v>
      </c>
      <c r="P31" s="562">
        <f t="shared" ref="P31" si="11">N31/M31</f>
        <v>0</v>
      </c>
      <c r="Q31" s="159"/>
      <c r="R31" s="159"/>
      <c r="S31" s="159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</row>
    <row r="32" spans="2:32">
      <c r="B32" s="531"/>
      <c r="C32" s="510"/>
      <c r="D32" s="254" t="s">
        <v>31</v>
      </c>
      <c r="E32" s="277">
        <v>44.193300000000001</v>
      </c>
      <c r="F32" s="252"/>
      <c r="G32" s="252">
        <f>E32+F32+I31</f>
        <v>176.7731</v>
      </c>
      <c r="H32" s="252"/>
      <c r="I32" s="252">
        <f t="shared" si="7"/>
        <v>176.7731</v>
      </c>
      <c r="J32" s="255">
        <v>0</v>
      </c>
      <c r="K32" s="466"/>
      <c r="L32" s="466"/>
      <c r="M32" s="466"/>
      <c r="N32" s="466"/>
      <c r="O32" s="466"/>
      <c r="P32" s="562"/>
      <c r="Q32" s="159"/>
      <c r="R32" s="159"/>
      <c r="S32" s="159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</row>
    <row r="33" spans="2:32">
      <c r="B33" s="531"/>
      <c r="C33" s="510" t="s">
        <v>464</v>
      </c>
      <c r="D33" s="254" t="s">
        <v>29</v>
      </c>
      <c r="E33" s="277">
        <v>178.7764</v>
      </c>
      <c r="F33" s="252"/>
      <c r="G33" s="252">
        <f>E33+F33</f>
        <v>178.7764</v>
      </c>
      <c r="H33" s="332">
        <f>4.321+24.165</f>
        <v>28.485999999999997</v>
      </c>
      <c r="I33" s="252">
        <f t="shared" si="7"/>
        <v>150.29040000000001</v>
      </c>
      <c r="J33" s="255">
        <f t="shared" si="1"/>
        <v>0.15933870466124161</v>
      </c>
      <c r="K33" s="466">
        <f>E33+E34</f>
        <v>238.36849999999998</v>
      </c>
      <c r="L33" s="466">
        <f>F33+F34</f>
        <v>0</v>
      </c>
      <c r="M33" s="466">
        <f>K33+L33</f>
        <v>238.36849999999998</v>
      </c>
      <c r="N33" s="466">
        <f>H33+H34</f>
        <v>28.485999999999997</v>
      </c>
      <c r="O33" s="466">
        <f>M33-N33</f>
        <v>209.88249999999999</v>
      </c>
      <c r="P33" s="562">
        <f t="shared" ref="P33" si="12">N33/M33</f>
        <v>0.11950404520731556</v>
      </c>
      <c r="Q33" s="159"/>
      <c r="R33" s="159"/>
      <c r="S33" s="159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</row>
    <row r="34" spans="2:32">
      <c r="B34" s="531"/>
      <c r="C34" s="510"/>
      <c r="D34" s="254" t="s">
        <v>31</v>
      </c>
      <c r="E34" s="277">
        <v>59.592100000000002</v>
      </c>
      <c r="F34" s="252"/>
      <c r="G34" s="252">
        <f>E34+F34+I33</f>
        <v>209.88249999999999</v>
      </c>
      <c r="H34" s="252"/>
      <c r="I34" s="252">
        <f t="shared" si="7"/>
        <v>209.88249999999999</v>
      </c>
      <c r="J34" s="255">
        <f t="shared" si="1"/>
        <v>0</v>
      </c>
      <c r="K34" s="466"/>
      <c r="L34" s="466"/>
      <c r="M34" s="466"/>
      <c r="N34" s="466"/>
      <c r="O34" s="466"/>
      <c r="P34" s="562"/>
      <c r="Q34" s="159"/>
      <c r="R34" s="159"/>
      <c r="S34" s="159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</row>
    <row r="35" spans="2:32">
      <c r="B35" s="531"/>
      <c r="C35" s="510" t="s">
        <v>251</v>
      </c>
      <c r="D35" s="254" t="s">
        <v>29</v>
      </c>
      <c r="E35" s="277">
        <v>1035.7089092153999</v>
      </c>
      <c r="F35" s="252"/>
      <c r="G35" s="252">
        <f>E35+F35</f>
        <v>1035.7089092153999</v>
      </c>
      <c r="H35" s="252"/>
      <c r="I35" s="252">
        <f>G35-H35</f>
        <v>1035.7089092153999</v>
      </c>
      <c r="J35" s="255">
        <f t="shared" si="1"/>
        <v>0</v>
      </c>
      <c r="K35" s="466">
        <f>E35+E36</f>
        <v>1380.9452122871999</v>
      </c>
      <c r="L35" s="466">
        <f>F35+F36</f>
        <v>0</v>
      </c>
      <c r="M35" s="466">
        <f>K35+L35</f>
        <v>1380.9452122871999</v>
      </c>
      <c r="N35" s="466">
        <f>H35+H36</f>
        <v>0</v>
      </c>
      <c r="O35" s="466">
        <f>M35-N35</f>
        <v>1380.9452122871999</v>
      </c>
      <c r="P35" s="562">
        <f t="shared" ref="P35" si="13">N35/M35</f>
        <v>0</v>
      </c>
      <c r="Q35" s="159"/>
      <c r="R35" s="159"/>
      <c r="S35" s="159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</row>
    <row r="36" spans="2:32">
      <c r="B36" s="531"/>
      <c r="C36" s="510"/>
      <c r="D36" s="254" t="s">
        <v>31</v>
      </c>
      <c r="E36" s="277">
        <v>345.23630307179997</v>
      </c>
      <c r="F36" s="252"/>
      <c r="G36" s="252">
        <f>E36+F36+I35</f>
        <v>1380.9452122871999</v>
      </c>
      <c r="H36" s="252"/>
      <c r="I36" s="252">
        <f>G36-H36</f>
        <v>1380.9452122871999</v>
      </c>
      <c r="J36" s="255">
        <f>H36/G36</f>
        <v>0</v>
      </c>
      <c r="K36" s="466"/>
      <c r="L36" s="466"/>
      <c r="M36" s="466"/>
      <c r="N36" s="466"/>
      <c r="O36" s="466"/>
      <c r="P36" s="562"/>
      <c r="Q36" s="159"/>
      <c r="R36" s="159"/>
      <c r="S36" s="159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</row>
    <row r="37" spans="2:32">
      <c r="B37" s="531"/>
      <c r="C37" s="510" t="s">
        <v>85</v>
      </c>
      <c r="D37" s="254" t="s">
        <v>29</v>
      </c>
      <c r="E37" s="277">
        <v>83.107600000000005</v>
      </c>
      <c r="F37" s="252"/>
      <c r="G37" s="252">
        <f>E37+F37</f>
        <v>83.107600000000005</v>
      </c>
      <c r="H37" s="252"/>
      <c r="I37" s="252">
        <f t="shared" ref="I37:I60" si="14">G37-H37</f>
        <v>83.107600000000005</v>
      </c>
      <c r="J37" s="255">
        <f t="shared" si="1"/>
        <v>0</v>
      </c>
      <c r="K37" s="466">
        <f>E37+E38</f>
        <v>110.81010000000001</v>
      </c>
      <c r="L37" s="466">
        <f>F37+F38</f>
        <v>0</v>
      </c>
      <c r="M37" s="466">
        <f>K37+L37</f>
        <v>110.81010000000001</v>
      </c>
      <c r="N37" s="466">
        <f>H37+H38</f>
        <v>0</v>
      </c>
      <c r="O37" s="466">
        <f>M37-N37</f>
        <v>110.81010000000001</v>
      </c>
      <c r="P37" s="562">
        <v>0</v>
      </c>
      <c r="Q37" s="159"/>
      <c r="R37" s="159"/>
      <c r="S37" s="159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</row>
    <row r="38" spans="2:32">
      <c r="B38" s="531"/>
      <c r="C38" s="510"/>
      <c r="D38" s="254" t="s">
        <v>31</v>
      </c>
      <c r="E38" s="277">
        <v>27.702500000000001</v>
      </c>
      <c r="F38" s="252"/>
      <c r="G38" s="252">
        <f>E38+F38+I37</f>
        <v>110.81010000000001</v>
      </c>
      <c r="H38" s="252"/>
      <c r="I38" s="252">
        <f t="shared" si="14"/>
        <v>110.81010000000001</v>
      </c>
      <c r="J38" s="255">
        <v>0</v>
      </c>
      <c r="K38" s="466"/>
      <c r="L38" s="466"/>
      <c r="M38" s="466"/>
      <c r="N38" s="466"/>
      <c r="O38" s="466"/>
      <c r="P38" s="562"/>
      <c r="Q38" s="159"/>
      <c r="R38" s="159"/>
      <c r="S38" s="159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</row>
    <row r="39" spans="2:32">
      <c r="B39" s="531"/>
      <c r="C39" s="510" t="s">
        <v>252</v>
      </c>
      <c r="D39" s="254" t="s">
        <v>29</v>
      </c>
      <c r="E39" s="277">
        <v>191.37430000000001</v>
      </c>
      <c r="F39" s="252"/>
      <c r="G39" s="252">
        <f>E39+F39</f>
        <v>191.37430000000001</v>
      </c>
      <c r="H39" s="252"/>
      <c r="I39" s="252">
        <f t="shared" si="14"/>
        <v>191.37430000000001</v>
      </c>
      <c r="J39" s="255">
        <f t="shared" si="1"/>
        <v>0</v>
      </c>
      <c r="K39" s="466">
        <f>E39+E40</f>
        <v>255.16570000000002</v>
      </c>
      <c r="L39" s="466">
        <f>F39+F40</f>
        <v>0</v>
      </c>
      <c r="M39" s="466">
        <f>K39+L39</f>
        <v>255.16570000000002</v>
      </c>
      <c r="N39" s="466">
        <f>H39+H40</f>
        <v>0</v>
      </c>
      <c r="O39" s="466">
        <f>M39-N39</f>
        <v>255.16570000000002</v>
      </c>
      <c r="P39" s="562">
        <f t="shared" ref="P39" si="15">N39/M39</f>
        <v>0</v>
      </c>
      <c r="Q39" s="159"/>
      <c r="R39" s="159"/>
      <c r="S39" s="159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</row>
    <row r="40" spans="2:32">
      <c r="B40" s="531"/>
      <c r="C40" s="510"/>
      <c r="D40" s="254" t="s">
        <v>31</v>
      </c>
      <c r="E40" s="277">
        <v>63.791400000000003</v>
      </c>
      <c r="F40" s="252"/>
      <c r="G40" s="252">
        <f>E40+F40+I39</f>
        <v>255.16570000000002</v>
      </c>
      <c r="H40" s="252"/>
      <c r="I40" s="252">
        <f t="shared" si="14"/>
        <v>255.16570000000002</v>
      </c>
      <c r="J40" s="255">
        <f t="shared" si="1"/>
        <v>0</v>
      </c>
      <c r="K40" s="466"/>
      <c r="L40" s="466"/>
      <c r="M40" s="466"/>
      <c r="N40" s="466"/>
      <c r="O40" s="466"/>
      <c r="P40" s="562"/>
      <c r="Q40" s="159"/>
      <c r="R40" s="159"/>
      <c r="S40" s="159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</row>
    <row r="41" spans="2:32">
      <c r="B41" s="531"/>
      <c r="C41" s="510" t="s">
        <v>253</v>
      </c>
      <c r="D41" s="254" t="s">
        <v>29</v>
      </c>
      <c r="E41" s="277">
        <f>12271.4688+9.196+18.3907</f>
        <v>12299.0555</v>
      </c>
      <c r="F41" s="252"/>
      <c r="G41" s="252">
        <f>E41+F41</f>
        <v>12299.0555</v>
      </c>
      <c r="H41" s="332">
        <v>8206.6270000000004</v>
      </c>
      <c r="I41" s="252">
        <f t="shared" si="14"/>
        <v>4092.4285</v>
      </c>
      <c r="J41" s="255">
        <f t="shared" si="1"/>
        <v>0.66725668487307832</v>
      </c>
      <c r="K41" s="466">
        <f>E41+E42</f>
        <v>16398.740700000002</v>
      </c>
      <c r="L41" s="466">
        <f>F41+F42</f>
        <v>0</v>
      </c>
      <c r="M41" s="466">
        <f>K41+L41</f>
        <v>16398.740700000002</v>
      </c>
      <c r="N41" s="466">
        <f>H41+H42</f>
        <v>8206.6270000000004</v>
      </c>
      <c r="O41" s="466">
        <f>M41-N41</f>
        <v>8192.1137000000017</v>
      </c>
      <c r="P41" s="562">
        <f t="shared" ref="P41" si="16">N41/M41</f>
        <v>0.500442512637571</v>
      </c>
      <c r="Q41" s="159"/>
      <c r="R41" s="159"/>
      <c r="S41" s="159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</row>
    <row r="42" spans="2:32">
      <c r="B42" s="531"/>
      <c r="C42" s="510"/>
      <c r="D42" s="254" t="s">
        <v>31</v>
      </c>
      <c r="E42" s="277">
        <f>4090.4896+3.065+6.1306</f>
        <v>4099.6851999999999</v>
      </c>
      <c r="F42" s="252"/>
      <c r="G42" s="252">
        <f>E42+F42+I41</f>
        <v>8192.1136999999999</v>
      </c>
      <c r="H42" s="252"/>
      <c r="I42" s="252">
        <f>G42-H42</f>
        <v>8192.1136999999999</v>
      </c>
      <c r="J42" s="255">
        <f>H42/G42</f>
        <v>0</v>
      </c>
      <c r="K42" s="466"/>
      <c r="L42" s="466"/>
      <c r="M42" s="466"/>
      <c r="N42" s="466"/>
      <c r="O42" s="466"/>
      <c r="P42" s="562"/>
      <c r="Q42" s="159"/>
      <c r="R42" s="159"/>
      <c r="S42" s="159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</row>
    <row r="43" spans="2:32">
      <c r="B43" s="531"/>
      <c r="C43" s="510" t="s">
        <v>89</v>
      </c>
      <c r="D43" s="254" t="s">
        <v>29</v>
      </c>
      <c r="E43" s="277">
        <v>30.185300000000002</v>
      </c>
      <c r="F43" s="252"/>
      <c r="G43" s="252">
        <f>E43+F43</f>
        <v>30.185300000000002</v>
      </c>
      <c r="H43" s="332">
        <v>14.943</v>
      </c>
      <c r="I43" s="252">
        <f t="shared" si="14"/>
        <v>15.242300000000002</v>
      </c>
      <c r="J43" s="255">
        <f>H43/G43</f>
        <v>0.4950422887962021</v>
      </c>
      <c r="K43" s="466">
        <f>E43+E44</f>
        <v>40.247100000000003</v>
      </c>
      <c r="L43" s="466">
        <f>F43+F44</f>
        <v>0</v>
      </c>
      <c r="M43" s="466">
        <f>K43+L43</f>
        <v>40.247100000000003</v>
      </c>
      <c r="N43" s="466">
        <f>H43+H44</f>
        <v>14.943</v>
      </c>
      <c r="O43" s="466">
        <f>M43-N43</f>
        <v>25.304100000000005</v>
      </c>
      <c r="P43" s="562">
        <f t="shared" ref="P43" si="17">N43/M43</f>
        <v>0.37128140909531365</v>
      </c>
      <c r="Q43" s="159"/>
      <c r="R43" s="159"/>
      <c r="S43" s="159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</row>
    <row r="44" spans="2:32">
      <c r="B44" s="531"/>
      <c r="C44" s="510"/>
      <c r="D44" s="254" t="s">
        <v>31</v>
      </c>
      <c r="E44" s="277">
        <v>10.0618</v>
      </c>
      <c r="F44" s="252"/>
      <c r="G44" s="252">
        <f>E44+F44+I43</f>
        <v>25.304100000000002</v>
      </c>
      <c r="H44" s="252"/>
      <c r="I44" s="252">
        <f t="shared" si="14"/>
        <v>25.304100000000002</v>
      </c>
      <c r="J44" s="255">
        <f>H44/G44</f>
        <v>0</v>
      </c>
      <c r="K44" s="466"/>
      <c r="L44" s="466"/>
      <c r="M44" s="466"/>
      <c r="N44" s="466"/>
      <c r="O44" s="466"/>
      <c r="P44" s="562"/>
      <c r="Q44" s="159"/>
      <c r="R44" s="159"/>
      <c r="S44" s="159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</row>
    <row r="45" spans="2:32">
      <c r="B45" s="531"/>
      <c r="C45" s="510" t="s">
        <v>64</v>
      </c>
      <c r="D45" s="254" t="s">
        <v>29</v>
      </c>
      <c r="E45" s="277">
        <v>25.747599999999998</v>
      </c>
      <c r="F45" s="252"/>
      <c r="G45" s="252">
        <f>E45+F45</f>
        <v>25.747599999999998</v>
      </c>
      <c r="H45" s="252"/>
      <c r="I45" s="252">
        <f t="shared" si="14"/>
        <v>25.747599999999998</v>
      </c>
      <c r="J45" s="255">
        <f>H45/G45</f>
        <v>0</v>
      </c>
      <c r="K45" s="466">
        <f>E45+E46</f>
        <v>34.330100000000002</v>
      </c>
      <c r="L45" s="466">
        <f>F45+F46</f>
        <v>0</v>
      </c>
      <c r="M45" s="466">
        <f>K45+L45</f>
        <v>34.330100000000002</v>
      </c>
      <c r="N45" s="466">
        <f>H45+H46</f>
        <v>0</v>
      </c>
      <c r="O45" s="466">
        <f>M45-N45</f>
        <v>34.330100000000002</v>
      </c>
      <c r="P45" s="562">
        <f t="shared" ref="P45" si="18">N45/M45</f>
        <v>0</v>
      </c>
      <c r="Q45" s="159"/>
      <c r="R45" s="159"/>
      <c r="S45" s="159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</row>
    <row r="46" spans="2:32">
      <c r="B46" s="531"/>
      <c r="C46" s="510"/>
      <c r="D46" s="254" t="s">
        <v>31</v>
      </c>
      <c r="E46" s="277">
        <v>8.5824999999999996</v>
      </c>
      <c r="F46" s="252"/>
      <c r="G46" s="252">
        <f>E46+F46+I45</f>
        <v>34.330100000000002</v>
      </c>
      <c r="H46" s="252"/>
      <c r="I46" s="252">
        <f t="shared" si="14"/>
        <v>34.330100000000002</v>
      </c>
      <c r="J46" s="255">
        <f t="shared" si="1"/>
        <v>0</v>
      </c>
      <c r="K46" s="466"/>
      <c r="L46" s="466"/>
      <c r="M46" s="466"/>
      <c r="N46" s="466"/>
      <c r="O46" s="466"/>
      <c r="P46" s="562"/>
      <c r="Q46" s="159"/>
      <c r="R46" s="159"/>
      <c r="S46" s="159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</row>
    <row r="47" spans="2:32">
      <c r="B47" s="531"/>
      <c r="C47" s="570" t="s">
        <v>254</v>
      </c>
      <c r="D47" s="254" t="s">
        <v>29</v>
      </c>
      <c r="E47" s="277">
        <v>0.62529999999999997</v>
      </c>
      <c r="F47" s="252"/>
      <c r="G47" s="252">
        <f>E47+F47</f>
        <v>0.62529999999999997</v>
      </c>
      <c r="H47" s="252"/>
      <c r="I47" s="252">
        <f t="shared" si="14"/>
        <v>0.62529999999999997</v>
      </c>
      <c r="J47" s="255">
        <f t="shared" ref="J47:J59" si="19">H47/G47</f>
        <v>0</v>
      </c>
      <c r="K47" s="466">
        <f>E47+E48</f>
        <v>0.8337</v>
      </c>
      <c r="L47" s="466">
        <f>F47+F48</f>
        <v>0</v>
      </c>
      <c r="M47" s="466">
        <f t="shared" ref="M47" si="20">K47+L47</f>
        <v>0.8337</v>
      </c>
      <c r="N47" s="466">
        <f>H47+H48</f>
        <v>0</v>
      </c>
      <c r="O47" s="466">
        <f t="shared" ref="O47" si="21">M47-N47</f>
        <v>0.8337</v>
      </c>
      <c r="P47" s="562">
        <f t="shared" ref="P47" si="22">N47/M47</f>
        <v>0</v>
      </c>
      <c r="Q47" s="159"/>
      <c r="R47" s="159"/>
      <c r="S47" s="159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</row>
    <row r="48" spans="2:32">
      <c r="B48" s="531"/>
      <c r="C48" s="570"/>
      <c r="D48" s="254" t="s">
        <v>31</v>
      </c>
      <c r="E48" s="277">
        <v>0.2084</v>
      </c>
      <c r="F48" s="252"/>
      <c r="G48" s="252">
        <f>E48+F48+I47</f>
        <v>0.8337</v>
      </c>
      <c r="H48" s="252"/>
      <c r="I48" s="252">
        <f t="shared" si="14"/>
        <v>0.8337</v>
      </c>
      <c r="J48" s="255">
        <f>H48/G48</f>
        <v>0</v>
      </c>
      <c r="K48" s="466"/>
      <c r="L48" s="466"/>
      <c r="M48" s="466"/>
      <c r="N48" s="466"/>
      <c r="O48" s="466"/>
      <c r="P48" s="562"/>
      <c r="Q48" s="159"/>
      <c r="R48" s="159"/>
      <c r="S48" s="159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</row>
    <row r="49" spans="2:32">
      <c r="B49" s="531"/>
      <c r="C49" s="560" t="s">
        <v>515</v>
      </c>
      <c r="D49" s="254" t="s">
        <v>29</v>
      </c>
      <c r="E49" s="405">
        <v>1040.1098999999999</v>
      </c>
      <c r="F49" s="252">
        <f>-616.296-122.607-36.782+58.2</f>
        <v>-717.48500000000001</v>
      </c>
      <c r="G49" s="252">
        <f>E49+F49</f>
        <v>322.62489999999991</v>
      </c>
      <c r="H49" s="252"/>
      <c r="I49" s="252">
        <f t="shared" si="14"/>
        <v>322.62489999999991</v>
      </c>
      <c r="J49" s="255">
        <f t="shared" si="19"/>
        <v>0</v>
      </c>
      <c r="K49" s="466">
        <f>E49+E50</f>
        <v>1386.8132000000001</v>
      </c>
      <c r="L49" s="466">
        <f>F49+F50</f>
        <v>-717.48500000000001</v>
      </c>
      <c r="M49" s="466">
        <f t="shared" ref="M49" si="23">K49+L49</f>
        <v>669.32820000000004</v>
      </c>
      <c r="N49" s="466">
        <f>H49+H50</f>
        <v>0</v>
      </c>
      <c r="O49" s="466">
        <f t="shared" ref="O49" si="24">M49-N49</f>
        <v>669.32820000000004</v>
      </c>
      <c r="P49" s="562">
        <f t="shared" ref="P49" si="25">N49/M49</f>
        <v>0</v>
      </c>
      <c r="Q49" s="159"/>
      <c r="R49" s="159"/>
      <c r="S49" s="159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</row>
    <row r="50" spans="2:32">
      <c r="B50" s="531"/>
      <c r="C50" s="561"/>
      <c r="D50" s="254" t="s">
        <v>31</v>
      </c>
      <c r="E50" s="405">
        <v>346.70330000000001</v>
      </c>
      <c r="F50" s="252"/>
      <c r="G50" s="252">
        <f>E50+F50+I49</f>
        <v>669.32819999999992</v>
      </c>
      <c r="H50" s="252"/>
      <c r="I50" s="252">
        <f t="shared" si="14"/>
        <v>669.32819999999992</v>
      </c>
      <c r="J50" s="255">
        <f>H50/G50</f>
        <v>0</v>
      </c>
      <c r="K50" s="466"/>
      <c r="L50" s="466"/>
      <c r="M50" s="466"/>
      <c r="N50" s="466"/>
      <c r="O50" s="466"/>
      <c r="P50" s="562"/>
      <c r="Q50" s="159"/>
      <c r="R50" s="159"/>
      <c r="S50" s="159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</row>
    <row r="51" spans="2:32">
      <c r="B51" s="531"/>
      <c r="C51" s="560" t="s">
        <v>516</v>
      </c>
      <c r="D51" s="254" t="s">
        <v>29</v>
      </c>
      <c r="E51" s="277">
        <v>611.42572467540003</v>
      </c>
      <c r="F51" s="252">
        <f>39+30+400</f>
        <v>469</v>
      </c>
      <c r="G51" s="252">
        <f>E51+F51</f>
        <v>1080.4257246754</v>
      </c>
      <c r="H51" s="332">
        <v>974.01300000000003</v>
      </c>
      <c r="I51" s="252">
        <f t="shared" si="14"/>
        <v>106.4127246754</v>
      </c>
      <c r="J51" s="255">
        <f t="shared" si="19"/>
        <v>0.9015085236818382</v>
      </c>
      <c r="K51" s="466">
        <f>E51+E52</f>
        <v>815.23429956720008</v>
      </c>
      <c r="L51" s="466">
        <f>F51+F52</f>
        <v>469</v>
      </c>
      <c r="M51" s="466">
        <f t="shared" ref="M51" si="26">K51+L51</f>
        <v>1284.2342995672002</v>
      </c>
      <c r="N51" s="466">
        <f>H51+H52</f>
        <v>974.01300000000003</v>
      </c>
      <c r="O51" s="466">
        <f t="shared" ref="O51" si="27">M51-N51</f>
        <v>310.22129956720016</v>
      </c>
      <c r="P51" s="562">
        <f t="shared" ref="P51" si="28">N51/M51</f>
        <v>0.75843870571612371</v>
      </c>
      <c r="Q51" s="159"/>
      <c r="R51" s="159"/>
      <c r="S51" s="159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</row>
    <row r="52" spans="2:32">
      <c r="B52" s="531"/>
      <c r="C52" s="561"/>
      <c r="D52" s="254" t="s">
        <v>31</v>
      </c>
      <c r="E52" s="277">
        <v>203.80857489180002</v>
      </c>
      <c r="F52" s="252"/>
      <c r="G52" s="252">
        <f>E52+F52+I51</f>
        <v>310.22129956720005</v>
      </c>
      <c r="H52" s="252"/>
      <c r="I52" s="252">
        <f t="shared" si="14"/>
        <v>310.22129956720005</v>
      </c>
      <c r="J52" s="255">
        <f>H52/G52</f>
        <v>0</v>
      </c>
      <c r="K52" s="466"/>
      <c r="L52" s="466"/>
      <c r="M52" s="466"/>
      <c r="N52" s="466"/>
      <c r="O52" s="466"/>
      <c r="P52" s="562"/>
      <c r="Q52" s="159"/>
      <c r="R52" s="159"/>
      <c r="S52" s="159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</row>
    <row r="53" spans="2:32">
      <c r="B53" s="531"/>
      <c r="C53" s="560" t="s">
        <v>784</v>
      </c>
      <c r="D53" s="399" t="s">
        <v>29</v>
      </c>
      <c r="E53" s="277">
        <v>0</v>
      </c>
      <c r="F53" s="398">
        <f>145.3+616.296+122.607+36.782</f>
        <v>920.98500000000001</v>
      </c>
      <c r="G53" s="398">
        <f>E53+F53</f>
        <v>920.98500000000001</v>
      </c>
      <c r="H53" s="332">
        <v>302.428</v>
      </c>
      <c r="I53" s="398">
        <f t="shared" ref="I53:I54" si="29">G53-H53</f>
        <v>618.55700000000002</v>
      </c>
      <c r="J53" s="400">
        <f t="shared" ref="J53" si="30">H53/G53</f>
        <v>0.32837451207131496</v>
      </c>
      <c r="K53" s="466">
        <f>E53+E54</f>
        <v>0</v>
      </c>
      <c r="L53" s="466">
        <f>F53+F54</f>
        <v>920.98500000000001</v>
      </c>
      <c r="M53" s="466">
        <f t="shared" ref="M53" si="31">K53+L53</f>
        <v>920.98500000000001</v>
      </c>
      <c r="N53" s="466">
        <f>H53+H54</f>
        <v>302.428</v>
      </c>
      <c r="O53" s="466">
        <f t="shared" ref="O53" si="32">M53-N53</f>
        <v>618.55700000000002</v>
      </c>
      <c r="P53" s="562">
        <f t="shared" ref="P53" si="33">N53/M53</f>
        <v>0.32837451207131496</v>
      </c>
      <c r="Q53" s="159"/>
      <c r="R53" s="159"/>
      <c r="S53" s="159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</row>
    <row r="54" spans="2:32">
      <c r="B54" s="531"/>
      <c r="C54" s="561"/>
      <c r="D54" s="399" t="s">
        <v>31</v>
      </c>
      <c r="E54" s="277">
        <v>0</v>
      </c>
      <c r="F54" s="398"/>
      <c r="G54" s="398">
        <f>E54+F54+I53</f>
        <v>618.55700000000002</v>
      </c>
      <c r="H54" s="398"/>
      <c r="I54" s="398">
        <f t="shared" si="29"/>
        <v>618.55700000000002</v>
      </c>
      <c r="J54" s="400">
        <f>H54/G54</f>
        <v>0</v>
      </c>
      <c r="K54" s="466"/>
      <c r="L54" s="466"/>
      <c r="M54" s="466"/>
      <c r="N54" s="466"/>
      <c r="O54" s="466"/>
      <c r="P54" s="562"/>
      <c r="Q54" s="159"/>
      <c r="R54" s="159"/>
      <c r="S54" s="159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</row>
    <row r="55" spans="2:32">
      <c r="B55" s="531"/>
      <c r="C55" s="560" t="s">
        <v>63</v>
      </c>
      <c r="D55" s="403" t="s">
        <v>29</v>
      </c>
      <c r="E55" s="277">
        <v>0</v>
      </c>
      <c r="F55" s="402">
        <f>616.296+122.607+36.782-616.296-122.607-36.782</f>
        <v>0</v>
      </c>
      <c r="G55" s="402">
        <f>E55+F55</f>
        <v>0</v>
      </c>
      <c r="H55" s="332"/>
      <c r="I55" s="402">
        <f t="shared" ref="I55:I56" si="34">G55-H55</f>
        <v>0</v>
      </c>
      <c r="J55" s="404" t="e">
        <f t="shared" ref="J55" si="35">H55/G55</f>
        <v>#DIV/0!</v>
      </c>
      <c r="K55" s="466">
        <f>E55+E56</f>
        <v>0</v>
      </c>
      <c r="L55" s="466">
        <f>F55+F56</f>
        <v>0</v>
      </c>
      <c r="M55" s="466">
        <f t="shared" ref="M55" si="36">K55+L55</f>
        <v>0</v>
      </c>
      <c r="N55" s="466">
        <f>H55+H56</f>
        <v>0</v>
      </c>
      <c r="O55" s="466">
        <f t="shared" ref="O55" si="37">M55-N55</f>
        <v>0</v>
      </c>
      <c r="P55" s="562" t="e">
        <f t="shared" ref="P55" si="38">N55/M55</f>
        <v>#DIV/0!</v>
      </c>
      <c r="Q55" s="159"/>
      <c r="R55" s="159"/>
      <c r="S55" s="159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</row>
    <row r="56" spans="2:32">
      <c r="B56" s="531"/>
      <c r="C56" s="561"/>
      <c r="D56" s="403" t="s">
        <v>31</v>
      </c>
      <c r="E56" s="277">
        <v>0</v>
      </c>
      <c r="F56" s="402"/>
      <c r="G56" s="402">
        <f>E56+F56+I55</f>
        <v>0</v>
      </c>
      <c r="H56" s="402"/>
      <c r="I56" s="402">
        <f t="shared" si="34"/>
        <v>0</v>
      </c>
      <c r="J56" s="404" t="e">
        <f>H56/G56</f>
        <v>#DIV/0!</v>
      </c>
      <c r="K56" s="466"/>
      <c r="L56" s="466"/>
      <c r="M56" s="466"/>
      <c r="N56" s="466"/>
      <c r="O56" s="466"/>
      <c r="P56" s="562"/>
      <c r="Q56" s="159"/>
      <c r="R56" s="159"/>
      <c r="S56" s="159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</row>
    <row r="57" spans="2:32">
      <c r="B57" s="531"/>
      <c r="C57" s="560" t="s">
        <v>798</v>
      </c>
      <c r="D57" s="427" t="s">
        <v>29</v>
      </c>
      <c r="E57" s="277">
        <v>0</v>
      </c>
      <c r="F57" s="426">
        <v>2.2069999999999999</v>
      </c>
      <c r="G57" s="426">
        <f>E57+F57</f>
        <v>2.2069999999999999</v>
      </c>
      <c r="H57" s="332"/>
      <c r="I57" s="426">
        <f t="shared" ref="I57:I58" si="39">G57-H57</f>
        <v>2.2069999999999999</v>
      </c>
      <c r="J57" s="428">
        <f t="shared" ref="J57" si="40">H57/G57</f>
        <v>0</v>
      </c>
      <c r="K57" s="466">
        <f>E57+E58</f>
        <v>0</v>
      </c>
      <c r="L57" s="466">
        <f>F57+F58</f>
        <v>2.2069999999999999</v>
      </c>
      <c r="M57" s="466">
        <f t="shared" ref="M57" si="41">K57+L57</f>
        <v>2.2069999999999999</v>
      </c>
      <c r="N57" s="466">
        <f>H57+H58</f>
        <v>0</v>
      </c>
      <c r="O57" s="466">
        <f t="shared" ref="O57" si="42">M57-N57</f>
        <v>2.2069999999999999</v>
      </c>
      <c r="P57" s="562">
        <f t="shared" ref="P57" si="43">N57/M57</f>
        <v>0</v>
      </c>
      <c r="Q57" s="159"/>
      <c r="R57" s="159"/>
      <c r="S57" s="159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</row>
    <row r="58" spans="2:32">
      <c r="B58" s="531"/>
      <c r="C58" s="561"/>
      <c r="D58" s="427" t="s">
        <v>31</v>
      </c>
      <c r="E58" s="277">
        <v>0</v>
      </c>
      <c r="F58" s="426"/>
      <c r="G58" s="426">
        <f>E58+F58+I57</f>
        <v>2.2069999999999999</v>
      </c>
      <c r="H58" s="426"/>
      <c r="I58" s="426">
        <f t="shared" si="39"/>
        <v>2.2069999999999999</v>
      </c>
      <c r="J58" s="428">
        <f>H58/G58</f>
        <v>0</v>
      </c>
      <c r="K58" s="466"/>
      <c r="L58" s="466"/>
      <c r="M58" s="466"/>
      <c r="N58" s="466"/>
      <c r="O58" s="466"/>
      <c r="P58" s="562"/>
      <c r="Q58" s="159"/>
      <c r="R58" s="159"/>
      <c r="S58" s="159"/>
      <c r="T58" s="160"/>
      <c r="U58" s="160"/>
      <c r="V58" s="160"/>
      <c r="W58" s="160"/>
      <c r="X58" s="160"/>
      <c r="Y58" s="160"/>
      <c r="Z58" s="160"/>
      <c r="AA58" s="160"/>
      <c r="AB58" s="160"/>
      <c r="AC58" s="160"/>
      <c r="AD58" s="160"/>
      <c r="AE58" s="160"/>
      <c r="AF58" s="160"/>
    </row>
    <row r="59" spans="2:32">
      <c r="B59" s="531"/>
      <c r="C59" s="560" t="s">
        <v>565</v>
      </c>
      <c r="D59" s="270" t="s">
        <v>29</v>
      </c>
      <c r="E59" s="277">
        <f>27.5867-9.196-18.3907</f>
        <v>0</v>
      </c>
      <c r="F59" s="269"/>
      <c r="G59" s="269">
        <f>E59+F59</f>
        <v>0</v>
      </c>
      <c r="H59" s="269"/>
      <c r="I59" s="269">
        <f t="shared" si="14"/>
        <v>0</v>
      </c>
      <c r="J59" s="272" t="e">
        <f t="shared" si="19"/>
        <v>#DIV/0!</v>
      </c>
      <c r="K59" s="466">
        <f>E59+E60</f>
        <v>0</v>
      </c>
      <c r="L59" s="466">
        <f>F59+F60</f>
        <v>0</v>
      </c>
      <c r="M59" s="466">
        <f t="shared" ref="M59" si="44">K59+L59</f>
        <v>0</v>
      </c>
      <c r="N59" s="466">
        <f>H59+H60</f>
        <v>0</v>
      </c>
      <c r="O59" s="466">
        <f t="shared" ref="O59" si="45">M59-N59</f>
        <v>0</v>
      </c>
      <c r="P59" s="562" t="e">
        <f t="shared" ref="P59" si="46">N59/M59</f>
        <v>#DIV/0!</v>
      </c>
      <c r="Q59" s="159"/>
      <c r="R59" s="159"/>
      <c r="S59" s="159"/>
      <c r="T59" s="160"/>
      <c r="U59" s="160"/>
      <c r="V59" s="160"/>
      <c r="W59" s="160"/>
      <c r="X59" s="160"/>
      <c r="Y59" s="160"/>
      <c r="Z59" s="160"/>
      <c r="AA59" s="160"/>
      <c r="AB59" s="160"/>
      <c r="AC59" s="160"/>
      <c r="AD59" s="160"/>
      <c r="AE59" s="160"/>
      <c r="AF59" s="160"/>
    </row>
    <row r="60" spans="2:32">
      <c r="B60" s="531"/>
      <c r="C60" s="561"/>
      <c r="D60" s="270" t="s">
        <v>31</v>
      </c>
      <c r="E60" s="277">
        <f>9.1956-3.065-6.1306</f>
        <v>0</v>
      </c>
      <c r="F60" s="269"/>
      <c r="G60" s="269">
        <f>E60+F60+I59</f>
        <v>0</v>
      </c>
      <c r="H60" s="269"/>
      <c r="I60" s="269">
        <f t="shared" si="14"/>
        <v>0</v>
      </c>
      <c r="J60" s="272" t="e">
        <f>H60/G60</f>
        <v>#DIV/0!</v>
      </c>
      <c r="K60" s="466"/>
      <c r="L60" s="466"/>
      <c r="M60" s="466"/>
      <c r="N60" s="466"/>
      <c r="O60" s="466"/>
      <c r="P60" s="562"/>
      <c r="Q60" s="159"/>
      <c r="R60" s="159"/>
      <c r="S60" s="159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</row>
    <row r="61" spans="2:32">
      <c r="B61" s="531"/>
      <c r="C61" s="568" t="s">
        <v>72</v>
      </c>
      <c r="D61" s="253" t="s">
        <v>29</v>
      </c>
      <c r="E61" s="278">
        <f>E7+E9+E11+E13+E15+E17+E19+E21+E23+E25+E27+E29+E31+E33+E35+E37+E39+E41+E43+E45+E47+E49+E51+E59</f>
        <v>18391.122003487399</v>
      </c>
      <c r="F61" s="273">
        <f>F7+F9+F11+F13+F15+F17+F19+F21+F23+F25+F27+F29+F31+F33+F35+F37+F39+F41+F43+F45+F47+F49+F51+F53+F55+F59+F57</f>
        <v>527.20000000000005</v>
      </c>
      <c r="G61" s="256">
        <f>E61+F61</f>
        <v>18918.322003487399</v>
      </c>
      <c r="H61" s="256">
        <f>H7+H9+H11+H13+H15+H17+H19+H21+H23+H27+H29+H31+H33+H35+H37+H39+H41+H43+H45+H47+H49+H51+H53+H59</f>
        <v>10590.917000000001</v>
      </c>
      <c r="I61" s="256">
        <f>G61-H61</f>
        <v>8327.4050034873981</v>
      </c>
      <c r="J61" s="257">
        <f>H61/G61</f>
        <v>0.55982327597805315</v>
      </c>
      <c r="K61" s="563">
        <f>E61+E62</f>
        <v>24521.495837983202</v>
      </c>
      <c r="L61" s="563">
        <f>F61+F62</f>
        <v>527.20000000000005</v>
      </c>
      <c r="M61" s="563">
        <f>K61+L61</f>
        <v>25048.695837983203</v>
      </c>
      <c r="N61" s="563">
        <f>H61+H62</f>
        <v>10590.917000000001</v>
      </c>
      <c r="O61" s="563">
        <f>M61-N61</f>
        <v>14457.778837983202</v>
      </c>
      <c r="P61" s="564">
        <f>N61/M61</f>
        <v>0.42281311045105213</v>
      </c>
    </row>
    <row r="62" spans="2:32">
      <c r="B62" s="532"/>
      <c r="C62" s="569"/>
      <c r="D62" s="253" t="s">
        <v>31</v>
      </c>
      <c r="E62" s="256">
        <f>E8+E10+E12+E14+E16+E18+E20+E22+E24+E26+E28+E30+E32+E34+E36+E38+E40+E42+E44+E46+E48+E50+E52+E60</f>
        <v>6130.3738344958019</v>
      </c>
      <c r="F62" s="273">
        <f>F8+F10+F12+F14+F16+F18+F20+F22+F24+F26+F28+F30+F32+F34+F36+F38+F40+F42+F44+F46+F48+F50+F52+F54+F59</f>
        <v>0</v>
      </c>
      <c r="G62" s="256">
        <f>E62+F62+G61</f>
        <v>25048.695837983199</v>
      </c>
      <c r="H62" s="256">
        <f>H8+H10+H12+H14+H16+H18+H20+H22+H24+H28+H30+H32+H34+H36+H38+H40+H42+H44+H46+H48+H50+H52</f>
        <v>0</v>
      </c>
      <c r="I62" s="256">
        <f>G62-H62</f>
        <v>25048.695837983199</v>
      </c>
      <c r="J62" s="257">
        <f>H62/G62</f>
        <v>0</v>
      </c>
      <c r="K62" s="563"/>
      <c r="L62" s="563"/>
      <c r="M62" s="563"/>
      <c r="N62" s="563"/>
      <c r="O62" s="563"/>
      <c r="P62" s="564"/>
    </row>
    <row r="63" spans="2:32" ht="19.899999999999999" customHeight="1">
      <c r="F63" s="163"/>
    </row>
    <row r="64" spans="2:32" ht="19.899999999999999" customHeight="1"/>
    <row r="65" spans="2:11" ht="12" customHeight="1">
      <c r="B65" s="279"/>
      <c r="I65" s="333"/>
      <c r="J65" s="334"/>
      <c r="K65" s="335"/>
    </row>
    <row r="66" spans="2:11" ht="12" customHeight="1">
      <c r="I66" s="333"/>
      <c r="J66" s="334"/>
      <c r="K66" s="335"/>
    </row>
    <row r="67" spans="2:11" ht="12" customHeight="1">
      <c r="I67" s="333"/>
      <c r="J67" s="334"/>
      <c r="K67" s="335"/>
    </row>
    <row r="68" spans="2:11" ht="12" customHeight="1">
      <c r="I68" s="333"/>
      <c r="J68" s="334"/>
      <c r="K68" s="335"/>
    </row>
    <row r="69" spans="2:11" ht="12" customHeight="1">
      <c r="I69" s="333"/>
      <c r="J69" s="334"/>
      <c r="K69" s="335"/>
    </row>
    <row r="70" spans="2:11" ht="12" customHeight="1">
      <c r="I70" s="333"/>
      <c r="J70" s="334"/>
      <c r="K70" s="335"/>
    </row>
    <row r="71" spans="2:11" ht="12" customHeight="1">
      <c r="B71" s="279"/>
      <c r="J71" s="334"/>
      <c r="K71" s="335"/>
    </row>
    <row r="72" spans="2:11" ht="12" customHeight="1">
      <c r="J72" s="334"/>
      <c r="K72" s="335"/>
    </row>
    <row r="73" spans="2:11" ht="12" customHeight="1">
      <c r="J73" s="334"/>
      <c r="K73" s="335"/>
    </row>
    <row r="74" spans="2:11" ht="12" customHeight="1">
      <c r="K74" s="335"/>
    </row>
    <row r="75" spans="2:11" ht="12" customHeight="1">
      <c r="K75" s="335"/>
    </row>
    <row r="76" spans="2:11" ht="12" customHeight="1">
      <c r="K76" s="335"/>
    </row>
    <row r="77" spans="2:11" ht="12" customHeight="1">
      <c r="K77" s="335"/>
    </row>
    <row r="78" spans="2:11" ht="12" customHeight="1">
      <c r="K78" s="335"/>
    </row>
    <row r="79" spans="2:11" ht="12" customHeight="1">
      <c r="K79" s="335"/>
    </row>
    <row r="80" spans="2:11" ht="12" customHeight="1">
      <c r="K80" s="335"/>
    </row>
    <row r="81" spans="11:11" ht="12" customHeight="1">
      <c r="K81" s="335"/>
    </row>
    <row r="82" spans="11:11" ht="12" customHeight="1">
      <c r="K82" s="335"/>
    </row>
    <row r="83" spans="11:11" ht="12" customHeight="1">
      <c r="K83" s="335"/>
    </row>
    <row r="84" spans="11:11" ht="12" customHeight="1"/>
    <row r="85" spans="11:11" ht="12" customHeight="1"/>
    <row r="86" spans="11:11" ht="19.899999999999999" customHeight="1"/>
    <row r="87" spans="11:11" ht="19.899999999999999" customHeight="1"/>
    <row r="88" spans="11:11" ht="19.899999999999999" customHeight="1"/>
    <row r="89" spans="11:11" ht="19.899999999999999" customHeight="1"/>
    <row r="90" spans="11:11" ht="19.899999999999999" customHeight="1"/>
    <row r="91" spans="11:11" ht="19.899999999999999" customHeight="1"/>
    <row r="92" spans="11:11" ht="19.899999999999999" customHeight="1"/>
    <row r="93" spans="11:11" ht="19.899999999999999" customHeight="1"/>
    <row r="94" spans="11:11" ht="19.899999999999999" customHeight="1"/>
    <row r="95" spans="11:11" ht="19.899999999999999" customHeight="1"/>
    <row r="96" spans="11:11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</sheetData>
  <mergeCells count="199">
    <mergeCell ref="B3:P3"/>
    <mergeCell ref="B7:B62"/>
    <mergeCell ref="C61:C62"/>
    <mergeCell ref="C11:C12"/>
    <mergeCell ref="K47:K48"/>
    <mergeCell ref="L47:L48"/>
    <mergeCell ref="M47:M48"/>
    <mergeCell ref="L7:L8"/>
    <mergeCell ref="M7:M8"/>
    <mergeCell ref="L11:L12"/>
    <mergeCell ref="M11:M12"/>
    <mergeCell ref="C25:C26"/>
    <mergeCell ref="K25:K26"/>
    <mergeCell ref="N47:N48"/>
    <mergeCell ref="O47:O48"/>
    <mergeCell ref="P47:P48"/>
    <mergeCell ref="C47:C48"/>
    <mergeCell ref="P45:P46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L25:L26"/>
    <mergeCell ref="M25:M26"/>
    <mergeCell ref="N25:N26"/>
    <mergeCell ref="O25:O26"/>
    <mergeCell ref="P25:P26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P37:P38"/>
    <mergeCell ref="C39:C40"/>
    <mergeCell ref="K39:K40"/>
    <mergeCell ref="L39:L40"/>
    <mergeCell ref="M39:M40"/>
    <mergeCell ref="N39:N40"/>
    <mergeCell ref="O39:O40"/>
    <mergeCell ref="P39:P40"/>
    <mergeCell ref="C37:C38"/>
    <mergeCell ref="K37:K38"/>
    <mergeCell ref="L37:L38"/>
    <mergeCell ref="M37:M38"/>
    <mergeCell ref="N37:N38"/>
    <mergeCell ref="O37:O38"/>
    <mergeCell ref="P33:P34"/>
    <mergeCell ref="C35:C36"/>
    <mergeCell ref="K35:K36"/>
    <mergeCell ref="L35:L36"/>
    <mergeCell ref="M35:M36"/>
    <mergeCell ref="N35:N36"/>
    <mergeCell ref="O35:O36"/>
    <mergeCell ref="P35:P36"/>
    <mergeCell ref="C33:C34"/>
    <mergeCell ref="K33:K34"/>
    <mergeCell ref="L33:L34"/>
    <mergeCell ref="M33:M34"/>
    <mergeCell ref="N33:N34"/>
    <mergeCell ref="O33:O34"/>
    <mergeCell ref="C27:C28"/>
    <mergeCell ref="K27:K28"/>
    <mergeCell ref="L27:L28"/>
    <mergeCell ref="M27:M28"/>
    <mergeCell ref="N27:N28"/>
    <mergeCell ref="O27:O28"/>
    <mergeCell ref="P27:P28"/>
    <mergeCell ref="P29:P30"/>
    <mergeCell ref="C31:C32"/>
    <mergeCell ref="K31:K32"/>
    <mergeCell ref="L31:L32"/>
    <mergeCell ref="M31:M32"/>
    <mergeCell ref="N31:N32"/>
    <mergeCell ref="O31:O32"/>
    <mergeCell ref="P31:P32"/>
    <mergeCell ref="C29:C30"/>
    <mergeCell ref="K29:K30"/>
    <mergeCell ref="L29:L30"/>
    <mergeCell ref="M29:M30"/>
    <mergeCell ref="N29:N30"/>
    <mergeCell ref="O29:O3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N7:N8"/>
    <mergeCell ref="O7:O8"/>
    <mergeCell ref="K7:K8"/>
    <mergeCell ref="P7:P8"/>
    <mergeCell ref="P9:P10"/>
    <mergeCell ref="C7:C8"/>
    <mergeCell ref="K9:K10"/>
    <mergeCell ref="L9:L10"/>
    <mergeCell ref="M9:M10"/>
    <mergeCell ref="N9:N10"/>
    <mergeCell ref="O9:O10"/>
    <mergeCell ref="N51:N52"/>
    <mergeCell ref="O51:O52"/>
    <mergeCell ref="P51:P52"/>
    <mergeCell ref="C53:C54"/>
    <mergeCell ref="K53:K54"/>
    <mergeCell ref="L53:L54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M61:M62"/>
    <mergeCell ref="K61:K62"/>
    <mergeCell ref="L61:L62"/>
    <mergeCell ref="N61:N62"/>
    <mergeCell ref="P61:P62"/>
    <mergeCell ref="O61:O62"/>
    <mergeCell ref="C49:C50"/>
    <mergeCell ref="K49:K50"/>
    <mergeCell ref="L49:L50"/>
    <mergeCell ref="M49:M50"/>
    <mergeCell ref="N49:N50"/>
    <mergeCell ref="O49:O50"/>
    <mergeCell ref="P49:P50"/>
    <mergeCell ref="K59:K60"/>
    <mergeCell ref="L59:L60"/>
    <mergeCell ref="M59:M60"/>
    <mergeCell ref="N59:N60"/>
    <mergeCell ref="O59:O60"/>
    <mergeCell ref="P59:P60"/>
    <mergeCell ref="C59:C60"/>
    <mergeCell ref="C51:C52"/>
    <mergeCell ref="K51:K52"/>
    <mergeCell ref="L51:L52"/>
    <mergeCell ref="M51:M52"/>
    <mergeCell ref="C57:C58"/>
    <mergeCell ref="K57:K58"/>
    <mergeCell ref="L57:L58"/>
    <mergeCell ref="M57:M58"/>
    <mergeCell ref="N57:N58"/>
    <mergeCell ref="O57:O58"/>
    <mergeCell ref="P57:P58"/>
    <mergeCell ref="M53:M54"/>
    <mergeCell ref="N53:N54"/>
    <mergeCell ref="O53:O54"/>
    <mergeCell ref="P53:P54"/>
    <mergeCell ref="C55:C56"/>
    <mergeCell ref="K55:K56"/>
    <mergeCell ref="L55:L56"/>
    <mergeCell ref="M55:M56"/>
    <mergeCell ref="N55:N56"/>
    <mergeCell ref="O55:O56"/>
    <mergeCell ref="P55:P56"/>
  </mergeCells>
  <pageMargins left="0.7" right="0.7" top="0.75" bottom="0.75" header="0.3" footer="0.3"/>
  <pageSetup paperSize="172" orientation="portrait" r:id="rId1"/>
  <ignoredErrors>
    <ignoredError sqref="G12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52"/>
  <sheetViews>
    <sheetView showGridLines="0" workbookViewId="0">
      <selection activeCell="D18" sqref="D18"/>
    </sheetView>
  </sheetViews>
  <sheetFormatPr baseColWidth="10" defaultColWidth="11.5703125" defaultRowHeight="12"/>
  <cols>
    <col min="1" max="1" width="11.5703125" style="89"/>
    <col min="2" max="2" width="6.7109375" style="89" bestFit="1" customWidth="1"/>
    <col min="3" max="3" width="12.42578125" style="89" bestFit="1" customWidth="1"/>
    <col min="4" max="4" width="17" style="89" bestFit="1" customWidth="1"/>
    <col min="5" max="5" width="6.140625" style="193" bestFit="1" customWidth="1"/>
    <col min="6" max="6" width="7.5703125" style="89" bestFit="1" customWidth="1"/>
    <col min="7" max="8" width="10.7109375" style="89" bestFit="1" customWidth="1"/>
    <col min="9" max="9" width="18" style="89" bestFit="1" customWidth="1"/>
    <col min="10" max="10" width="12.42578125" style="89" bestFit="1" customWidth="1"/>
    <col min="11" max="11" width="10.5703125" style="89" bestFit="1" customWidth="1"/>
    <col min="12" max="12" width="10.42578125" style="89" bestFit="1" customWidth="1"/>
    <col min="13" max="13" width="11.5703125" style="89"/>
    <col min="14" max="14" width="14.85546875" style="89" customWidth="1"/>
    <col min="15" max="16384" width="11.5703125" style="89"/>
  </cols>
  <sheetData>
    <row r="1" spans="2:34" s="181" customFormat="1" ht="21" customHeight="1">
      <c r="E1" s="191"/>
    </row>
    <row r="2" spans="2:34" ht="15.75" customHeight="1">
      <c r="B2" s="339" t="s">
        <v>540</v>
      </c>
      <c r="C2" s="340"/>
      <c r="D2" s="340"/>
      <c r="E2" s="340"/>
      <c r="F2" s="340"/>
      <c r="G2" s="340"/>
      <c r="H2" s="340"/>
      <c r="I2" s="340"/>
      <c r="J2" s="340"/>
      <c r="K2" s="340"/>
      <c r="L2" s="34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</row>
    <row r="3" spans="2:34">
      <c r="B3" s="342">
        <f>RESUMEN!C4</f>
        <v>44725</v>
      </c>
      <c r="C3" s="343"/>
      <c r="D3" s="343"/>
      <c r="E3" s="343"/>
      <c r="F3" s="343"/>
      <c r="G3" s="343"/>
      <c r="H3" s="343"/>
      <c r="I3" s="343"/>
      <c r="J3" s="343"/>
      <c r="K3" s="343"/>
      <c r="L3" s="344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</row>
    <row r="6" spans="2:34" s="192" customFormat="1">
      <c r="B6" s="194" t="s">
        <v>55</v>
      </c>
      <c r="C6" s="194" t="s">
        <v>511</v>
      </c>
      <c r="D6" s="194" t="s">
        <v>319</v>
      </c>
      <c r="E6" s="194" t="s">
        <v>316</v>
      </c>
      <c r="F6" s="194" t="s">
        <v>492</v>
      </c>
      <c r="G6" s="194" t="s">
        <v>512</v>
      </c>
      <c r="H6" s="194" t="s">
        <v>513</v>
      </c>
      <c r="I6" s="194" t="s">
        <v>469</v>
      </c>
      <c r="J6" s="194" t="s">
        <v>494</v>
      </c>
      <c r="K6" s="194" t="s">
        <v>470</v>
      </c>
      <c r="L6" s="194" t="s">
        <v>514</v>
      </c>
      <c r="N6" s="194" t="s">
        <v>320</v>
      </c>
    </row>
    <row r="7" spans="2:34">
      <c r="B7" s="338" t="s">
        <v>35</v>
      </c>
      <c r="C7" s="338">
        <v>453</v>
      </c>
      <c r="D7" s="338" t="s">
        <v>688</v>
      </c>
      <c r="E7" s="338">
        <v>963628</v>
      </c>
      <c r="F7" s="338" t="s">
        <v>34</v>
      </c>
      <c r="G7" s="337"/>
      <c r="H7" s="337">
        <v>15</v>
      </c>
      <c r="I7" s="337">
        <f>G7+H7</f>
        <v>15</v>
      </c>
      <c r="J7" s="337"/>
      <c r="K7" s="337">
        <f>I7-J7</f>
        <v>15</v>
      </c>
      <c r="L7" s="197">
        <f>J7/I7</f>
        <v>0</v>
      </c>
      <c r="N7" s="198">
        <f>SUM(G7:G52)</f>
        <v>0</v>
      </c>
    </row>
    <row r="8" spans="2:34">
      <c r="B8" s="338" t="s">
        <v>35</v>
      </c>
      <c r="C8" s="196">
        <v>455</v>
      </c>
      <c r="D8" s="196" t="s">
        <v>689</v>
      </c>
      <c r="E8" s="196">
        <v>965226</v>
      </c>
      <c r="F8" s="338" t="s">
        <v>34</v>
      </c>
      <c r="G8" s="198"/>
      <c r="H8" s="198">
        <v>13</v>
      </c>
      <c r="I8" s="337">
        <f t="shared" ref="I8:I18" si="0">G8+H8</f>
        <v>13</v>
      </c>
      <c r="J8" s="337"/>
      <c r="K8" s="337">
        <f t="shared" ref="K8:K18" si="1">I8-J8</f>
        <v>13</v>
      </c>
      <c r="L8" s="197">
        <f t="shared" ref="L8:L18" si="2">J8/I8</f>
        <v>0</v>
      </c>
    </row>
    <row r="9" spans="2:34">
      <c r="B9" s="338" t="s">
        <v>35</v>
      </c>
      <c r="C9" s="196">
        <v>456</v>
      </c>
      <c r="D9" s="196" t="s">
        <v>690</v>
      </c>
      <c r="E9" s="196">
        <v>966623</v>
      </c>
      <c r="F9" s="338" t="s">
        <v>34</v>
      </c>
      <c r="G9" s="198"/>
      <c r="H9" s="198">
        <v>13</v>
      </c>
      <c r="I9" s="337">
        <f t="shared" si="0"/>
        <v>13</v>
      </c>
      <c r="J9" s="337"/>
      <c r="K9" s="337">
        <f t="shared" si="1"/>
        <v>13</v>
      </c>
      <c r="L9" s="197">
        <f t="shared" si="2"/>
        <v>0</v>
      </c>
    </row>
    <row r="10" spans="2:34">
      <c r="B10" s="338" t="s">
        <v>35</v>
      </c>
      <c r="C10" s="196">
        <v>522</v>
      </c>
      <c r="D10" s="196" t="s">
        <v>691</v>
      </c>
      <c r="E10" s="196">
        <v>964033</v>
      </c>
      <c r="F10" s="338" t="s">
        <v>34</v>
      </c>
      <c r="G10" s="198"/>
      <c r="H10" s="198">
        <v>12</v>
      </c>
      <c r="I10" s="337">
        <f t="shared" si="0"/>
        <v>12</v>
      </c>
      <c r="J10" s="337"/>
      <c r="K10" s="337">
        <f t="shared" si="1"/>
        <v>12</v>
      </c>
      <c r="L10" s="197">
        <f t="shared" si="2"/>
        <v>0</v>
      </c>
    </row>
    <row r="11" spans="2:34">
      <c r="B11" s="338" t="s">
        <v>35</v>
      </c>
      <c r="C11" s="196">
        <v>522</v>
      </c>
      <c r="D11" s="196" t="s">
        <v>692</v>
      </c>
      <c r="E11" s="196">
        <v>968302</v>
      </c>
      <c r="F11" s="338" t="s">
        <v>34</v>
      </c>
      <c r="G11" s="198"/>
      <c r="H11" s="198">
        <v>12</v>
      </c>
      <c r="I11" s="337">
        <f t="shared" si="0"/>
        <v>12</v>
      </c>
      <c r="J11" s="337"/>
      <c r="K11" s="337">
        <f t="shared" si="1"/>
        <v>12</v>
      </c>
      <c r="L11" s="197">
        <f t="shared" si="2"/>
        <v>0</v>
      </c>
    </row>
    <row r="12" spans="2:34">
      <c r="B12" s="345" t="s">
        <v>35</v>
      </c>
      <c r="C12" s="196">
        <v>546</v>
      </c>
      <c r="D12" s="196" t="s">
        <v>688</v>
      </c>
      <c r="E12" s="196">
        <v>963628</v>
      </c>
      <c r="F12" s="338" t="s">
        <v>34</v>
      </c>
      <c r="G12" s="198"/>
      <c r="H12" s="198">
        <v>15</v>
      </c>
      <c r="I12" s="337">
        <f t="shared" si="0"/>
        <v>15</v>
      </c>
      <c r="J12" s="337"/>
      <c r="K12" s="337">
        <f t="shared" si="1"/>
        <v>15</v>
      </c>
      <c r="L12" s="197">
        <f t="shared" si="2"/>
        <v>0</v>
      </c>
    </row>
    <row r="13" spans="2:34">
      <c r="B13" s="338"/>
      <c r="C13" s="196"/>
      <c r="D13" s="196"/>
      <c r="E13" s="196"/>
      <c r="F13" s="338" t="s">
        <v>34</v>
      </c>
      <c r="G13" s="198"/>
      <c r="H13" s="198"/>
      <c r="I13" s="337">
        <f t="shared" si="0"/>
        <v>0</v>
      </c>
      <c r="J13" s="337"/>
      <c r="K13" s="337">
        <f t="shared" si="1"/>
        <v>0</v>
      </c>
      <c r="L13" s="197" t="e">
        <f t="shared" si="2"/>
        <v>#DIV/0!</v>
      </c>
    </row>
    <row r="14" spans="2:34">
      <c r="B14" s="338"/>
      <c r="C14" s="196"/>
      <c r="D14" s="196"/>
      <c r="E14" s="196"/>
      <c r="F14" s="338" t="s">
        <v>34</v>
      </c>
      <c r="G14" s="198"/>
      <c r="H14" s="198"/>
      <c r="I14" s="337">
        <f t="shared" si="0"/>
        <v>0</v>
      </c>
      <c r="J14" s="337"/>
      <c r="K14" s="337">
        <f t="shared" si="1"/>
        <v>0</v>
      </c>
      <c r="L14" s="197" t="e">
        <f t="shared" si="2"/>
        <v>#DIV/0!</v>
      </c>
    </row>
    <row r="15" spans="2:34">
      <c r="B15" s="338"/>
      <c r="C15" s="196"/>
      <c r="D15" s="196"/>
      <c r="E15" s="196"/>
      <c r="F15" s="338" t="s">
        <v>34</v>
      </c>
      <c r="G15" s="198"/>
      <c r="H15" s="198"/>
      <c r="I15" s="337">
        <f t="shared" si="0"/>
        <v>0</v>
      </c>
      <c r="J15" s="337"/>
      <c r="K15" s="337">
        <f t="shared" si="1"/>
        <v>0</v>
      </c>
      <c r="L15" s="197" t="e">
        <f t="shared" si="2"/>
        <v>#DIV/0!</v>
      </c>
    </row>
    <row r="16" spans="2:34">
      <c r="B16" s="338"/>
      <c r="C16" s="196"/>
      <c r="D16" s="196"/>
      <c r="E16" s="196"/>
      <c r="F16" s="338" t="s">
        <v>34</v>
      </c>
      <c r="G16" s="198"/>
      <c r="H16" s="198"/>
      <c r="I16" s="337">
        <f t="shared" si="0"/>
        <v>0</v>
      </c>
      <c r="J16" s="337"/>
      <c r="K16" s="337">
        <f t="shared" si="1"/>
        <v>0</v>
      </c>
      <c r="L16" s="197" t="e">
        <f t="shared" si="2"/>
        <v>#DIV/0!</v>
      </c>
    </row>
    <row r="17" spans="2:12">
      <c r="B17" s="338"/>
      <c r="C17" s="196"/>
      <c r="D17" s="196"/>
      <c r="E17" s="196"/>
      <c r="F17" s="338" t="s">
        <v>34</v>
      </c>
      <c r="G17" s="198"/>
      <c r="H17" s="198"/>
      <c r="I17" s="337">
        <f t="shared" si="0"/>
        <v>0</v>
      </c>
      <c r="J17" s="337"/>
      <c r="K17" s="337">
        <f t="shared" si="1"/>
        <v>0</v>
      </c>
      <c r="L17" s="197" t="e">
        <f t="shared" si="2"/>
        <v>#DIV/0!</v>
      </c>
    </row>
    <row r="18" spans="2:12">
      <c r="B18" s="338"/>
      <c r="C18" s="196"/>
      <c r="D18" s="196"/>
      <c r="E18" s="196"/>
      <c r="F18" s="338" t="s">
        <v>34</v>
      </c>
      <c r="G18" s="198"/>
      <c r="H18" s="198"/>
      <c r="I18" s="337">
        <f t="shared" si="0"/>
        <v>0</v>
      </c>
      <c r="J18" s="337"/>
      <c r="K18" s="337">
        <f t="shared" si="1"/>
        <v>0</v>
      </c>
      <c r="L18" s="197" t="e">
        <f t="shared" si="2"/>
        <v>#DIV/0!</v>
      </c>
    </row>
    <row r="19" spans="2:12">
      <c r="B19" s="222"/>
      <c r="C19" s="196"/>
      <c r="D19" s="222"/>
      <c r="E19" s="222"/>
      <c r="F19" s="338" t="s">
        <v>34</v>
      </c>
      <c r="G19" s="230"/>
      <c r="H19" s="230"/>
      <c r="I19" s="337">
        <f>G19+H19</f>
        <v>0</v>
      </c>
      <c r="J19" s="337"/>
      <c r="K19" s="337">
        <f t="shared" ref="K19" si="3">I19-J19</f>
        <v>0</v>
      </c>
      <c r="L19" s="197" t="e">
        <f t="shared" ref="L19" si="4">J19/I19</f>
        <v>#DIV/0!</v>
      </c>
    </row>
    <row r="20" spans="2:12">
      <c r="B20" s="222"/>
      <c r="C20" s="196"/>
      <c r="D20" s="222"/>
      <c r="E20" s="222"/>
      <c r="F20" s="338" t="s">
        <v>34</v>
      </c>
      <c r="G20" s="230"/>
      <c r="H20" s="230"/>
      <c r="I20" s="337">
        <f>G20+H20</f>
        <v>0</v>
      </c>
      <c r="J20" s="337"/>
      <c r="K20" s="337">
        <f t="shared" ref="K20" si="5">I20-J20</f>
        <v>0</v>
      </c>
      <c r="L20" s="197" t="e">
        <f t="shared" ref="L20" si="6">J20/I20</f>
        <v>#DIV/0!</v>
      </c>
    </row>
    <row r="21" spans="2:12">
      <c r="B21" s="222"/>
      <c r="C21" s="196"/>
      <c r="D21" s="222"/>
      <c r="E21" s="222"/>
      <c r="F21" s="338" t="s">
        <v>34</v>
      </c>
      <c r="G21" s="230"/>
      <c r="H21" s="230"/>
      <c r="I21" s="337">
        <f>G21+H21</f>
        <v>0</v>
      </c>
      <c r="J21" s="337"/>
      <c r="K21" s="337">
        <f t="shared" ref="K21" si="7">I21-J21</f>
        <v>0</v>
      </c>
      <c r="L21" s="197" t="e">
        <f t="shared" ref="L21" si="8">J21/I21</f>
        <v>#DIV/0!</v>
      </c>
    </row>
    <row r="22" spans="2:12">
      <c r="B22" s="222"/>
      <c r="C22" s="196"/>
      <c r="D22" s="196"/>
      <c r="E22" s="196"/>
      <c r="F22" s="338" t="s">
        <v>34</v>
      </c>
      <c r="G22" s="230"/>
      <c r="H22" s="230"/>
      <c r="I22" s="337">
        <f t="shared" ref="I22:I23" si="9">G22+H22</f>
        <v>0</v>
      </c>
      <c r="J22" s="337"/>
      <c r="K22" s="337">
        <f t="shared" ref="K22:K24" si="10">I22-J22</f>
        <v>0</v>
      </c>
      <c r="L22" s="197" t="e">
        <f t="shared" ref="L22:L24" si="11">J22/I22</f>
        <v>#DIV/0!</v>
      </c>
    </row>
    <row r="23" spans="2:12">
      <c r="B23" s="222"/>
      <c r="C23" s="196"/>
      <c r="D23" s="196"/>
      <c r="E23" s="196"/>
      <c r="F23" s="338" t="s">
        <v>34</v>
      </c>
      <c r="G23" s="230"/>
      <c r="H23" s="230"/>
      <c r="I23" s="337">
        <f t="shared" si="9"/>
        <v>0</v>
      </c>
      <c r="J23" s="337"/>
      <c r="K23" s="337">
        <f t="shared" si="10"/>
        <v>0</v>
      </c>
      <c r="L23" s="197" t="e">
        <f t="shared" si="11"/>
        <v>#DIV/0!</v>
      </c>
    </row>
    <row r="24" spans="2:12">
      <c r="B24" s="222"/>
      <c r="C24" s="196"/>
      <c r="D24" s="222"/>
      <c r="E24" s="222"/>
      <c r="F24" s="338" t="s">
        <v>34</v>
      </c>
      <c r="G24" s="230"/>
      <c r="H24" s="230"/>
      <c r="I24" s="337">
        <f>G24+H24</f>
        <v>0</v>
      </c>
      <c r="J24" s="337"/>
      <c r="K24" s="337">
        <f t="shared" si="10"/>
        <v>0</v>
      </c>
      <c r="L24" s="197" t="e">
        <f t="shared" si="11"/>
        <v>#DIV/0!</v>
      </c>
    </row>
    <row r="25" spans="2:12">
      <c r="B25" s="222"/>
      <c r="C25" s="196"/>
      <c r="D25" s="222"/>
      <c r="E25" s="222"/>
      <c r="F25" s="338" t="s">
        <v>34</v>
      </c>
      <c r="G25" s="230"/>
      <c r="H25" s="230"/>
      <c r="I25" s="337">
        <f>G25+H25</f>
        <v>0</v>
      </c>
      <c r="J25" s="337"/>
      <c r="K25" s="337">
        <f>I25-J25</f>
        <v>0</v>
      </c>
      <c r="L25" s="197" t="e">
        <f t="shared" ref="L25" si="12">J25/I25</f>
        <v>#DIV/0!</v>
      </c>
    </row>
    <row r="26" spans="2:12">
      <c r="B26" s="222"/>
      <c r="C26" s="196"/>
      <c r="D26" s="222"/>
      <c r="E26" s="222"/>
      <c r="F26" s="338" t="s">
        <v>34</v>
      </c>
      <c r="G26" s="230"/>
      <c r="H26" s="230"/>
      <c r="I26" s="337">
        <f t="shared" ref="I26:I27" si="13">G26+H26</f>
        <v>0</v>
      </c>
      <c r="J26" s="337"/>
      <c r="K26" s="337">
        <f t="shared" ref="K26:K28" si="14">I26-J26</f>
        <v>0</v>
      </c>
      <c r="L26" s="197" t="e">
        <f t="shared" ref="L26:L27" si="15">J26/I26</f>
        <v>#DIV/0!</v>
      </c>
    </row>
    <row r="27" spans="2:12">
      <c r="B27" s="222"/>
      <c r="C27" s="196"/>
      <c r="D27" s="222"/>
      <c r="E27" s="222"/>
      <c r="F27" s="338" t="s">
        <v>34</v>
      </c>
      <c r="G27" s="230"/>
      <c r="H27" s="230"/>
      <c r="I27" s="337">
        <f t="shared" si="13"/>
        <v>0</v>
      </c>
      <c r="J27" s="337"/>
      <c r="K27" s="337">
        <f t="shared" si="14"/>
        <v>0</v>
      </c>
      <c r="L27" s="197" t="e">
        <f t="shared" si="15"/>
        <v>#DIV/0!</v>
      </c>
    </row>
    <row r="28" spans="2:12">
      <c r="B28" s="222"/>
      <c r="C28" s="196"/>
      <c r="D28" s="222"/>
      <c r="E28" s="196"/>
      <c r="F28" s="338" t="s">
        <v>34</v>
      </c>
      <c r="G28" s="230"/>
      <c r="H28" s="230"/>
      <c r="I28" s="337">
        <f>G28+H28</f>
        <v>0</v>
      </c>
      <c r="J28" s="337"/>
      <c r="K28" s="337">
        <f t="shared" si="14"/>
        <v>0</v>
      </c>
      <c r="L28" s="197" t="e">
        <f>J28/I28</f>
        <v>#DIV/0!</v>
      </c>
    </row>
    <row r="29" spans="2:12">
      <c r="B29" s="222"/>
      <c r="C29" s="196"/>
      <c r="D29" s="222"/>
      <c r="E29" s="196"/>
      <c r="F29" s="338" t="s">
        <v>34</v>
      </c>
      <c r="G29" s="230"/>
      <c r="H29" s="230"/>
      <c r="I29" s="337">
        <f>G29+H29</f>
        <v>0</v>
      </c>
      <c r="J29" s="337"/>
      <c r="K29" s="337">
        <f>I29-J29</f>
        <v>0</v>
      </c>
      <c r="L29" s="197" t="e">
        <f>J29/I29</f>
        <v>#DIV/0!</v>
      </c>
    </row>
    <row r="30" spans="2:12">
      <c r="B30" s="196"/>
      <c r="C30" s="196"/>
      <c r="D30" s="196"/>
      <c r="E30" s="196"/>
      <c r="F30" s="338" t="s">
        <v>34</v>
      </c>
      <c r="G30" s="198"/>
      <c r="H30" s="198"/>
      <c r="I30" s="198">
        <f>G30+H30+H31+H32</f>
        <v>0</v>
      </c>
      <c r="J30" s="337"/>
      <c r="K30" s="198">
        <f>I30-J30+J31+J32</f>
        <v>0</v>
      </c>
      <c r="L30" s="197" t="e">
        <f>(J30+J31+J32)/I30</f>
        <v>#DIV/0!</v>
      </c>
    </row>
    <row r="31" spans="2:12">
      <c r="B31" s="196"/>
      <c r="C31" s="196"/>
      <c r="D31" s="196"/>
      <c r="E31" s="196"/>
      <c r="F31" s="338" t="s">
        <v>34</v>
      </c>
      <c r="G31" s="198"/>
      <c r="H31" s="198"/>
      <c r="I31" s="198">
        <f t="shared" ref="I31:I32" si="16">G31+H31+H32+H33</f>
        <v>0</v>
      </c>
      <c r="J31" s="337"/>
      <c r="K31" s="198">
        <f t="shared" ref="K31:K32" si="17">I31-J31+J32+J33</f>
        <v>0</v>
      </c>
      <c r="L31" s="197" t="e">
        <f t="shared" ref="L31:L32" si="18">(J31+J32+J33)/I31</f>
        <v>#DIV/0!</v>
      </c>
    </row>
    <row r="32" spans="2:12">
      <c r="B32" s="196"/>
      <c r="C32" s="196"/>
      <c r="D32" s="196"/>
      <c r="E32" s="196"/>
      <c r="F32" s="338" t="s">
        <v>34</v>
      </c>
      <c r="G32" s="198"/>
      <c r="H32" s="198"/>
      <c r="I32" s="198">
        <f t="shared" si="16"/>
        <v>0</v>
      </c>
      <c r="J32" s="337"/>
      <c r="K32" s="198">
        <f t="shared" si="17"/>
        <v>0</v>
      </c>
      <c r="L32" s="197" t="e">
        <f t="shared" si="18"/>
        <v>#DIV/0!</v>
      </c>
    </row>
    <row r="33" spans="2:12">
      <c r="B33" s="196"/>
      <c r="C33" s="338"/>
      <c r="D33" s="222"/>
      <c r="E33" s="222"/>
      <c r="F33" s="338" t="s">
        <v>34</v>
      </c>
      <c r="G33" s="230"/>
      <c r="H33" s="230"/>
      <c r="I33" s="230">
        <f>G33+H33</f>
        <v>0</v>
      </c>
      <c r="J33" s="186"/>
      <c r="K33" s="230">
        <f>I33-J33</f>
        <v>0</v>
      </c>
      <c r="L33" s="197" t="e">
        <f>J33/I33</f>
        <v>#DIV/0!</v>
      </c>
    </row>
    <row r="34" spans="2:12">
      <c r="B34" s="196"/>
      <c r="C34" s="338"/>
      <c r="D34" s="222"/>
      <c r="E34" s="222"/>
      <c r="F34" s="338" t="s">
        <v>34</v>
      </c>
      <c r="G34" s="230"/>
      <c r="H34" s="230"/>
      <c r="I34" s="230">
        <f>G34+H34</f>
        <v>0</v>
      </c>
      <c r="J34" s="186"/>
      <c r="K34" s="230">
        <f>I34-J34</f>
        <v>0</v>
      </c>
      <c r="L34" s="197">
        <v>0</v>
      </c>
    </row>
    <row r="35" spans="2:12">
      <c r="B35" s="222"/>
      <c r="C35" s="196"/>
      <c r="D35" s="222"/>
      <c r="E35" s="196"/>
      <c r="F35" s="338" t="s">
        <v>34</v>
      </c>
      <c r="G35" s="230"/>
      <c r="H35" s="230"/>
      <c r="I35" s="337">
        <f>G35+H35</f>
        <v>0</v>
      </c>
      <c r="J35" s="337"/>
      <c r="K35" s="337">
        <f>I35-J35</f>
        <v>0</v>
      </c>
      <c r="L35" s="197" t="e">
        <f>J35/I35</f>
        <v>#DIV/0!</v>
      </c>
    </row>
    <row r="36" spans="2:12">
      <c r="B36" s="222"/>
      <c r="C36" s="196"/>
      <c r="D36" s="222"/>
      <c r="E36" s="196"/>
      <c r="F36" s="338" t="s">
        <v>34</v>
      </c>
      <c r="G36" s="230"/>
      <c r="H36" s="230"/>
      <c r="I36" s="337">
        <f t="shared" ref="I36:I40" si="19">G36+H36</f>
        <v>0</v>
      </c>
      <c r="J36" s="337"/>
      <c r="K36" s="337">
        <f t="shared" ref="K36:K40" si="20">I36-J36</f>
        <v>0</v>
      </c>
      <c r="L36" s="197" t="e">
        <f t="shared" ref="L36:L40" si="21">J36/I36</f>
        <v>#DIV/0!</v>
      </c>
    </row>
    <row r="37" spans="2:12">
      <c r="B37" s="222"/>
      <c r="C37" s="196"/>
      <c r="D37" s="222"/>
      <c r="E37" s="196"/>
      <c r="F37" s="338" t="s">
        <v>34</v>
      </c>
      <c r="G37" s="230"/>
      <c r="H37" s="230"/>
      <c r="I37" s="337">
        <f t="shared" si="19"/>
        <v>0</v>
      </c>
      <c r="J37" s="337"/>
      <c r="K37" s="337">
        <f t="shared" si="20"/>
        <v>0</v>
      </c>
      <c r="L37" s="197" t="e">
        <f t="shared" si="21"/>
        <v>#DIV/0!</v>
      </c>
    </row>
    <row r="38" spans="2:12">
      <c r="B38" s="222"/>
      <c r="C38" s="196"/>
      <c r="D38" s="222"/>
      <c r="E38" s="196"/>
      <c r="F38" s="338" t="s">
        <v>34</v>
      </c>
      <c r="G38" s="230"/>
      <c r="H38" s="230"/>
      <c r="I38" s="337">
        <f t="shared" si="19"/>
        <v>0</v>
      </c>
      <c r="J38" s="337"/>
      <c r="K38" s="337">
        <f t="shared" si="20"/>
        <v>0</v>
      </c>
      <c r="L38" s="197" t="e">
        <f t="shared" si="21"/>
        <v>#DIV/0!</v>
      </c>
    </row>
    <row r="39" spans="2:12">
      <c r="B39" s="222"/>
      <c r="C39" s="196"/>
      <c r="D39" s="222"/>
      <c r="E39" s="196"/>
      <c r="F39" s="196" t="s">
        <v>34</v>
      </c>
      <c r="G39" s="230"/>
      <c r="H39" s="230"/>
      <c r="I39" s="337">
        <f t="shared" si="19"/>
        <v>0</v>
      </c>
      <c r="J39" s="337"/>
      <c r="K39" s="337">
        <f t="shared" si="20"/>
        <v>0</v>
      </c>
      <c r="L39" s="197" t="e">
        <f t="shared" si="21"/>
        <v>#DIV/0!</v>
      </c>
    </row>
    <row r="40" spans="2:12">
      <c r="B40" s="222"/>
      <c r="C40" s="196"/>
      <c r="D40" s="222"/>
      <c r="E40" s="196"/>
      <c r="F40" s="196" t="s">
        <v>34</v>
      </c>
      <c r="G40" s="230"/>
      <c r="H40" s="230"/>
      <c r="I40" s="337">
        <f t="shared" si="19"/>
        <v>0</v>
      </c>
      <c r="J40" s="337"/>
      <c r="K40" s="337">
        <f t="shared" si="20"/>
        <v>0</v>
      </c>
      <c r="L40" s="197" t="e">
        <f t="shared" si="21"/>
        <v>#DIV/0!</v>
      </c>
    </row>
    <row r="41" spans="2:12">
      <c r="B41" s="222"/>
      <c r="C41" s="196"/>
      <c r="D41" s="222"/>
      <c r="E41" s="196"/>
      <c r="F41" s="196" t="s">
        <v>34</v>
      </c>
      <c r="G41" s="230"/>
      <c r="H41" s="230"/>
      <c r="I41" s="337">
        <f>G41+H41</f>
        <v>0</v>
      </c>
      <c r="J41" s="337"/>
      <c r="K41" s="337">
        <f>I41-J41</f>
        <v>0</v>
      </c>
      <c r="L41" s="197" t="e">
        <f>J41/I41</f>
        <v>#DIV/0!</v>
      </c>
    </row>
    <row r="42" spans="2:12">
      <c r="B42" s="222"/>
      <c r="C42" s="196"/>
      <c r="D42" s="222"/>
      <c r="E42" s="196"/>
      <c r="F42" s="196" t="s">
        <v>34</v>
      </c>
      <c r="G42" s="230"/>
      <c r="H42" s="230"/>
      <c r="I42" s="337">
        <f t="shared" ref="I42:I45" si="22">G42+H42</f>
        <v>0</v>
      </c>
      <c r="J42" s="337"/>
      <c r="K42" s="337">
        <f t="shared" ref="K42:K43" si="23">I42-J42</f>
        <v>0</v>
      </c>
      <c r="L42" s="197" t="e">
        <f t="shared" ref="L42:L43" si="24">J42/I42</f>
        <v>#DIV/0!</v>
      </c>
    </row>
    <row r="43" spans="2:12">
      <c r="B43" s="222"/>
      <c r="C43" s="196"/>
      <c r="D43" s="222"/>
      <c r="E43" s="196"/>
      <c r="F43" s="196" t="s">
        <v>34</v>
      </c>
      <c r="G43" s="230"/>
      <c r="H43" s="230"/>
      <c r="I43" s="337">
        <f t="shared" si="22"/>
        <v>0</v>
      </c>
      <c r="J43" s="337"/>
      <c r="K43" s="337">
        <f t="shared" si="23"/>
        <v>0</v>
      </c>
      <c r="L43" s="197" t="e">
        <f t="shared" si="24"/>
        <v>#DIV/0!</v>
      </c>
    </row>
    <row r="44" spans="2:12">
      <c r="B44" s="196"/>
      <c r="C44" s="196"/>
      <c r="D44" s="196"/>
      <c r="E44" s="196"/>
      <c r="F44" s="196" t="s">
        <v>34</v>
      </c>
      <c r="G44" s="198"/>
      <c r="H44" s="196"/>
      <c r="I44" s="337">
        <f t="shared" si="22"/>
        <v>0</v>
      </c>
      <c r="J44" s="337"/>
      <c r="K44" s="337">
        <f t="shared" ref="K44:K45" si="25">I44-J44</f>
        <v>0</v>
      </c>
      <c r="L44" s="197" t="e">
        <f t="shared" ref="L44:L45" si="26">J44/I44</f>
        <v>#DIV/0!</v>
      </c>
    </row>
    <row r="45" spans="2:12">
      <c r="B45" s="196"/>
      <c r="C45" s="196"/>
      <c r="D45" s="196"/>
      <c r="E45" s="196"/>
      <c r="F45" s="196" t="s">
        <v>34</v>
      </c>
      <c r="G45" s="198"/>
      <c r="H45" s="196"/>
      <c r="I45" s="337">
        <f t="shared" si="22"/>
        <v>0</v>
      </c>
      <c r="J45" s="337"/>
      <c r="K45" s="337">
        <f t="shared" si="25"/>
        <v>0</v>
      </c>
      <c r="L45" s="197" t="e">
        <f t="shared" si="26"/>
        <v>#DIV/0!</v>
      </c>
    </row>
    <row r="46" spans="2:12">
      <c r="B46" s="222"/>
      <c r="C46" s="196"/>
      <c r="D46" s="222"/>
      <c r="E46" s="196"/>
      <c r="F46" s="196" t="s">
        <v>34</v>
      </c>
      <c r="G46" s="230"/>
      <c r="H46" s="230"/>
      <c r="I46" s="337">
        <f>G46+H46</f>
        <v>0</v>
      </c>
      <c r="J46" s="337"/>
      <c r="K46" s="337">
        <f>I46-J46</f>
        <v>0</v>
      </c>
      <c r="L46" s="197" t="e">
        <f>J46/I46</f>
        <v>#DIV/0!</v>
      </c>
    </row>
    <row r="47" spans="2:12">
      <c r="B47" s="196"/>
      <c r="C47" s="196"/>
      <c r="D47" s="196"/>
      <c r="E47" s="196"/>
      <c r="F47" s="196" t="s">
        <v>34</v>
      </c>
      <c r="G47" s="198"/>
      <c r="H47" s="196"/>
      <c r="I47" s="337">
        <f t="shared" ref="I47:I48" si="27">G47+H47</f>
        <v>0</v>
      </c>
      <c r="J47" s="337"/>
      <c r="K47" s="337">
        <f t="shared" ref="K47:K48" si="28">I47-J47</f>
        <v>0</v>
      </c>
      <c r="L47" s="197" t="e">
        <f t="shared" ref="L47:L51" si="29">J47/I47</f>
        <v>#DIV/0!</v>
      </c>
    </row>
    <row r="48" spans="2:12">
      <c r="B48" s="196"/>
      <c r="C48" s="196"/>
      <c r="D48" s="196"/>
      <c r="E48" s="196"/>
      <c r="F48" s="196" t="s">
        <v>34</v>
      </c>
      <c r="G48" s="198"/>
      <c r="H48" s="196"/>
      <c r="I48" s="337">
        <f t="shared" si="27"/>
        <v>0</v>
      </c>
      <c r="J48" s="337"/>
      <c r="K48" s="337">
        <f t="shared" si="28"/>
        <v>0</v>
      </c>
      <c r="L48" s="197" t="e">
        <f t="shared" si="29"/>
        <v>#DIV/0!</v>
      </c>
    </row>
    <row r="49" spans="2:12">
      <c r="B49" s="196"/>
      <c r="C49" s="196"/>
      <c r="D49" s="196"/>
      <c r="E49" s="196"/>
      <c r="F49" s="196" t="s">
        <v>34</v>
      </c>
      <c r="G49" s="198"/>
      <c r="H49" s="198"/>
      <c r="I49" s="337">
        <f>G49+H49</f>
        <v>0</v>
      </c>
      <c r="J49" s="337"/>
      <c r="K49" s="337">
        <f>G49-J49</f>
        <v>0</v>
      </c>
      <c r="L49" s="197" t="e">
        <f t="shared" si="29"/>
        <v>#DIV/0!</v>
      </c>
    </row>
    <row r="50" spans="2:12">
      <c r="B50" s="196"/>
      <c r="C50" s="196"/>
      <c r="D50" s="196"/>
      <c r="E50" s="196"/>
      <c r="F50" s="196" t="s">
        <v>34</v>
      </c>
      <c r="G50" s="198"/>
      <c r="H50" s="198"/>
      <c r="I50" s="337">
        <f t="shared" ref="I50:I51" si="30">G50+H50</f>
        <v>0</v>
      </c>
      <c r="J50" s="337"/>
      <c r="K50" s="337">
        <f>G50-J50</f>
        <v>0</v>
      </c>
      <c r="L50" s="197" t="e">
        <f t="shared" si="29"/>
        <v>#DIV/0!</v>
      </c>
    </row>
    <row r="51" spans="2:12">
      <c r="B51" s="196"/>
      <c r="C51" s="196"/>
      <c r="D51" s="196"/>
      <c r="E51" s="196"/>
      <c r="F51" s="196" t="s">
        <v>34</v>
      </c>
      <c r="G51" s="198"/>
      <c r="H51" s="198"/>
      <c r="I51" s="337">
        <f t="shared" si="30"/>
        <v>0</v>
      </c>
      <c r="J51" s="337"/>
      <c r="K51" s="337">
        <f>G51-J51</f>
        <v>0</v>
      </c>
      <c r="L51" s="197" t="e">
        <f t="shared" si="29"/>
        <v>#DIV/0!</v>
      </c>
    </row>
    <row r="52" spans="2:12">
      <c r="B52" s="222"/>
      <c r="C52" s="196"/>
      <c r="D52" s="222"/>
      <c r="E52" s="196"/>
      <c r="F52" s="196" t="s">
        <v>34</v>
      </c>
      <c r="G52" s="230"/>
      <c r="H52" s="230"/>
      <c r="I52" s="337">
        <f>G52+H52</f>
        <v>0</v>
      </c>
      <c r="J52" s="337"/>
      <c r="K52" s="337">
        <f>I52-J52</f>
        <v>0</v>
      </c>
      <c r="L52" s="197" t="e">
        <f>J52/I52</f>
        <v>#DIV/0!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workbookViewId="0">
      <selection activeCell="E19" sqref="E19"/>
    </sheetView>
  </sheetViews>
  <sheetFormatPr baseColWidth="10" defaultColWidth="11.5703125" defaultRowHeight="12"/>
  <cols>
    <col min="1" max="1" width="2.28515625" style="181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18.42578125" style="89" bestFit="1" customWidth="1"/>
    <col min="8" max="10" width="11.5703125" style="89"/>
    <col min="11" max="25" width="11.5703125" style="181"/>
    <col min="26" max="16384" width="11.5703125" style="89"/>
  </cols>
  <sheetData>
    <row r="1" spans="2:33" s="181" customFormat="1"/>
    <row r="2" spans="2:33" ht="20.100000000000001" customHeight="1">
      <c r="B2" s="576" t="s">
        <v>541</v>
      </c>
      <c r="C2" s="577"/>
      <c r="D2" s="577"/>
      <c r="E2" s="577"/>
      <c r="F2" s="577"/>
      <c r="G2" s="577"/>
      <c r="H2" s="577"/>
      <c r="I2" s="577"/>
      <c r="J2" s="578"/>
      <c r="Z2" s="181"/>
      <c r="AA2" s="181"/>
      <c r="AB2" s="181"/>
      <c r="AC2" s="181"/>
      <c r="AD2" s="181"/>
      <c r="AE2" s="181"/>
      <c r="AF2" s="181"/>
      <c r="AG2" s="181"/>
    </row>
    <row r="3" spans="2:33" ht="20.100000000000001" customHeight="1">
      <c r="B3" s="579">
        <f>RESUMEN!C4</f>
        <v>44725</v>
      </c>
      <c r="C3" s="580"/>
      <c r="D3" s="580"/>
      <c r="E3" s="580"/>
      <c r="F3" s="580"/>
      <c r="G3" s="580"/>
      <c r="H3" s="580"/>
      <c r="I3" s="580"/>
      <c r="J3" s="581"/>
      <c r="Z3" s="181"/>
      <c r="AA3" s="181"/>
      <c r="AB3" s="181"/>
      <c r="AC3" s="181"/>
      <c r="AD3" s="181"/>
      <c r="AE3" s="181"/>
      <c r="AF3" s="181"/>
      <c r="AG3" s="181"/>
    </row>
    <row r="4" spans="2:33" s="181" customFormat="1"/>
    <row r="5" spans="2:33" s="181" customFormat="1"/>
    <row r="6" spans="2:33">
      <c r="B6" s="572" t="s">
        <v>543</v>
      </c>
      <c r="C6" s="582" t="s">
        <v>492</v>
      </c>
      <c r="D6" s="572" t="s">
        <v>499</v>
      </c>
      <c r="E6" s="583" t="s">
        <v>494</v>
      </c>
      <c r="F6" s="583"/>
      <c r="G6" s="584" t="s">
        <v>494</v>
      </c>
      <c r="H6" s="585" t="s">
        <v>470</v>
      </c>
      <c r="I6" s="572" t="s">
        <v>544</v>
      </c>
      <c r="J6" s="572" t="s">
        <v>545</v>
      </c>
    </row>
    <row r="7" spans="2:33">
      <c r="B7" s="572"/>
      <c r="C7" s="582"/>
      <c r="D7" s="572"/>
      <c r="E7" s="266" t="s">
        <v>475</v>
      </c>
      <c r="F7" s="266" t="s">
        <v>473</v>
      </c>
      <c r="G7" s="584"/>
      <c r="H7" s="585"/>
      <c r="I7" s="572"/>
      <c r="J7" s="572"/>
    </row>
    <row r="8" spans="2:33">
      <c r="B8" s="258" t="s">
        <v>488</v>
      </c>
      <c r="C8" s="258" t="s">
        <v>546</v>
      </c>
      <c r="D8" s="267">
        <v>50</v>
      </c>
      <c r="E8" s="182">
        <v>0</v>
      </c>
      <c r="F8" s="182"/>
      <c r="G8" s="182">
        <f>E8+F8</f>
        <v>0</v>
      </c>
      <c r="H8" s="99">
        <f>D8-G8</f>
        <v>50</v>
      </c>
      <c r="I8" s="183">
        <f t="shared" ref="I8" si="0">G8/D8</f>
        <v>0</v>
      </c>
      <c r="J8" s="184"/>
    </row>
    <row r="9" spans="2:33">
      <c r="B9" s="258" t="s">
        <v>485</v>
      </c>
      <c r="C9" s="258" t="s">
        <v>546</v>
      </c>
      <c r="D9" s="267">
        <v>50</v>
      </c>
      <c r="E9" s="182">
        <v>0</v>
      </c>
      <c r="F9" s="182">
        <v>0</v>
      </c>
      <c r="G9" s="182">
        <f>E9+F9</f>
        <v>0</v>
      </c>
      <c r="H9" s="99">
        <f>D9-G9</f>
        <v>50</v>
      </c>
      <c r="I9" s="183">
        <f>G9/D9</f>
        <v>0</v>
      </c>
      <c r="J9" s="184"/>
    </row>
    <row r="10" spans="2:33" s="181" customFormat="1">
      <c r="F10" s="109"/>
    </row>
    <row r="11" spans="2:33" s="181" customFormat="1"/>
    <row r="12" spans="2:33" s="181" customFormat="1"/>
    <row r="13" spans="2:33" s="181" customFormat="1"/>
    <row r="14" spans="2:33" s="181" customFormat="1">
      <c r="B14" s="573" t="s">
        <v>542</v>
      </c>
      <c r="C14" s="574"/>
      <c r="D14" s="574"/>
      <c r="E14" s="574"/>
      <c r="F14" s="574"/>
      <c r="G14" s="574"/>
      <c r="H14" s="574"/>
      <c r="I14" s="574"/>
      <c r="J14" s="575"/>
    </row>
    <row r="15" spans="2:33" s="181" customFormat="1">
      <c r="B15" s="452">
        <f>B3</f>
        <v>44725</v>
      </c>
      <c r="C15" s="453"/>
      <c r="D15" s="453"/>
      <c r="E15" s="453"/>
      <c r="F15" s="453"/>
      <c r="G15" s="453"/>
      <c r="H15" s="453"/>
      <c r="I15" s="453"/>
      <c r="J15" s="454"/>
    </row>
    <row r="16" spans="2:33" s="181" customFormat="1"/>
    <row r="17" spans="2:10" s="181" customFormat="1">
      <c r="B17" s="268" t="s">
        <v>111</v>
      </c>
      <c r="C17" s="268" t="s">
        <v>492</v>
      </c>
      <c r="D17" s="268" t="s">
        <v>547</v>
      </c>
      <c r="E17" s="268" t="s">
        <v>512</v>
      </c>
      <c r="F17" s="268" t="s">
        <v>475</v>
      </c>
      <c r="G17" s="268" t="s">
        <v>473</v>
      </c>
      <c r="H17" s="268" t="s">
        <v>494</v>
      </c>
      <c r="I17" s="268" t="s">
        <v>470</v>
      </c>
      <c r="J17" s="268" t="s">
        <v>544</v>
      </c>
    </row>
    <row r="18" spans="2:10" s="181" customFormat="1">
      <c r="B18" s="475"/>
      <c r="C18" s="571"/>
      <c r="D18" s="185"/>
      <c r="E18" s="186">
        <v>200</v>
      </c>
      <c r="F18" s="185"/>
      <c r="G18" s="185"/>
      <c r="H18" s="186">
        <f>F18+G18</f>
        <v>0</v>
      </c>
      <c r="I18" s="187">
        <f>+E18-H18</f>
        <v>200</v>
      </c>
      <c r="J18" s="188">
        <f>+H18/E18</f>
        <v>0</v>
      </c>
    </row>
    <row r="19" spans="2:10" s="181" customFormat="1">
      <c r="B19" s="475"/>
      <c r="C19" s="571"/>
      <c r="D19" s="185"/>
      <c r="E19" s="186"/>
      <c r="F19" s="185"/>
      <c r="G19" s="185"/>
      <c r="H19" s="186"/>
      <c r="I19" s="187">
        <f>+E19-H19</f>
        <v>0</v>
      </c>
      <c r="J19" s="188" t="e">
        <f>+H19/E19</f>
        <v>#DIV/0!</v>
      </c>
    </row>
    <row r="20" spans="2:10" s="181" customFormat="1">
      <c r="E20" s="189"/>
      <c r="H20" s="190"/>
    </row>
    <row r="21" spans="2:10" s="181" customFormat="1"/>
    <row r="22" spans="2:10" s="181" customFormat="1"/>
    <row r="23" spans="2:10" s="181" customFormat="1"/>
    <row r="24" spans="2:10" s="181" customFormat="1"/>
    <row r="25" spans="2:10" s="181" customFormat="1"/>
    <row r="26" spans="2:10" s="181" customFormat="1"/>
    <row r="27" spans="2:10" s="181" customFormat="1"/>
    <row r="28" spans="2:10" s="181" customFormat="1"/>
    <row r="29" spans="2:10" s="181" customFormat="1"/>
    <row r="30" spans="2:10" s="181" customFormat="1"/>
    <row r="31" spans="2:10" s="181" customFormat="1"/>
    <row r="32" spans="2:10" s="181" customFormat="1"/>
    <row r="33" s="181" customFormat="1"/>
    <row r="34" s="181" customFormat="1"/>
    <row r="35" s="181" customFormat="1"/>
    <row r="36" s="181" customFormat="1"/>
    <row r="37" s="181" customFormat="1"/>
    <row r="38" s="181" customFormat="1"/>
    <row r="39" s="181" customFormat="1"/>
    <row r="40" s="181" customFormat="1"/>
    <row r="41" s="181" customFormat="1"/>
    <row r="42" s="181" customFormat="1"/>
    <row r="43" s="181" customFormat="1"/>
    <row r="44" s="181" customFormat="1"/>
    <row r="45" s="181" customFormat="1"/>
    <row r="46" s="181" customFormat="1"/>
    <row r="47" s="181" customFormat="1"/>
    <row r="48" s="181" customFormat="1"/>
    <row r="49" s="181" customFormat="1"/>
    <row r="50" s="181" customFormat="1"/>
    <row r="51" s="181" customFormat="1"/>
    <row r="52" s="181" customFormat="1"/>
    <row r="53" s="181" customFormat="1"/>
    <row r="54" s="181" customFormat="1"/>
    <row r="55" s="181" customFormat="1"/>
    <row r="56" s="181" customFormat="1"/>
    <row r="57" s="181" customFormat="1"/>
    <row r="58" s="181" customFormat="1"/>
    <row r="59" s="181" customFormat="1"/>
    <row r="60" s="181" customFormat="1"/>
    <row r="61" s="181" customFormat="1"/>
    <row r="62" s="181" customFormat="1"/>
  </sheetData>
  <mergeCells count="14">
    <mergeCell ref="B2:J2"/>
    <mergeCell ref="B3:J3"/>
    <mergeCell ref="B6:B7"/>
    <mergeCell ref="C6:C7"/>
    <mergeCell ref="D6:D7"/>
    <mergeCell ref="E6:F6"/>
    <mergeCell ref="G6:G7"/>
    <mergeCell ref="H6:H7"/>
    <mergeCell ref="I6:I7"/>
    <mergeCell ref="B18:B19"/>
    <mergeCell ref="C18:C19"/>
    <mergeCell ref="J6:J7"/>
    <mergeCell ref="B14:J14"/>
    <mergeCell ref="B15:J1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2"/>
  <sheetViews>
    <sheetView showGridLines="0" topLeftCell="F880" zoomScale="80" zoomScaleNormal="80" workbookViewId="0">
      <selection activeCell="P923" sqref="P923"/>
    </sheetView>
  </sheetViews>
  <sheetFormatPr baseColWidth="10" defaultColWidth="14.42578125" defaultRowHeight="15.75" customHeight="1"/>
  <cols>
    <col min="1" max="1" width="30.5703125" style="208" bestFit="1" customWidth="1"/>
    <col min="2" max="2" width="22.85546875" style="208" customWidth="1"/>
    <col min="3" max="3" width="13" style="208" bestFit="1" customWidth="1"/>
    <col min="4" max="4" width="17.5703125" style="208" customWidth="1"/>
    <col min="5" max="5" width="74.5703125" style="208" customWidth="1"/>
    <col min="6" max="6" width="14.140625" style="208" customWidth="1"/>
    <col min="7" max="7" width="16.140625" style="208" customWidth="1"/>
    <col min="8" max="8" width="13.28515625" style="208" customWidth="1"/>
    <col min="9" max="9" width="20.42578125" style="208" bestFit="1" customWidth="1"/>
    <col min="10" max="10" width="14.42578125" style="208" bestFit="1" customWidth="1"/>
    <col min="11" max="11" width="11.140625" style="208" customWidth="1"/>
    <col min="12" max="12" width="11" style="208" customWidth="1"/>
    <col min="13" max="13" width="20" style="210" bestFit="1" customWidth="1"/>
    <col min="14" max="14" width="15.28515625" style="207" customWidth="1"/>
    <col min="15" max="15" width="14.42578125" style="207"/>
    <col min="16" max="16384" width="14.42578125" style="208"/>
  </cols>
  <sheetData>
    <row r="1" spans="1:17" ht="15.75" customHeight="1">
      <c r="A1" s="203" t="s">
        <v>192</v>
      </c>
      <c r="B1" s="203" t="s">
        <v>193</v>
      </c>
      <c r="C1" s="203" t="s">
        <v>30</v>
      </c>
      <c r="D1" s="203" t="s">
        <v>194</v>
      </c>
      <c r="E1" s="203" t="s">
        <v>195</v>
      </c>
      <c r="F1" s="203" t="s">
        <v>196</v>
      </c>
      <c r="G1" s="203" t="s">
        <v>197</v>
      </c>
      <c r="H1" s="203" t="s">
        <v>71</v>
      </c>
      <c r="I1" s="203" t="s">
        <v>198</v>
      </c>
      <c r="J1" s="203" t="s">
        <v>199</v>
      </c>
      <c r="K1" s="203" t="s">
        <v>345</v>
      </c>
      <c r="L1" s="203" t="s">
        <v>7</v>
      </c>
      <c r="M1" s="204" t="s">
        <v>200</v>
      </c>
      <c r="N1" s="202" t="s">
        <v>201</v>
      </c>
      <c r="O1" s="205" t="s">
        <v>202</v>
      </c>
      <c r="P1" s="205" t="s">
        <v>336</v>
      </c>
      <c r="Q1" s="205" t="s">
        <v>337</v>
      </c>
    </row>
    <row r="2" spans="1:17" ht="15">
      <c r="A2" s="211" t="s">
        <v>38</v>
      </c>
      <c r="B2" s="211" t="s">
        <v>39</v>
      </c>
      <c r="C2" s="211" t="s">
        <v>33</v>
      </c>
      <c r="D2" s="211" t="s">
        <v>40</v>
      </c>
      <c r="E2" s="211" t="str">
        <f>+'CUOTA ARTESANAL'!E7</f>
        <v>AREA NORTE</v>
      </c>
      <c r="F2" s="211" t="s">
        <v>41</v>
      </c>
      <c r="G2" s="211" t="s">
        <v>43</v>
      </c>
      <c r="H2" s="224">
        <f>'CUOTA ARTESANAL'!G7</f>
        <v>13.252000000000001</v>
      </c>
      <c r="I2" s="224">
        <f>'CUOTA ARTESANAL'!H7</f>
        <v>0</v>
      </c>
      <c r="J2" s="224">
        <f>'CUOTA ARTESANAL'!I7</f>
        <v>13.252000000000001</v>
      </c>
      <c r="K2" s="224">
        <f>'CUOTA ARTESANAL'!J7</f>
        <v>0</v>
      </c>
      <c r="L2" s="224">
        <f>'CUOTA ARTESANAL'!K7</f>
        <v>13.252000000000001</v>
      </c>
      <c r="M2" s="225">
        <f>'CUOTA ARTESANAL'!L7</f>
        <v>0</v>
      </c>
      <c r="N2" s="213" t="str">
        <f>'CUOTA ARTESANAL'!M7</f>
        <v xml:space="preserve"> -</v>
      </c>
      <c r="O2" s="214">
        <f>RESUMEN!$C$4</f>
        <v>44725</v>
      </c>
      <c r="P2" s="206">
        <v>2022</v>
      </c>
      <c r="Q2" s="206"/>
    </row>
    <row r="3" spans="1:17" ht="15">
      <c r="A3" s="211" t="s">
        <v>38</v>
      </c>
      <c r="B3" s="211" t="s">
        <v>39</v>
      </c>
      <c r="C3" s="211" t="s">
        <v>33</v>
      </c>
      <c r="D3" s="211" t="s">
        <v>40</v>
      </c>
      <c r="E3" s="211" t="str">
        <f>+'CUOTA ARTESANAL'!E7</f>
        <v>AREA NORTE</v>
      </c>
      <c r="F3" s="211" t="s">
        <v>44</v>
      </c>
      <c r="G3" s="211" t="s">
        <v>45</v>
      </c>
      <c r="H3" s="224">
        <f>'CUOTA ARTESANAL'!G8</f>
        <v>13.252000000000001</v>
      </c>
      <c r="I3" s="224">
        <f>'CUOTA ARTESANAL'!H8</f>
        <v>0</v>
      </c>
      <c r="J3" s="224">
        <f>'CUOTA ARTESANAL'!I8</f>
        <v>26.504000000000001</v>
      </c>
      <c r="K3" s="224">
        <f>'CUOTA ARTESANAL'!J8</f>
        <v>0</v>
      </c>
      <c r="L3" s="224">
        <f>'CUOTA ARTESANAL'!K8</f>
        <v>26.504000000000001</v>
      </c>
      <c r="M3" s="225">
        <f>'CUOTA ARTESANAL'!L8</f>
        <v>0</v>
      </c>
      <c r="N3" s="213" t="str">
        <f>'CUOTA ARTESANAL'!M8</f>
        <v xml:space="preserve"> -</v>
      </c>
      <c r="O3" s="214">
        <f>RESUMEN!$C$4</f>
        <v>44725</v>
      </c>
      <c r="P3" s="206">
        <v>2022</v>
      </c>
      <c r="Q3" s="206"/>
    </row>
    <row r="4" spans="1:17" ht="15">
      <c r="A4" s="211" t="s">
        <v>38</v>
      </c>
      <c r="B4" s="211" t="s">
        <v>39</v>
      </c>
      <c r="C4" s="211" t="s">
        <v>33</v>
      </c>
      <c r="D4" s="211" t="s">
        <v>40</v>
      </c>
      <c r="E4" s="211" t="str">
        <f>+'CUOTA ARTESANAL'!E7</f>
        <v>AREA NORTE</v>
      </c>
      <c r="F4" s="211" t="s">
        <v>41</v>
      </c>
      <c r="G4" s="211" t="s">
        <v>45</v>
      </c>
      <c r="H4" s="224">
        <f>'CUOTA ARTESANAL'!N7</f>
        <v>26.504000000000001</v>
      </c>
      <c r="I4" s="224">
        <f>'CUOTA ARTESANAL'!O7</f>
        <v>0</v>
      </c>
      <c r="J4" s="224">
        <f>'CUOTA ARTESANAL'!P7</f>
        <v>26.504000000000001</v>
      </c>
      <c r="K4" s="224">
        <f>'CUOTA ARTESANAL'!Q7</f>
        <v>0</v>
      </c>
      <c r="L4" s="224">
        <f>'CUOTA ARTESANAL'!R7</f>
        <v>26.504000000000001</v>
      </c>
      <c r="M4" s="225">
        <f>'CUOTA ARTESANAL'!S7</f>
        <v>0</v>
      </c>
      <c r="N4" s="213" t="s">
        <v>203</v>
      </c>
      <c r="O4" s="214">
        <f>RESUMEN!$C$4</f>
        <v>44725</v>
      </c>
      <c r="P4" s="206">
        <v>2022</v>
      </c>
      <c r="Q4" s="206"/>
    </row>
    <row r="5" spans="1:17" ht="15">
      <c r="A5" s="211" t="s">
        <v>38</v>
      </c>
      <c r="B5" s="211" t="s">
        <v>39</v>
      </c>
      <c r="C5" s="211" t="s">
        <v>33</v>
      </c>
      <c r="D5" s="211" t="s">
        <v>53</v>
      </c>
      <c r="E5" s="211" t="str">
        <f>+'CUOTA ARTESANAL'!E9</f>
        <v>A.G PESCADORES ARTESANALES, BUZOS Y MARISCADORES DE COQUIMBO RAG 55-4</v>
      </c>
      <c r="F5" s="211" t="s">
        <v>41</v>
      </c>
      <c r="G5" s="211" t="s">
        <v>43</v>
      </c>
      <c r="H5" s="224">
        <f>'CUOTA ARTESANAL'!G9</f>
        <v>125.178</v>
      </c>
      <c r="I5" s="224">
        <f>'CUOTA ARTESANAL'!H9</f>
        <v>0</v>
      </c>
      <c r="J5" s="224">
        <f>'CUOTA ARTESANAL'!I9</f>
        <v>125.178</v>
      </c>
      <c r="K5" s="224">
        <f>'CUOTA ARTESANAL'!J9</f>
        <v>53.472000000000001</v>
      </c>
      <c r="L5" s="224">
        <f>'CUOTA ARTESANAL'!K9</f>
        <v>71.705999999999989</v>
      </c>
      <c r="M5" s="225">
        <f>'CUOTA ARTESANAL'!L9</f>
        <v>0.42716771317643676</v>
      </c>
      <c r="N5" s="215" t="str">
        <f>'CUOTA ARTESANAL'!M9</f>
        <v xml:space="preserve"> -</v>
      </c>
      <c r="O5" s="214">
        <f>RESUMEN!$C$4</f>
        <v>44725</v>
      </c>
      <c r="P5" s="206">
        <v>2022</v>
      </c>
      <c r="Q5" s="206"/>
    </row>
    <row r="6" spans="1:17" ht="15">
      <c r="A6" s="211" t="s">
        <v>38</v>
      </c>
      <c r="B6" s="211" t="s">
        <v>39</v>
      </c>
      <c r="C6" s="211" t="s">
        <v>33</v>
      </c>
      <c r="D6" s="211" t="s">
        <v>53</v>
      </c>
      <c r="E6" s="211" t="str">
        <f>+'CUOTA ARTESANAL'!E9</f>
        <v>A.G PESCADORES ARTESANALES, BUZOS Y MARISCADORES DE COQUIMBO RAG 55-4</v>
      </c>
      <c r="F6" s="211" t="s">
        <v>44</v>
      </c>
      <c r="G6" s="211" t="s">
        <v>45</v>
      </c>
      <c r="H6" s="224">
        <f>'CUOTA ARTESANAL'!G10</f>
        <v>125.178</v>
      </c>
      <c r="I6" s="224">
        <f>'CUOTA ARTESANAL'!H10</f>
        <v>0</v>
      </c>
      <c r="J6" s="224">
        <f>'CUOTA ARTESANAL'!I10</f>
        <v>196.88399999999999</v>
      </c>
      <c r="K6" s="224">
        <f>'CUOTA ARTESANAL'!J10</f>
        <v>0</v>
      </c>
      <c r="L6" s="224">
        <f>'CUOTA ARTESANAL'!K10</f>
        <v>196.88399999999999</v>
      </c>
      <c r="M6" s="225">
        <f>'CUOTA ARTESANAL'!L10</f>
        <v>0</v>
      </c>
      <c r="N6" s="215" t="str">
        <f>'CUOTA ARTESANAL'!M10</f>
        <v xml:space="preserve"> -</v>
      </c>
      <c r="O6" s="214">
        <f>RESUMEN!$C$4</f>
        <v>44725</v>
      </c>
      <c r="P6" s="206">
        <v>2022</v>
      </c>
      <c r="Q6" s="206"/>
    </row>
    <row r="7" spans="1:17" ht="15">
      <c r="A7" s="211" t="s">
        <v>38</v>
      </c>
      <c r="B7" s="211" t="s">
        <v>39</v>
      </c>
      <c r="C7" s="211" t="s">
        <v>33</v>
      </c>
      <c r="D7" s="211" t="s">
        <v>53</v>
      </c>
      <c r="E7" s="211" t="str">
        <f>+'CUOTA ARTESANAL'!E9</f>
        <v>A.G PESCADORES ARTESANALES, BUZOS Y MARISCADORES DE COQUIMBO RAG 55-4</v>
      </c>
      <c r="F7" s="211" t="s">
        <v>41</v>
      </c>
      <c r="G7" s="211" t="s">
        <v>45</v>
      </c>
      <c r="H7" s="224">
        <f>'CUOTA ARTESANAL'!N9</f>
        <v>250.35599999999999</v>
      </c>
      <c r="I7" s="224">
        <f>'CUOTA ARTESANAL'!O9</f>
        <v>0</v>
      </c>
      <c r="J7" s="224">
        <f>'CUOTA ARTESANAL'!P9</f>
        <v>250.35599999999999</v>
      </c>
      <c r="K7" s="224">
        <f>'CUOTA ARTESANAL'!Q9</f>
        <v>53.472000000000001</v>
      </c>
      <c r="L7" s="224">
        <f>'CUOTA ARTESANAL'!R9</f>
        <v>196.88399999999999</v>
      </c>
      <c r="M7" s="225">
        <f>'CUOTA ARTESANAL'!S9</f>
        <v>0.21358385658821838</v>
      </c>
      <c r="N7" s="213" t="s">
        <v>203</v>
      </c>
      <c r="O7" s="214">
        <f>RESUMEN!$C$4</f>
        <v>44725</v>
      </c>
      <c r="P7" s="206">
        <v>2022</v>
      </c>
      <c r="Q7" s="206"/>
    </row>
    <row r="8" spans="1:17" ht="15">
      <c r="A8" s="211" t="s">
        <v>38</v>
      </c>
      <c r="B8" s="211" t="s">
        <v>39</v>
      </c>
      <c r="C8" s="211" t="s">
        <v>33</v>
      </c>
      <c r="D8" s="211" t="s">
        <v>313</v>
      </c>
      <c r="E8" s="211" t="str">
        <f>+'CUOTA ARTESANAL'!E11</f>
        <v>RESIDUAL CENTRO</v>
      </c>
      <c r="F8" s="211" t="s">
        <v>41</v>
      </c>
      <c r="G8" s="211" t="s">
        <v>43</v>
      </c>
      <c r="H8" s="224">
        <f>'CUOTA ARTESANAL'!G11</f>
        <v>159.53700000000001</v>
      </c>
      <c r="I8" s="224">
        <f>'CUOTA ARTESANAL'!H11</f>
        <v>0</v>
      </c>
      <c r="J8" s="224">
        <f>'CUOTA ARTESANAL'!I11</f>
        <v>159.53700000000001</v>
      </c>
      <c r="K8" s="224">
        <f>'CUOTA ARTESANAL'!J11</f>
        <v>2.61</v>
      </c>
      <c r="L8" s="224">
        <f>'CUOTA ARTESANAL'!K11</f>
        <v>156.92699999999999</v>
      </c>
      <c r="M8" s="225">
        <f>'CUOTA ARTESANAL'!L11</f>
        <v>1.6359841290735064E-2</v>
      </c>
      <c r="N8" s="213" t="str">
        <f>'CUOTA ARTESANAL'!M11</f>
        <v xml:space="preserve"> -</v>
      </c>
      <c r="O8" s="214">
        <f>RESUMEN!$C$4</f>
        <v>44725</v>
      </c>
      <c r="P8" s="206">
        <v>2022</v>
      </c>
      <c r="Q8" s="206"/>
    </row>
    <row r="9" spans="1:17" ht="15">
      <c r="A9" s="211" t="s">
        <v>38</v>
      </c>
      <c r="B9" s="211" t="s">
        <v>39</v>
      </c>
      <c r="C9" s="211" t="s">
        <v>33</v>
      </c>
      <c r="D9" s="211" t="s">
        <v>313</v>
      </c>
      <c r="E9" s="211" t="str">
        <f>+'CUOTA ARTESANAL'!E11</f>
        <v>RESIDUAL CENTRO</v>
      </c>
      <c r="F9" s="211" t="s">
        <v>44</v>
      </c>
      <c r="G9" s="211" t="s">
        <v>45</v>
      </c>
      <c r="H9" s="224">
        <f>'CUOTA ARTESANAL'!G12</f>
        <v>159.536</v>
      </c>
      <c r="I9" s="224">
        <f>'CUOTA ARTESANAL'!H12</f>
        <v>0</v>
      </c>
      <c r="J9" s="224">
        <f>'CUOTA ARTESANAL'!I12</f>
        <v>316.46299999999997</v>
      </c>
      <c r="K9" s="224">
        <f>'CUOTA ARTESANAL'!J12</f>
        <v>0</v>
      </c>
      <c r="L9" s="224">
        <f>'CUOTA ARTESANAL'!K12</f>
        <v>316.46299999999997</v>
      </c>
      <c r="M9" s="225">
        <f>'CUOTA ARTESANAL'!L12</f>
        <v>0</v>
      </c>
      <c r="N9" s="213" t="str">
        <f>'CUOTA ARTESANAL'!M12</f>
        <v xml:space="preserve"> -</v>
      </c>
      <c r="O9" s="214">
        <f>RESUMEN!$C$4</f>
        <v>44725</v>
      </c>
      <c r="P9" s="206">
        <v>2022</v>
      </c>
      <c r="Q9" s="206"/>
    </row>
    <row r="10" spans="1:17" ht="15">
      <c r="A10" s="211" t="s">
        <v>38</v>
      </c>
      <c r="B10" s="211" t="s">
        <v>39</v>
      </c>
      <c r="C10" s="211" t="s">
        <v>33</v>
      </c>
      <c r="D10" s="211" t="s">
        <v>313</v>
      </c>
      <c r="E10" s="211" t="str">
        <f>+'CUOTA ARTESANAL'!E11</f>
        <v>RESIDUAL CENTRO</v>
      </c>
      <c r="F10" s="211" t="s">
        <v>41</v>
      </c>
      <c r="G10" s="211" t="s">
        <v>45</v>
      </c>
      <c r="H10" s="224">
        <f>'CUOTA ARTESANAL'!N11</f>
        <v>319.07299999999998</v>
      </c>
      <c r="I10" s="224">
        <f>'CUOTA ARTESANAL'!O11</f>
        <v>0</v>
      </c>
      <c r="J10" s="224">
        <f>'CUOTA ARTESANAL'!P11</f>
        <v>319.07299999999998</v>
      </c>
      <c r="K10" s="224">
        <f>'CUOTA ARTESANAL'!Q11</f>
        <v>2.61</v>
      </c>
      <c r="L10" s="224">
        <f>'CUOTA ARTESANAL'!R11</f>
        <v>316.46299999999997</v>
      </c>
      <c r="M10" s="225">
        <f>'CUOTA ARTESANAL'!S11</f>
        <v>8.1799462818853367E-3</v>
      </c>
      <c r="N10" s="213" t="s">
        <v>203</v>
      </c>
      <c r="O10" s="214">
        <f>RESUMEN!$C$4</f>
        <v>44725</v>
      </c>
      <c r="P10" s="206">
        <v>2022</v>
      </c>
      <c r="Q10" s="206"/>
    </row>
    <row r="11" spans="1:17" ht="15">
      <c r="A11" s="211" t="s">
        <v>38</v>
      </c>
      <c r="B11" s="211" t="s">
        <v>39</v>
      </c>
      <c r="C11" s="211" t="s">
        <v>33</v>
      </c>
      <c r="D11" s="211" t="s">
        <v>40</v>
      </c>
      <c r="E11" s="211" t="str">
        <f>+'CUOTA ARTESANAL'!E13</f>
        <v>AREA SUR</v>
      </c>
      <c r="F11" s="211" t="s">
        <v>41</v>
      </c>
      <c r="G11" s="211" t="s">
        <v>43</v>
      </c>
      <c r="H11" s="224">
        <f>'CUOTA ARTESANAL'!G13</f>
        <v>44.191000000000003</v>
      </c>
      <c r="I11" s="224">
        <f>'CUOTA ARTESANAL'!H13</f>
        <v>0</v>
      </c>
      <c r="J11" s="224">
        <f>'CUOTA ARTESANAL'!I13</f>
        <v>44.191000000000003</v>
      </c>
      <c r="K11" s="224">
        <f>'CUOTA ARTESANAL'!J13</f>
        <v>5.1120000000000001</v>
      </c>
      <c r="L11" s="224">
        <f>'CUOTA ARTESANAL'!K13</f>
        <v>39.079000000000001</v>
      </c>
      <c r="M11" s="225">
        <f>'CUOTA ARTESANAL'!L13</f>
        <v>0.11567966327985336</v>
      </c>
      <c r="N11" s="215" t="str">
        <f>'CUOTA ARTESANAL'!M13</f>
        <v xml:space="preserve"> -</v>
      </c>
      <c r="O11" s="214">
        <f>RESUMEN!$C$4</f>
        <v>44725</v>
      </c>
      <c r="P11" s="206">
        <v>2022</v>
      </c>
      <c r="Q11" s="206"/>
    </row>
    <row r="12" spans="1:17" ht="15">
      <c r="A12" s="211" t="s">
        <v>38</v>
      </c>
      <c r="B12" s="211" t="s">
        <v>39</v>
      </c>
      <c r="C12" s="211" t="s">
        <v>33</v>
      </c>
      <c r="D12" s="211" t="s">
        <v>40</v>
      </c>
      <c r="E12" s="211" t="str">
        <f>+'CUOTA ARTESANAL'!E13</f>
        <v>AREA SUR</v>
      </c>
      <c r="F12" s="211" t="s">
        <v>44</v>
      </c>
      <c r="G12" s="211" t="s">
        <v>45</v>
      </c>
      <c r="H12" s="224">
        <f>'CUOTA ARTESANAL'!G14</f>
        <v>44.191000000000003</v>
      </c>
      <c r="I12" s="224">
        <f>'CUOTA ARTESANAL'!H14</f>
        <v>0</v>
      </c>
      <c r="J12" s="224">
        <f>'CUOTA ARTESANAL'!I14</f>
        <v>83.27000000000001</v>
      </c>
      <c r="K12" s="224">
        <f>'CUOTA ARTESANAL'!J14</f>
        <v>0</v>
      </c>
      <c r="L12" s="224">
        <f>'CUOTA ARTESANAL'!K14</f>
        <v>83.27000000000001</v>
      </c>
      <c r="M12" s="225">
        <f>'CUOTA ARTESANAL'!L14</f>
        <v>0</v>
      </c>
      <c r="N12" s="215" t="str">
        <f>'CUOTA ARTESANAL'!M14</f>
        <v xml:space="preserve"> -</v>
      </c>
      <c r="O12" s="214">
        <f>RESUMEN!$C$4</f>
        <v>44725</v>
      </c>
      <c r="P12" s="206">
        <v>2022</v>
      </c>
      <c r="Q12" s="206"/>
    </row>
    <row r="13" spans="1:17" ht="15">
      <c r="A13" s="211" t="s">
        <v>38</v>
      </c>
      <c r="B13" s="211" t="s">
        <v>39</v>
      </c>
      <c r="C13" s="211" t="s">
        <v>33</v>
      </c>
      <c r="D13" s="211" t="s">
        <v>40</v>
      </c>
      <c r="E13" s="211" t="str">
        <f>+'CUOTA ARTESANAL'!E13</f>
        <v>AREA SUR</v>
      </c>
      <c r="F13" s="211" t="s">
        <v>41</v>
      </c>
      <c r="G13" s="211" t="s">
        <v>45</v>
      </c>
      <c r="H13" s="224">
        <f>'CUOTA ARTESANAL'!N13</f>
        <v>88.382000000000005</v>
      </c>
      <c r="I13" s="224">
        <f>'CUOTA ARTESANAL'!O13</f>
        <v>0</v>
      </c>
      <c r="J13" s="224">
        <f>'CUOTA ARTESANAL'!P13</f>
        <v>88.382000000000005</v>
      </c>
      <c r="K13" s="224">
        <f>'CUOTA ARTESANAL'!Q13</f>
        <v>5.1120000000000001</v>
      </c>
      <c r="L13" s="224">
        <f>'CUOTA ARTESANAL'!R13</f>
        <v>83.27000000000001</v>
      </c>
      <c r="M13" s="225">
        <f>'CUOTA ARTESANAL'!S13</f>
        <v>5.7839831639926682E-2</v>
      </c>
      <c r="N13" s="215" t="s">
        <v>203</v>
      </c>
      <c r="O13" s="214">
        <f>RESUMEN!$C$4</f>
        <v>44725</v>
      </c>
      <c r="P13" s="206">
        <v>2022</v>
      </c>
      <c r="Q13" s="206"/>
    </row>
    <row r="14" spans="1:17" ht="15.75" customHeight="1">
      <c r="A14" s="203" t="s">
        <v>38</v>
      </c>
      <c r="B14" s="203" t="s">
        <v>39</v>
      </c>
      <c r="C14" s="234" t="s">
        <v>33</v>
      </c>
      <c r="D14" s="234" t="s">
        <v>70</v>
      </c>
      <c r="E14" s="234" t="s">
        <v>69</v>
      </c>
      <c r="F14" s="203" t="s">
        <v>41</v>
      </c>
      <c r="G14" s="203" t="s">
        <v>45</v>
      </c>
      <c r="H14" s="235">
        <f>RESUMEN!F9</f>
        <v>684.31500000000005</v>
      </c>
      <c r="I14" s="235">
        <f>RESUMEN!G9</f>
        <v>0</v>
      </c>
      <c r="J14" s="235">
        <f>RESUMEN!H9</f>
        <v>684.31500000000005</v>
      </c>
      <c r="K14" s="235">
        <f>RESUMEN!I9</f>
        <v>61.194000000000003</v>
      </c>
      <c r="L14" s="235">
        <f>RESUMEN!J9</f>
        <v>623.12100000000009</v>
      </c>
      <c r="M14" s="236">
        <f>RESUMEN!K9</f>
        <v>8.9423730299642706E-2</v>
      </c>
      <c r="N14" s="202" t="s">
        <v>203</v>
      </c>
      <c r="O14" s="205">
        <f>RESUMEN!$C$4</f>
        <v>44725</v>
      </c>
      <c r="P14" s="206">
        <v>2022</v>
      </c>
      <c r="Q14" s="234"/>
    </row>
    <row r="15" spans="1:17" ht="15">
      <c r="A15" s="211" t="s">
        <v>38</v>
      </c>
      <c r="B15" s="211" t="s">
        <v>39</v>
      </c>
      <c r="C15" s="211" t="s">
        <v>57</v>
      </c>
      <c r="D15" s="211" t="s">
        <v>40</v>
      </c>
      <c r="E15" s="211" t="str">
        <f>+'CUOTA ARTESANAL'!E20</f>
        <v>AREA NORTE QUINTERO</v>
      </c>
      <c r="F15" s="211" t="s">
        <v>41</v>
      </c>
      <c r="G15" s="211" t="s">
        <v>43</v>
      </c>
      <c r="H15" s="224">
        <f>'CUOTA ARTESANAL'!G20</f>
        <v>372.49400000000003</v>
      </c>
      <c r="I15" s="224">
        <f>'CUOTA ARTESANAL'!H20</f>
        <v>0</v>
      </c>
      <c r="J15" s="224">
        <f>'CUOTA ARTESANAL'!I20</f>
        <v>372.49400000000003</v>
      </c>
      <c r="K15" s="224">
        <f>'CUOTA ARTESANAL'!J20</f>
        <v>75.048000000000002</v>
      </c>
      <c r="L15" s="224">
        <f>'CUOTA ARTESANAL'!K20</f>
        <v>297.44600000000003</v>
      </c>
      <c r="M15" s="225">
        <f>'CUOTA ARTESANAL'!L20</f>
        <v>0.20147438616460936</v>
      </c>
      <c r="N15" s="213" t="str">
        <f>'CUOTA ARTESANAL'!M20</f>
        <v>-</v>
      </c>
      <c r="O15" s="214">
        <f>RESUMEN!$C$4</f>
        <v>44725</v>
      </c>
      <c r="P15" s="206">
        <v>2022</v>
      </c>
      <c r="Q15" s="206"/>
    </row>
    <row r="16" spans="1:17" ht="15">
      <c r="A16" s="211" t="s">
        <v>38</v>
      </c>
      <c r="B16" s="211" t="s">
        <v>39</v>
      </c>
      <c r="C16" s="211" t="s">
        <v>57</v>
      </c>
      <c r="D16" s="211" t="s">
        <v>40</v>
      </c>
      <c r="E16" s="211" t="str">
        <f>+'CUOTA ARTESANAL'!E20</f>
        <v>AREA NORTE QUINTERO</v>
      </c>
      <c r="F16" s="211" t="s">
        <v>44</v>
      </c>
      <c r="G16" s="211" t="s">
        <v>45</v>
      </c>
      <c r="H16" s="224">
        <f>'CUOTA ARTESANAL'!G21</f>
        <v>372.49400000000003</v>
      </c>
      <c r="I16" s="224">
        <f>'CUOTA ARTESANAL'!H21</f>
        <v>0</v>
      </c>
      <c r="J16" s="224">
        <f>'CUOTA ARTESANAL'!I21</f>
        <v>669.94</v>
      </c>
      <c r="K16" s="224">
        <f>'CUOTA ARTESANAL'!J21</f>
        <v>0</v>
      </c>
      <c r="L16" s="224">
        <f>'CUOTA ARTESANAL'!K21</f>
        <v>669.94</v>
      </c>
      <c r="M16" s="225">
        <f>'CUOTA ARTESANAL'!L21</f>
        <v>0</v>
      </c>
      <c r="N16" s="213" t="str">
        <f>'CUOTA ARTESANAL'!M21</f>
        <v>-</v>
      </c>
      <c r="O16" s="214">
        <f>RESUMEN!$C$4</f>
        <v>44725</v>
      </c>
      <c r="P16" s="206">
        <v>2022</v>
      </c>
      <c r="Q16" s="206"/>
    </row>
    <row r="17" spans="1:17" ht="15">
      <c r="A17" s="211" t="s">
        <v>38</v>
      </c>
      <c r="B17" s="211" t="s">
        <v>39</v>
      </c>
      <c r="C17" s="211" t="s">
        <v>57</v>
      </c>
      <c r="D17" s="211" t="s">
        <v>40</v>
      </c>
      <c r="E17" s="211" t="str">
        <f>+'CUOTA ARTESANAL'!E20</f>
        <v>AREA NORTE QUINTERO</v>
      </c>
      <c r="F17" s="211" t="s">
        <v>41</v>
      </c>
      <c r="G17" s="211" t="s">
        <v>45</v>
      </c>
      <c r="H17" s="224">
        <f>'CUOTA ARTESANAL'!N20</f>
        <v>744.98800000000006</v>
      </c>
      <c r="I17" s="224">
        <f>'CUOTA ARTESANAL'!O20</f>
        <v>0</v>
      </c>
      <c r="J17" s="224">
        <f>'CUOTA ARTESANAL'!P20</f>
        <v>744.98800000000006</v>
      </c>
      <c r="K17" s="224">
        <f>'CUOTA ARTESANAL'!Q20</f>
        <v>75.048000000000002</v>
      </c>
      <c r="L17" s="224">
        <f>'CUOTA ARTESANAL'!R20</f>
        <v>669.94</v>
      </c>
      <c r="M17" s="225">
        <f>'CUOTA ARTESANAL'!S20</f>
        <v>0.10073719308230468</v>
      </c>
      <c r="N17" s="213" t="s">
        <v>203</v>
      </c>
      <c r="O17" s="214">
        <f>RESUMEN!$C$4</f>
        <v>44725</v>
      </c>
      <c r="P17" s="206">
        <v>2022</v>
      </c>
      <c r="Q17" s="206"/>
    </row>
    <row r="18" spans="1:17" ht="15">
      <c r="A18" s="211" t="s">
        <v>38</v>
      </c>
      <c r="B18" s="211" t="s">
        <v>39</v>
      </c>
      <c r="C18" s="211" t="s">
        <v>57</v>
      </c>
      <c r="D18" s="211" t="s">
        <v>53</v>
      </c>
      <c r="E18" s="211" t="str">
        <f>+'CUOTA ARTESANAL'!E22</f>
        <v>STI PESCADORES ARTESANALES DE CALETA PORTALES  RSU 05.10.0037</v>
      </c>
      <c r="F18" s="211" t="s">
        <v>41</v>
      </c>
      <c r="G18" s="211" t="s">
        <v>43</v>
      </c>
      <c r="H18" s="224">
        <f>'CUOTA ARTESANAL'!G22</f>
        <v>651.53599999999994</v>
      </c>
      <c r="I18" s="224">
        <f>'CUOTA ARTESANAL'!H22</f>
        <v>-400</v>
      </c>
      <c r="J18" s="224">
        <f>'CUOTA ARTESANAL'!I22</f>
        <v>251.53599999999994</v>
      </c>
      <c r="K18" s="224">
        <f>'CUOTA ARTESANAL'!J22</f>
        <v>50.275000000000006</v>
      </c>
      <c r="L18" s="224">
        <f>'CUOTA ARTESANAL'!K22</f>
        <v>201.26099999999994</v>
      </c>
      <c r="M18" s="225">
        <f>'CUOTA ARTESANAL'!L22</f>
        <v>0.1998719865148528</v>
      </c>
      <c r="N18" s="213" t="str">
        <f>'CUOTA ARTESANAL'!M22</f>
        <v>-</v>
      </c>
      <c r="O18" s="214">
        <f>RESUMEN!$C$4</f>
        <v>44725</v>
      </c>
      <c r="P18" s="206">
        <v>2022</v>
      </c>
      <c r="Q18" s="206"/>
    </row>
    <row r="19" spans="1:17" ht="15">
      <c r="A19" s="211" t="s">
        <v>38</v>
      </c>
      <c r="B19" s="211" t="s">
        <v>39</v>
      </c>
      <c r="C19" s="211" t="s">
        <v>57</v>
      </c>
      <c r="D19" s="211" t="s">
        <v>53</v>
      </c>
      <c r="E19" s="211" t="str">
        <f>+'CUOTA ARTESANAL'!E22</f>
        <v>STI PESCADORES ARTESANALES DE CALETA PORTALES  RSU 05.10.0037</v>
      </c>
      <c r="F19" s="211" t="s">
        <v>44</v>
      </c>
      <c r="G19" s="211" t="s">
        <v>45</v>
      </c>
      <c r="H19" s="224">
        <f>'CUOTA ARTESANAL'!G23</f>
        <v>651.53599999999994</v>
      </c>
      <c r="I19" s="224">
        <f>'CUOTA ARTESANAL'!H23</f>
        <v>0</v>
      </c>
      <c r="J19" s="224">
        <f>'CUOTA ARTESANAL'!I23</f>
        <v>852.79699999999991</v>
      </c>
      <c r="K19" s="224">
        <f>'CUOTA ARTESANAL'!J23</f>
        <v>0</v>
      </c>
      <c r="L19" s="224">
        <f>'CUOTA ARTESANAL'!K23</f>
        <v>852.79699999999991</v>
      </c>
      <c r="M19" s="225">
        <f>'CUOTA ARTESANAL'!L23</f>
        <v>0</v>
      </c>
      <c r="N19" s="213" t="str">
        <f>'CUOTA ARTESANAL'!M23</f>
        <v>-</v>
      </c>
      <c r="O19" s="214">
        <f>RESUMEN!$C$4</f>
        <v>44725</v>
      </c>
      <c r="P19" s="206">
        <v>2022</v>
      </c>
      <c r="Q19" s="206"/>
    </row>
    <row r="20" spans="1:17" ht="15">
      <c r="A20" s="211" t="s">
        <v>38</v>
      </c>
      <c r="B20" s="211" t="s">
        <v>39</v>
      </c>
      <c r="C20" s="211" t="s">
        <v>57</v>
      </c>
      <c r="D20" s="211" t="s">
        <v>53</v>
      </c>
      <c r="E20" s="211" t="str">
        <f>+'CUOTA ARTESANAL'!E22</f>
        <v>STI PESCADORES ARTESANALES DE CALETA PORTALES  RSU 05.10.0037</v>
      </c>
      <c r="F20" s="211" t="s">
        <v>41</v>
      </c>
      <c r="G20" s="211" t="s">
        <v>45</v>
      </c>
      <c r="H20" s="224">
        <f>'CUOTA ARTESANAL'!N22</f>
        <v>1303.0719999999999</v>
      </c>
      <c r="I20" s="224">
        <f>'CUOTA ARTESANAL'!O22</f>
        <v>-400</v>
      </c>
      <c r="J20" s="224">
        <f>'CUOTA ARTESANAL'!P22</f>
        <v>903.07199999999989</v>
      </c>
      <c r="K20" s="224">
        <f>'CUOTA ARTESANAL'!Q22</f>
        <v>50.275000000000006</v>
      </c>
      <c r="L20" s="224">
        <f>'CUOTA ARTESANAL'!R22</f>
        <v>852.79699999999991</v>
      </c>
      <c r="M20" s="225">
        <f>'CUOTA ARTESANAL'!S22</f>
        <v>5.5671087133694779E-2</v>
      </c>
      <c r="N20" s="213" t="s">
        <v>203</v>
      </c>
      <c r="O20" s="214">
        <f>RESUMEN!$C$4</f>
        <v>44725</v>
      </c>
      <c r="P20" s="206">
        <v>2022</v>
      </c>
      <c r="Q20" s="206"/>
    </row>
    <row r="21" spans="1:17" ht="15">
      <c r="A21" s="211" t="s">
        <v>38</v>
      </c>
      <c r="B21" s="211" t="s">
        <v>39</v>
      </c>
      <c r="C21" s="211" t="s">
        <v>57</v>
      </c>
      <c r="D21" s="211" t="s">
        <v>53</v>
      </c>
      <c r="E21" s="211" t="str">
        <f>+'CUOTA ARTESANAL'!E24</f>
        <v>STI ARTESANALES DE CON CON  RSU 50.60.0043</v>
      </c>
      <c r="F21" s="211" t="s">
        <v>41</v>
      </c>
      <c r="G21" s="211" t="s">
        <v>43</v>
      </c>
      <c r="H21" s="224">
        <f>'CUOTA ARTESANAL'!G24</f>
        <v>85.343999999999994</v>
      </c>
      <c r="I21" s="224">
        <f>'CUOTA ARTESANAL'!H24</f>
        <v>0</v>
      </c>
      <c r="J21" s="224">
        <f>'CUOTA ARTESANAL'!I24</f>
        <v>85.343999999999994</v>
      </c>
      <c r="K21" s="224">
        <f>'CUOTA ARTESANAL'!J24</f>
        <v>5.41</v>
      </c>
      <c r="L21" s="224">
        <f>'CUOTA ARTESANAL'!K24</f>
        <v>79.933999999999997</v>
      </c>
      <c r="M21" s="225">
        <f>'CUOTA ARTESANAL'!L24</f>
        <v>6.3390513685789282E-2</v>
      </c>
      <c r="N21" s="213" t="str">
        <f>'CUOTA ARTESANAL'!M24</f>
        <v>-</v>
      </c>
      <c r="O21" s="214">
        <f>RESUMEN!$C$4</f>
        <v>44725</v>
      </c>
      <c r="P21" s="206">
        <v>2022</v>
      </c>
      <c r="Q21" s="206"/>
    </row>
    <row r="22" spans="1:17" ht="15">
      <c r="A22" s="211" t="s">
        <v>38</v>
      </c>
      <c r="B22" s="211" t="s">
        <v>39</v>
      </c>
      <c r="C22" s="211" t="s">
        <v>57</v>
      </c>
      <c r="D22" s="211" t="s">
        <v>53</v>
      </c>
      <c r="E22" s="211" t="str">
        <f>+'CUOTA ARTESANAL'!E24</f>
        <v>STI ARTESANALES DE CON CON  RSU 50.60.0043</v>
      </c>
      <c r="F22" s="211" t="s">
        <v>44</v>
      </c>
      <c r="G22" s="211" t="s">
        <v>45</v>
      </c>
      <c r="H22" s="224">
        <f>'CUOTA ARTESANAL'!G25</f>
        <v>85.343999999999994</v>
      </c>
      <c r="I22" s="224">
        <f>'CUOTA ARTESANAL'!H25</f>
        <v>0</v>
      </c>
      <c r="J22" s="224">
        <f>'CUOTA ARTESANAL'!I25</f>
        <v>165.27799999999999</v>
      </c>
      <c r="K22" s="224">
        <f>'CUOTA ARTESANAL'!J25</f>
        <v>0</v>
      </c>
      <c r="L22" s="224">
        <f>'CUOTA ARTESANAL'!K25</f>
        <v>165.27799999999999</v>
      </c>
      <c r="M22" s="225">
        <f>'CUOTA ARTESANAL'!L25</f>
        <v>0</v>
      </c>
      <c r="N22" s="213" t="str">
        <f>'CUOTA ARTESANAL'!M25</f>
        <v>-</v>
      </c>
      <c r="O22" s="214">
        <f>RESUMEN!$C$4</f>
        <v>44725</v>
      </c>
      <c r="P22" s="206">
        <v>2022</v>
      </c>
      <c r="Q22" s="206"/>
    </row>
    <row r="23" spans="1:17" ht="15">
      <c r="A23" s="211" t="s">
        <v>38</v>
      </c>
      <c r="B23" s="211" t="s">
        <v>39</v>
      </c>
      <c r="C23" s="211" t="s">
        <v>57</v>
      </c>
      <c r="D23" s="211" t="s">
        <v>53</v>
      </c>
      <c r="E23" s="211" t="str">
        <f>+'CUOTA ARTESANAL'!E24</f>
        <v>STI ARTESANALES DE CON CON  RSU 50.60.0043</v>
      </c>
      <c r="F23" s="211" t="s">
        <v>41</v>
      </c>
      <c r="G23" s="211" t="s">
        <v>45</v>
      </c>
      <c r="H23" s="224">
        <f>'CUOTA ARTESANAL'!N24</f>
        <v>170.68799999999999</v>
      </c>
      <c r="I23" s="224">
        <f>'CUOTA ARTESANAL'!O24</f>
        <v>0</v>
      </c>
      <c r="J23" s="224">
        <f>'CUOTA ARTESANAL'!P24</f>
        <v>170.68799999999999</v>
      </c>
      <c r="K23" s="224">
        <f>'CUOTA ARTESANAL'!Q24</f>
        <v>5.41</v>
      </c>
      <c r="L23" s="224">
        <f>'CUOTA ARTESANAL'!R24</f>
        <v>165.27799999999999</v>
      </c>
      <c r="M23" s="225">
        <f>'CUOTA ARTESANAL'!S24</f>
        <v>3.1695256842894641E-2</v>
      </c>
      <c r="N23" s="213" t="s">
        <v>203</v>
      </c>
      <c r="O23" s="214">
        <f>RESUMEN!$C$4</f>
        <v>44725</v>
      </c>
      <c r="P23" s="206">
        <v>2022</v>
      </c>
      <c r="Q23" s="206"/>
    </row>
    <row r="24" spans="1:17" ht="15">
      <c r="A24" s="211" t="s">
        <v>38</v>
      </c>
      <c r="B24" s="211" t="s">
        <v>39</v>
      </c>
      <c r="C24" s="211" t="s">
        <v>57</v>
      </c>
      <c r="D24" s="211" t="s">
        <v>53</v>
      </c>
      <c r="E24" s="211" t="str">
        <f>+'CUOTA ARTESANAL'!E26</f>
        <v>STI PESCADORES ARTESANALES DE CALETA HIGUERILLA RSU 50.60.0048</v>
      </c>
      <c r="F24" s="211" t="s">
        <v>41</v>
      </c>
      <c r="G24" s="211" t="s">
        <v>43</v>
      </c>
      <c r="H24" s="224">
        <f>'CUOTA ARTESANAL'!G26</f>
        <v>123.595</v>
      </c>
      <c r="I24" s="224">
        <f>'CUOTA ARTESANAL'!H26</f>
        <v>0</v>
      </c>
      <c r="J24" s="224">
        <f>'CUOTA ARTESANAL'!I26</f>
        <v>123.595</v>
      </c>
      <c r="K24" s="224">
        <f>'CUOTA ARTESANAL'!J26</f>
        <v>5.5899999999999981</v>
      </c>
      <c r="L24" s="224">
        <f>'CUOTA ARTESANAL'!K26</f>
        <v>118.005</v>
      </c>
      <c r="M24" s="225">
        <f>'CUOTA ARTESANAL'!L26</f>
        <v>4.5228366843318886E-2</v>
      </c>
      <c r="N24" s="213" t="str">
        <f>'CUOTA ARTESANAL'!M26</f>
        <v>-</v>
      </c>
      <c r="O24" s="214">
        <f>RESUMEN!$C$4</f>
        <v>44725</v>
      </c>
      <c r="P24" s="206">
        <v>2022</v>
      </c>
      <c r="Q24" s="206"/>
    </row>
    <row r="25" spans="1:17" ht="15">
      <c r="A25" s="211" t="s">
        <v>38</v>
      </c>
      <c r="B25" s="211" t="s">
        <v>39</v>
      </c>
      <c r="C25" s="211" t="s">
        <v>57</v>
      </c>
      <c r="D25" s="211" t="s">
        <v>53</v>
      </c>
      <c r="E25" s="211" t="str">
        <f>+'CUOTA ARTESANAL'!E26</f>
        <v>STI PESCADORES ARTESANALES DE CALETA HIGUERILLA RSU 50.60.0048</v>
      </c>
      <c r="F25" s="211" t="s">
        <v>44</v>
      </c>
      <c r="G25" s="211" t="s">
        <v>45</v>
      </c>
      <c r="H25" s="224">
        <f>'CUOTA ARTESANAL'!G27</f>
        <v>123.595</v>
      </c>
      <c r="I25" s="224">
        <f>'CUOTA ARTESANAL'!H27</f>
        <v>0</v>
      </c>
      <c r="J25" s="224">
        <f>'CUOTA ARTESANAL'!I27</f>
        <v>241.6</v>
      </c>
      <c r="K25" s="224">
        <f>'CUOTA ARTESANAL'!J27</f>
        <v>0</v>
      </c>
      <c r="L25" s="224">
        <f>'CUOTA ARTESANAL'!K27</f>
        <v>241.6</v>
      </c>
      <c r="M25" s="225">
        <f>'CUOTA ARTESANAL'!L27</f>
        <v>0</v>
      </c>
      <c r="N25" s="213" t="str">
        <f>'CUOTA ARTESANAL'!M27</f>
        <v>-</v>
      </c>
      <c r="O25" s="214">
        <f>RESUMEN!$C$4</f>
        <v>44725</v>
      </c>
      <c r="P25" s="206">
        <v>2022</v>
      </c>
      <c r="Q25" s="206"/>
    </row>
    <row r="26" spans="1:17" ht="15">
      <c r="A26" s="211" t="s">
        <v>38</v>
      </c>
      <c r="B26" s="211" t="s">
        <v>39</v>
      </c>
      <c r="C26" s="211" t="s">
        <v>57</v>
      </c>
      <c r="D26" s="211" t="s">
        <v>53</v>
      </c>
      <c r="E26" s="211" t="str">
        <f>+'CUOTA ARTESANAL'!E26</f>
        <v>STI PESCADORES ARTESANALES DE CALETA HIGUERILLA RSU 50.60.0048</v>
      </c>
      <c r="F26" s="211" t="s">
        <v>41</v>
      </c>
      <c r="G26" s="211" t="s">
        <v>45</v>
      </c>
      <c r="H26" s="224">
        <f>'CUOTA ARTESANAL'!N26</f>
        <v>247.19</v>
      </c>
      <c r="I26" s="224">
        <f>'CUOTA ARTESANAL'!O26</f>
        <v>0</v>
      </c>
      <c r="J26" s="224">
        <f>'CUOTA ARTESANAL'!P26</f>
        <v>247.19</v>
      </c>
      <c r="K26" s="224">
        <f>'CUOTA ARTESANAL'!Q26</f>
        <v>5.5899999999999981</v>
      </c>
      <c r="L26" s="224">
        <f>'CUOTA ARTESANAL'!R26</f>
        <v>241.6</v>
      </c>
      <c r="M26" s="225">
        <f>'CUOTA ARTESANAL'!S26</f>
        <v>2.2614183421659443E-2</v>
      </c>
      <c r="N26" s="213" t="s">
        <v>203</v>
      </c>
      <c r="O26" s="214">
        <f>RESUMEN!$C$4</f>
        <v>44725</v>
      </c>
      <c r="P26" s="206">
        <v>2022</v>
      </c>
      <c r="Q26" s="206"/>
    </row>
    <row r="27" spans="1:17" ht="15">
      <c r="A27" s="211" t="s">
        <v>38</v>
      </c>
      <c r="B27" s="211" t="s">
        <v>39</v>
      </c>
      <c r="C27" s="211" t="s">
        <v>57</v>
      </c>
      <c r="D27" s="211" t="s">
        <v>53</v>
      </c>
      <c r="E27" s="211" t="str">
        <f>+'CUOTA ARTESANAL'!E28</f>
        <v>STI PESCADORES CALETA EL MEMBRILLO RSU 50.10.0061</v>
      </c>
      <c r="F27" s="211" t="s">
        <v>41</v>
      </c>
      <c r="G27" s="211" t="s">
        <v>43</v>
      </c>
      <c r="H27" s="224">
        <f>'CUOTA ARTESANAL'!G28</f>
        <v>166.87899999999999</v>
      </c>
      <c r="I27" s="224">
        <f>'CUOTA ARTESANAL'!H28</f>
        <v>-30</v>
      </c>
      <c r="J27" s="224">
        <f>'CUOTA ARTESANAL'!I28</f>
        <v>136.87899999999999</v>
      </c>
      <c r="K27" s="224">
        <f>'CUOTA ARTESANAL'!J28</f>
        <v>72.470999999999989</v>
      </c>
      <c r="L27" s="224">
        <f>'CUOTA ARTESANAL'!K28</f>
        <v>64.408000000000001</v>
      </c>
      <c r="M27" s="225">
        <f>'CUOTA ARTESANAL'!L28</f>
        <v>0.52945302055099752</v>
      </c>
      <c r="N27" s="213" t="str">
        <f>'CUOTA ARTESANAL'!M28</f>
        <v>-</v>
      </c>
      <c r="O27" s="214">
        <f>RESUMEN!$C$4</f>
        <v>44725</v>
      </c>
      <c r="P27" s="206">
        <v>2022</v>
      </c>
      <c r="Q27" s="206"/>
    </row>
    <row r="28" spans="1:17" ht="15">
      <c r="A28" s="211" t="s">
        <v>38</v>
      </c>
      <c r="B28" s="211" t="s">
        <v>39</v>
      </c>
      <c r="C28" s="211" t="s">
        <v>57</v>
      </c>
      <c r="D28" s="211" t="s">
        <v>53</v>
      </c>
      <c r="E28" s="211" t="str">
        <f>+'CUOTA ARTESANAL'!E28</f>
        <v>STI PESCADORES CALETA EL MEMBRILLO RSU 50.10.0061</v>
      </c>
      <c r="F28" s="211" t="s">
        <v>44</v>
      </c>
      <c r="G28" s="211" t="s">
        <v>45</v>
      </c>
      <c r="H28" s="224">
        <f>'CUOTA ARTESANAL'!G29</f>
        <v>166.87899999999999</v>
      </c>
      <c r="I28" s="224">
        <f>'CUOTA ARTESANAL'!H29</f>
        <v>0</v>
      </c>
      <c r="J28" s="224">
        <f>'CUOTA ARTESANAL'!I29</f>
        <v>231.28699999999998</v>
      </c>
      <c r="K28" s="224">
        <f>'CUOTA ARTESANAL'!J29</f>
        <v>0</v>
      </c>
      <c r="L28" s="224">
        <f>'CUOTA ARTESANAL'!K29</f>
        <v>231.28699999999998</v>
      </c>
      <c r="M28" s="225">
        <f>'CUOTA ARTESANAL'!L29</f>
        <v>0</v>
      </c>
      <c r="N28" s="213" t="str">
        <f>'CUOTA ARTESANAL'!M29</f>
        <v>-</v>
      </c>
      <c r="O28" s="214">
        <f>RESUMEN!$C$4</f>
        <v>44725</v>
      </c>
      <c r="P28" s="206">
        <v>2022</v>
      </c>
      <c r="Q28" s="206"/>
    </row>
    <row r="29" spans="1:17" ht="15">
      <c r="A29" s="211" t="s">
        <v>38</v>
      </c>
      <c r="B29" s="211" t="s">
        <v>39</v>
      </c>
      <c r="C29" s="211" t="s">
        <v>57</v>
      </c>
      <c r="D29" s="211" t="s">
        <v>53</v>
      </c>
      <c r="E29" s="211" t="str">
        <f>+'CUOTA ARTESANAL'!E28</f>
        <v>STI PESCADORES CALETA EL MEMBRILLO RSU 50.10.0061</v>
      </c>
      <c r="F29" s="211" t="s">
        <v>41</v>
      </c>
      <c r="G29" s="211" t="s">
        <v>45</v>
      </c>
      <c r="H29" s="224">
        <f>'CUOTA ARTESANAL'!N28</f>
        <v>333.75799999999998</v>
      </c>
      <c r="I29" s="224">
        <f>'CUOTA ARTESANAL'!O28</f>
        <v>-30</v>
      </c>
      <c r="J29" s="224">
        <f>'CUOTA ARTESANAL'!P28</f>
        <v>303.75799999999998</v>
      </c>
      <c r="K29" s="224">
        <f>'CUOTA ARTESANAL'!Q28</f>
        <v>72.470999999999989</v>
      </c>
      <c r="L29" s="224">
        <f>'CUOTA ARTESANAL'!R28</f>
        <v>231.28699999999998</v>
      </c>
      <c r="M29" s="225">
        <f>'CUOTA ARTESANAL'!S28</f>
        <v>0.23858137069640961</v>
      </c>
      <c r="N29" s="213" t="s">
        <v>203</v>
      </c>
      <c r="O29" s="214">
        <f>RESUMEN!$C$4</f>
        <v>44725</v>
      </c>
      <c r="P29" s="206">
        <v>2022</v>
      </c>
      <c r="Q29" s="206"/>
    </row>
    <row r="30" spans="1:17" ht="15">
      <c r="A30" s="211" t="s">
        <v>38</v>
      </c>
      <c r="B30" s="211" t="s">
        <v>39</v>
      </c>
      <c r="C30" s="211" t="s">
        <v>57</v>
      </c>
      <c r="D30" s="211" t="s">
        <v>52</v>
      </c>
      <c r="E30" s="211" t="str">
        <f>+'CUOTA ARTESANAL'!E30</f>
        <v>RESIDUAL CENTRO VALPARAÍSO</v>
      </c>
      <c r="F30" s="211" t="s">
        <v>41</v>
      </c>
      <c r="G30" s="211" t="s">
        <v>43</v>
      </c>
      <c r="H30" s="224">
        <f>'CUOTA ARTESANAL'!G30</f>
        <v>208.09</v>
      </c>
      <c r="I30" s="224">
        <f>'CUOTA ARTESANAL'!H30</f>
        <v>0</v>
      </c>
      <c r="J30" s="224">
        <f>'CUOTA ARTESANAL'!I30</f>
        <v>208.09</v>
      </c>
      <c r="K30" s="224">
        <f>'CUOTA ARTESANAL'!J30</f>
        <v>13.51700000000001</v>
      </c>
      <c r="L30" s="224">
        <f>'CUOTA ARTESANAL'!K30</f>
        <v>194.57299999999998</v>
      </c>
      <c r="M30" s="225">
        <f>'CUOTA ARTESANAL'!L30</f>
        <v>6.495747032534005E-2</v>
      </c>
      <c r="N30" s="213" t="str">
        <f>'CUOTA ARTESANAL'!M30</f>
        <v>-</v>
      </c>
      <c r="O30" s="214">
        <f>RESUMEN!$C$4</f>
        <v>44725</v>
      </c>
      <c r="P30" s="206">
        <v>2022</v>
      </c>
      <c r="Q30" s="206"/>
    </row>
    <row r="31" spans="1:17" ht="15">
      <c r="A31" s="211" t="s">
        <v>38</v>
      </c>
      <c r="B31" s="211" t="s">
        <v>39</v>
      </c>
      <c r="C31" s="211" t="s">
        <v>57</v>
      </c>
      <c r="D31" s="211" t="s">
        <v>52</v>
      </c>
      <c r="E31" s="211" t="str">
        <f>+'CUOTA ARTESANAL'!E30</f>
        <v>RESIDUAL CENTRO VALPARAÍSO</v>
      </c>
      <c r="F31" s="211" t="s">
        <v>44</v>
      </c>
      <c r="G31" s="211" t="s">
        <v>45</v>
      </c>
      <c r="H31" s="224">
        <f>'CUOTA ARTESANAL'!G31</f>
        <v>208.09</v>
      </c>
      <c r="I31" s="224">
        <f>'CUOTA ARTESANAL'!H31</f>
        <v>0</v>
      </c>
      <c r="J31" s="224">
        <f>'CUOTA ARTESANAL'!I31</f>
        <v>402.66300000000001</v>
      </c>
      <c r="K31" s="224">
        <f>'CUOTA ARTESANAL'!J31</f>
        <v>0</v>
      </c>
      <c r="L31" s="224">
        <f>'CUOTA ARTESANAL'!K31</f>
        <v>402.66300000000001</v>
      </c>
      <c r="M31" s="225">
        <f>'CUOTA ARTESANAL'!L31</f>
        <v>0</v>
      </c>
      <c r="N31" s="213" t="str">
        <f>'CUOTA ARTESANAL'!M31</f>
        <v>-</v>
      </c>
      <c r="O31" s="214">
        <f>RESUMEN!$C$4</f>
        <v>44725</v>
      </c>
      <c r="P31" s="206">
        <v>2022</v>
      </c>
      <c r="Q31" s="206"/>
    </row>
    <row r="32" spans="1:17" ht="15">
      <c r="A32" s="211" t="s">
        <v>38</v>
      </c>
      <c r="B32" s="211" t="s">
        <v>39</v>
      </c>
      <c r="C32" s="211" t="s">
        <v>57</v>
      </c>
      <c r="D32" s="211" t="s">
        <v>52</v>
      </c>
      <c r="E32" s="211" t="str">
        <f>+'CUOTA ARTESANAL'!E30</f>
        <v>RESIDUAL CENTRO VALPARAÍSO</v>
      </c>
      <c r="F32" s="211" t="s">
        <v>41</v>
      </c>
      <c r="G32" s="211" t="s">
        <v>45</v>
      </c>
      <c r="H32" s="224">
        <f>'CUOTA ARTESANAL'!N30</f>
        <v>416.18</v>
      </c>
      <c r="I32" s="224">
        <f>'CUOTA ARTESANAL'!O30</f>
        <v>0</v>
      </c>
      <c r="J32" s="224">
        <f>'CUOTA ARTESANAL'!P30</f>
        <v>416.18</v>
      </c>
      <c r="K32" s="224">
        <f>'CUOTA ARTESANAL'!Q30</f>
        <v>13.51700000000001</v>
      </c>
      <c r="L32" s="224">
        <f>'CUOTA ARTESANAL'!R30</f>
        <v>402.66300000000001</v>
      </c>
      <c r="M32" s="225">
        <f>'CUOTA ARTESANAL'!S30</f>
        <v>3.2478735162670025E-2</v>
      </c>
      <c r="N32" s="213" t="s">
        <v>203</v>
      </c>
      <c r="O32" s="214">
        <f>RESUMEN!$C$4</f>
        <v>44725</v>
      </c>
      <c r="P32" s="206">
        <v>2022</v>
      </c>
      <c r="Q32" s="206"/>
    </row>
    <row r="33" spans="1:17" ht="15">
      <c r="A33" s="211" t="s">
        <v>38</v>
      </c>
      <c r="B33" s="211" t="s">
        <v>39</v>
      </c>
      <c r="C33" s="211" t="s">
        <v>57</v>
      </c>
      <c r="D33" s="211" t="s">
        <v>40</v>
      </c>
      <c r="E33" s="211" t="str">
        <f>+'CUOTA ARTESANAL'!E32</f>
        <v>RESIDUAL SUR SAN ANTONIO</v>
      </c>
      <c r="F33" s="211" t="s">
        <v>41</v>
      </c>
      <c r="G33" s="211" t="s">
        <v>41</v>
      </c>
      <c r="H33" s="224">
        <f>'CUOTA ARTESANAL'!G32</f>
        <v>168.66499999999999</v>
      </c>
      <c r="I33" s="224">
        <f>'CUOTA ARTESANAL'!H32</f>
        <v>0</v>
      </c>
      <c r="J33" s="224">
        <f>'CUOTA ARTESANAL'!I32</f>
        <v>168.66499999999999</v>
      </c>
      <c r="K33" s="224">
        <f>'CUOTA ARTESANAL'!J32</f>
        <v>149.209</v>
      </c>
      <c r="L33" s="224">
        <f>'CUOTA ARTESANAL'!K32</f>
        <v>19.455999999999989</v>
      </c>
      <c r="M33" s="225">
        <f>'CUOTA ARTESANAL'!L32</f>
        <v>0.88464708149290017</v>
      </c>
      <c r="N33" s="214" t="str">
        <f>'CUOTA ARTESANAL'!M32</f>
        <v>-</v>
      </c>
      <c r="O33" s="214">
        <f>RESUMEN!$C$4</f>
        <v>44725</v>
      </c>
      <c r="P33" s="206">
        <v>2022</v>
      </c>
      <c r="Q33" s="206"/>
    </row>
    <row r="34" spans="1:17" ht="15">
      <c r="A34" s="211" t="s">
        <v>38</v>
      </c>
      <c r="B34" s="211" t="s">
        <v>39</v>
      </c>
      <c r="C34" s="211" t="s">
        <v>57</v>
      </c>
      <c r="D34" s="211" t="s">
        <v>40</v>
      </c>
      <c r="E34" s="211" t="str">
        <f>+'CUOTA ARTESANAL'!E32</f>
        <v>RESIDUAL SUR SAN ANTONIO</v>
      </c>
      <c r="F34" s="211" t="s">
        <v>42</v>
      </c>
      <c r="G34" s="211" t="s">
        <v>42</v>
      </c>
      <c r="H34" s="224">
        <f>'CUOTA ARTESANAL'!G33</f>
        <v>168.66499999999999</v>
      </c>
      <c r="I34" s="224">
        <f>'CUOTA ARTESANAL'!H33</f>
        <v>0</v>
      </c>
      <c r="J34" s="224">
        <f>'CUOTA ARTESANAL'!I33</f>
        <v>188.12099999999998</v>
      </c>
      <c r="K34" s="224">
        <f>'CUOTA ARTESANAL'!J33</f>
        <v>16.908999999999999</v>
      </c>
      <c r="L34" s="224">
        <f>'CUOTA ARTESANAL'!K33</f>
        <v>171.21199999999999</v>
      </c>
      <c r="M34" s="225">
        <f>'CUOTA ARTESANAL'!L33</f>
        <v>8.9883638721886455E-2</v>
      </c>
      <c r="N34" s="214" t="str">
        <f>'CUOTA ARTESANAL'!M33</f>
        <v>-</v>
      </c>
      <c r="O34" s="214">
        <f>RESUMEN!$C$4</f>
        <v>44725</v>
      </c>
      <c r="P34" s="206">
        <v>2022</v>
      </c>
      <c r="Q34" s="206"/>
    </row>
    <row r="35" spans="1:17" ht="15">
      <c r="A35" s="211" t="s">
        <v>38</v>
      </c>
      <c r="B35" s="211" t="s">
        <v>39</v>
      </c>
      <c r="C35" s="211" t="s">
        <v>57</v>
      </c>
      <c r="D35" s="211" t="s">
        <v>40</v>
      </c>
      <c r="E35" s="211" t="str">
        <f>+'CUOTA ARTESANAL'!E32</f>
        <v>RESIDUAL SUR SAN ANTONIO</v>
      </c>
      <c r="F35" s="211" t="s">
        <v>46</v>
      </c>
      <c r="G35" s="211" t="s">
        <v>46</v>
      </c>
      <c r="H35" s="224">
        <f>'CUOTA ARTESANAL'!G34</f>
        <v>168.66399999999999</v>
      </c>
      <c r="I35" s="224">
        <f>'CUOTA ARTESANAL'!H34</f>
        <v>0</v>
      </c>
      <c r="J35" s="224">
        <f>'CUOTA ARTESANAL'!I34</f>
        <v>339.87599999999998</v>
      </c>
      <c r="K35" s="224">
        <f>'CUOTA ARTESANAL'!J34</f>
        <v>0</v>
      </c>
      <c r="L35" s="224">
        <f>'CUOTA ARTESANAL'!K34</f>
        <v>339.87599999999998</v>
      </c>
      <c r="M35" s="225">
        <f>'CUOTA ARTESANAL'!L34</f>
        <v>0</v>
      </c>
      <c r="N35" s="213" t="str">
        <f>'CUOTA ARTESANAL'!M34</f>
        <v>-</v>
      </c>
      <c r="O35" s="214">
        <f>RESUMEN!$C$4</f>
        <v>44725</v>
      </c>
      <c r="P35" s="206">
        <v>2022</v>
      </c>
      <c r="Q35" s="206"/>
    </row>
    <row r="36" spans="1:17" ht="15">
      <c r="A36" s="211" t="s">
        <v>38</v>
      </c>
      <c r="B36" s="211" t="s">
        <v>39</v>
      </c>
      <c r="C36" s="211" t="s">
        <v>57</v>
      </c>
      <c r="D36" s="211" t="s">
        <v>40</v>
      </c>
      <c r="E36" s="211" t="str">
        <f>+'CUOTA ARTESANAL'!E32</f>
        <v>RESIDUAL SUR SAN ANTONIO</v>
      </c>
      <c r="F36" s="211" t="s">
        <v>47</v>
      </c>
      <c r="G36" s="211" t="s">
        <v>47</v>
      </c>
      <c r="H36" s="224">
        <f>'CUOTA ARTESANAL'!G35</f>
        <v>168.66399999999999</v>
      </c>
      <c r="I36" s="224">
        <f>'CUOTA ARTESANAL'!H35</f>
        <v>0</v>
      </c>
      <c r="J36" s="224">
        <f>'CUOTA ARTESANAL'!I35</f>
        <v>508.53999999999996</v>
      </c>
      <c r="K36" s="224">
        <f>'CUOTA ARTESANAL'!J35</f>
        <v>120.57299999999999</v>
      </c>
      <c r="L36" s="224">
        <f>'CUOTA ARTESANAL'!K35</f>
        <v>387.96699999999998</v>
      </c>
      <c r="M36" s="225">
        <f>'CUOTA ARTESANAL'!L35</f>
        <v>0.23709639359735715</v>
      </c>
      <c r="N36" s="213" t="str">
        <f>'CUOTA ARTESANAL'!M35</f>
        <v>-</v>
      </c>
      <c r="O36" s="214">
        <f>RESUMEN!$C$4</f>
        <v>44725</v>
      </c>
      <c r="P36" s="206">
        <v>2022</v>
      </c>
      <c r="Q36" s="206"/>
    </row>
    <row r="37" spans="1:17" ht="15">
      <c r="A37" s="211" t="s">
        <v>38</v>
      </c>
      <c r="B37" s="211" t="s">
        <v>39</v>
      </c>
      <c r="C37" s="211" t="s">
        <v>57</v>
      </c>
      <c r="D37" s="211" t="s">
        <v>40</v>
      </c>
      <c r="E37" s="211" t="str">
        <f>+'CUOTA ARTESANAL'!E32</f>
        <v>RESIDUAL SUR SAN ANTONIO</v>
      </c>
      <c r="F37" s="211" t="s">
        <v>48</v>
      </c>
      <c r="G37" s="211" t="s">
        <v>48</v>
      </c>
      <c r="H37" s="224">
        <f>'CUOTA ARTESANAL'!G36</f>
        <v>168.66399999999999</v>
      </c>
      <c r="I37" s="224">
        <f>'CUOTA ARTESANAL'!H36</f>
        <v>0</v>
      </c>
      <c r="J37" s="224">
        <f>'CUOTA ARTESANAL'!I36</f>
        <v>556.63099999999997</v>
      </c>
      <c r="K37" s="224">
        <f>'CUOTA ARTESANAL'!J36</f>
        <v>66.049000000000007</v>
      </c>
      <c r="L37" s="224">
        <f>'CUOTA ARTESANAL'!K36</f>
        <v>490.58199999999999</v>
      </c>
      <c r="M37" s="225">
        <f>'CUOTA ARTESANAL'!L36</f>
        <v>0.11865850087400812</v>
      </c>
      <c r="N37" s="213" t="str">
        <f>'CUOTA ARTESANAL'!M36</f>
        <v>-</v>
      </c>
      <c r="O37" s="214">
        <f>RESUMEN!$C$4</f>
        <v>44725</v>
      </c>
      <c r="P37" s="206">
        <v>2022</v>
      </c>
      <c r="Q37" s="206"/>
    </row>
    <row r="38" spans="1:17" ht="15">
      <c r="A38" s="211" t="s">
        <v>38</v>
      </c>
      <c r="B38" s="211" t="s">
        <v>39</v>
      </c>
      <c r="C38" s="211" t="s">
        <v>57</v>
      </c>
      <c r="D38" s="211" t="s">
        <v>40</v>
      </c>
      <c r="E38" s="211" t="str">
        <f>+'CUOTA ARTESANAL'!E32</f>
        <v>RESIDUAL SUR SAN ANTONIO</v>
      </c>
      <c r="F38" s="211" t="s">
        <v>43</v>
      </c>
      <c r="G38" s="211" t="s">
        <v>43</v>
      </c>
      <c r="H38" s="224">
        <f>'CUOTA ARTESANAL'!G37</f>
        <v>168.66399999999999</v>
      </c>
      <c r="I38" s="224">
        <f>'CUOTA ARTESANAL'!H37</f>
        <v>0</v>
      </c>
      <c r="J38" s="224">
        <f>'CUOTA ARTESANAL'!I37</f>
        <v>659.24599999999998</v>
      </c>
      <c r="K38" s="224">
        <f>'CUOTA ARTESANAL'!J37</f>
        <v>21.762</v>
      </c>
      <c r="L38" s="224">
        <f>'CUOTA ARTESANAL'!K37</f>
        <v>637.48399999999992</v>
      </c>
      <c r="M38" s="225">
        <f>'CUOTA ARTESANAL'!L37</f>
        <v>3.3010439198720966E-2</v>
      </c>
      <c r="N38" s="213" t="str">
        <f>'CUOTA ARTESANAL'!M37</f>
        <v>-</v>
      </c>
      <c r="O38" s="214">
        <f>RESUMEN!$C$4</f>
        <v>44725</v>
      </c>
      <c r="P38" s="206">
        <v>2022</v>
      </c>
      <c r="Q38" s="206"/>
    </row>
    <row r="39" spans="1:17" ht="15">
      <c r="A39" s="211" t="s">
        <v>38</v>
      </c>
      <c r="B39" s="211" t="s">
        <v>39</v>
      </c>
      <c r="C39" s="211" t="s">
        <v>57</v>
      </c>
      <c r="D39" s="211" t="s">
        <v>40</v>
      </c>
      <c r="E39" s="211" t="str">
        <f>+'CUOTA ARTESANAL'!E32</f>
        <v>RESIDUAL SUR SAN ANTONIO</v>
      </c>
      <c r="F39" s="211" t="s">
        <v>44</v>
      </c>
      <c r="G39" s="211" t="s">
        <v>44</v>
      </c>
      <c r="H39" s="224">
        <f>'CUOTA ARTESANAL'!G38</f>
        <v>202.398</v>
      </c>
      <c r="I39" s="224">
        <f>'CUOTA ARTESANAL'!H38</f>
        <v>0</v>
      </c>
      <c r="J39" s="224">
        <f>'CUOTA ARTESANAL'!I38</f>
        <v>839.88199999999995</v>
      </c>
      <c r="K39" s="224">
        <f>'CUOTA ARTESANAL'!J38</f>
        <v>0</v>
      </c>
      <c r="L39" s="224">
        <f>'CUOTA ARTESANAL'!K38</f>
        <v>839.88199999999995</v>
      </c>
      <c r="M39" s="225">
        <f>'CUOTA ARTESANAL'!L38</f>
        <v>0</v>
      </c>
      <c r="N39" s="213" t="str">
        <f>'CUOTA ARTESANAL'!M38</f>
        <v>-</v>
      </c>
      <c r="O39" s="214">
        <f>RESUMEN!$C$4</f>
        <v>44725</v>
      </c>
      <c r="P39" s="206">
        <v>2022</v>
      </c>
      <c r="Q39" s="206"/>
    </row>
    <row r="40" spans="1:17" ht="15">
      <c r="A40" s="211" t="s">
        <v>38</v>
      </c>
      <c r="B40" s="211" t="s">
        <v>39</v>
      </c>
      <c r="C40" s="211" t="s">
        <v>57</v>
      </c>
      <c r="D40" s="211" t="s">
        <v>40</v>
      </c>
      <c r="E40" s="211" t="str">
        <f>+'CUOTA ARTESANAL'!E32</f>
        <v>RESIDUAL SUR SAN ANTONIO</v>
      </c>
      <c r="F40" s="211" t="s">
        <v>49</v>
      </c>
      <c r="G40" s="211" t="s">
        <v>49</v>
      </c>
      <c r="H40" s="224">
        <f>'CUOTA ARTESANAL'!G39</f>
        <v>202.39699999999999</v>
      </c>
      <c r="I40" s="224">
        <f>'CUOTA ARTESANAL'!H39</f>
        <v>0</v>
      </c>
      <c r="J40" s="224">
        <f>'CUOTA ARTESANAL'!I39</f>
        <v>1042.279</v>
      </c>
      <c r="K40" s="224">
        <f>'CUOTA ARTESANAL'!J39</f>
        <v>0</v>
      </c>
      <c r="L40" s="224">
        <f>'CUOTA ARTESANAL'!K39</f>
        <v>1042.279</v>
      </c>
      <c r="M40" s="225">
        <f>'CUOTA ARTESANAL'!L39</f>
        <v>0</v>
      </c>
      <c r="N40" s="213" t="str">
        <f>'CUOTA ARTESANAL'!M39</f>
        <v>-</v>
      </c>
      <c r="O40" s="214">
        <f>RESUMEN!$C$4</f>
        <v>44725</v>
      </c>
      <c r="P40" s="206">
        <v>2022</v>
      </c>
      <c r="Q40" s="206"/>
    </row>
    <row r="41" spans="1:17" ht="15">
      <c r="A41" s="211" t="s">
        <v>38</v>
      </c>
      <c r="B41" s="211" t="s">
        <v>39</v>
      </c>
      <c r="C41" s="211" t="s">
        <v>57</v>
      </c>
      <c r="D41" s="211" t="s">
        <v>40</v>
      </c>
      <c r="E41" s="211" t="str">
        <f>+'CUOTA ARTESANAL'!E32</f>
        <v>RESIDUAL SUR SAN ANTONIO</v>
      </c>
      <c r="F41" s="211" t="s">
        <v>50</v>
      </c>
      <c r="G41" s="211" t="s">
        <v>50</v>
      </c>
      <c r="H41" s="224">
        <f>'CUOTA ARTESANAL'!G40</f>
        <v>202.39699999999999</v>
      </c>
      <c r="I41" s="224">
        <f>'CUOTA ARTESANAL'!H40</f>
        <v>0</v>
      </c>
      <c r="J41" s="224">
        <f>'CUOTA ARTESANAL'!I40</f>
        <v>1244.6759999999999</v>
      </c>
      <c r="K41" s="224">
        <f>'CUOTA ARTESANAL'!J40</f>
        <v>0</v>
      </c>
      <c r="L41" s="224">
        <f>'CUOTA ARTESANAL'!K40</f>
        <v>1244.6759999999999</v>
      </c>
      <c r="M41" s="225">
        <f>'CUOTA ARTESANAL'!L40</f>
        <v>0</v>
      </c>
      <c r="N41" s="213" t="str">
        <f>'CUOTA ARTESANAL'!M40</f>
        <v>-</v>
      </c>
      <c r="O41" s="214">
        <f>RESUMEN!$C$4</f>
        <v>44725</v>
      </c>
      <c r="P41" s="206">
        <v>2022</v>
      </c>
      <c r="Q41" s="206"/>
    </row>
    <row r="42" spans="1:17" ht="15">
      <c r="A42" s="211" t="s">
        <v>38</v>
      </c>
      <c r="B42" s="211" t="s">
        <v>39</v>
      </c>
      <c r="C42" s="211" t="s">
        <v>57</v>
      </c>
      <c r="D42" s="211" t="s">
        <v>40</v>
      </c>
      <c r="E42" s="211" t="str">
        <f>+'CUOTA ARTESANAL'!E32</f>
        <v>RESIDUAL SUR SAN ANTONIO</v>
      </c>
      <c r="F42" s="211" t="s">
        <v>51</v>
      </c>
      <c r="G42" s="211" t="s">
        <v>51</v>
      </c>
      <c r="H42" s="224">
        <f>'CUOTA ARTESANAL'!G41</f>
        <v>202.39699999999999</v>
      </c>
      <c r="I42" s="224">
        <f>'CUOTA ARTESANAL'!H41</f>
        <v>0</v>
      </c>
      <c r="J42" s="224">
        <f>'CUOTA ARTESANAL'!I41</f>
        <v>1447.0729999999999</v>
      </c>
      <c r="K42" s="224">
        <f>'CUOTA ARTESANAL'!J41</f>
        <v>0</v>
      </c>
      <c r="L42" s="224">
        <f>'CUOTA ARTESANAL'!K41</f>
        <v>1447.0729999999999</v>
      </c>
      <c r="M42" s="225">
        <f>'CUOTA ARTESANAL'!L41</f>
        <v>0</v>
      </c>
      <c r="N42" s="213" t="str">
        <f>'CUOTA ARTESANAL'!M41</f>
        <v>-</v>
      </c>
      <c r="O42" s="214">
        <f>RESUMEN!$C$4</f>
        <v>44725</v>
      </c>
      <c r="P42" s="206">
        <v>2022</v>
      </c>
      <c r="Q42" s="206"/>
    </row>
    <row r="43" spans="1:17" ht="15">
      <c r="A43" s="211" t="s">
        <v>38</v>
      </c>
      <c r="B43" s="211" t="s">
        <v>39</v>
      </c>
      <c r="C43" s="211" t="s">
        <v>57</v>
      </c>
      <c r="D43" s="211" t="s">
        <v>40</v>
      </c>
      <c r="E43" s="211" t="str">
        <f>+'CUOTA ARTESANAL'!E32</f>
        <v>RESIDUAL SUR SAN ANTONIO</v>
      </c>
      <c r="F43" s="211" t="s">
        <v>45</v>
      </c>
      <c r="G43" s="211" t="s">
        <v>45</v>
      </c>
      <c r="H43" s="224">
        <f>'CUOTA ARTESANAL'!G42</f>
        <v>202.39699999999999</v>
      </c>
      <c r="I43" s="224">
        <f>'CUOTA ARTESANAL'!H42</f>
        <v>0</v>
      </c>
      <c r="J43" s="224">
        <f>'CUOTA ARTESANAL'!I42</f>
        <v>1649.4699999999998</v>
      </c>
      <c r="K43" s="224">
        <f>'CUOTA ARTESANAL'!J42</f>
        <v>0</v>
      </c>
      <c r="L43" s="224">
        <f>'CUOTA ARTESANAL'!K42</f>
        <v>1649.4699999999998</v>
      </c>
      <c r="M43" s="225">
        <f>'CUOTA ARTESANAL'!L42</f>
        <v>0</v>
      </c>
      <c r="N43" s="213" t="str">
        <f>'CUOTA ARTESANAL'!M42</f>
        <v>-</v>
      </c>
      <c r="O43" s="214">
        <f>RESUMEN!$C$4</f>
        <v>44725</v>
      </c>
      <c r="P43" s="206">
        <v>2022</v>
      </c>
      <c r="Q43" s="206"/>
    </row>
    <row r="44" spans="1:17" ht="15">
      <c r="A44" s="211" t="s">
        <v>38</v>
      </c>
      <c r="B44" s="211" t="s">
        <v>39</v>
      </c>
      <c r="C44" s="211" t="s">
        <v>57</v>
      </c>
      <c r="D44" s="211" t="s">
        <v>40</v>
      </c>
      <c r="E44" s="211" t="str">
        <f>+'CUOTA ARTESANAL'!E32</f>
        <v>RESIDUAL SUR SAN ANTONIO</v>
      </c>
      <c r="F44" s="211" t="s">
        <v>41</v>
      </c>
      <c r="G44" s="211" t="s">
        <v>45</v>
      </c>
      <c r="H44" s="224">
        <f>'CUOTA ARTESANAL'!N32</f>
        <v>2023.9719999999998</v>
      </c>
      <c r="I44" s="224">
        <f>'CUOTA ARTESANAL'!O32</f>
        <v>0</v>
      </c>
      <c r="J44" s="224">
        <f>'CUOTA ARTESANAL'!P32</f>
        <v>2023.9719999999998</v>
      </c>
      <c r="K44" s="224">
        <f>'CUOTA ARTESANAL'!Q32</f>
        <v>374.50200000000001</v>
      </c>
      <c r="L44" s="224">
        <f>'CUOTA ARTESANAL'!R32</f>
        <v>1649.4699999999998</v>
      </c>
      <c r="M44" s="225">
        <f>'CUOTA ARTESANAL'!S32</f>
        <v>0.18503319215878483</v>
      </c>
      <c r="N44" s="213" t="s">
        <v>203</v>
      </c>
      <c r="O44" s="214">
        <f>RESUMEN!$C$4</f>
        <v>44725</v>
      </c>
      <c r="P44" s="206">
        <v>2022</v>
      </c>
      <c r="Q44" s="206"/>
    </row>
    <row r="45" spans="1:17" ht="15">
      <c r="A45" s="203" t="s">
        <v>38</v>
      </c>
      <c r="B45" s="203" t="s">
        <v>39</v>
      </c>
      <c r="C45" s="203" t="s">
        <v>57</v>
      </c>
      <c r="D45" s="234" t="s">
        <v>70</v>
      </c>
      <c r="E45" s="234" t="s">
        <v>69</v>
      </c>
      <c r="F45" s="203" t="s">
        <v>41</v>
      </c>
      <c r="G45" s="203" t="s">
        <v>45</v>
      </c>
      <c r="H45" s="237">
        <f>RESUMEN!F10</f>
        <v>5239.8479999999981</v>
      </c>
      <c r="I45" s="237">
        <f>RESUMEN!G10</f>
        <v>-430</v>
      </c>
      <c r="J45" s="237">
        <f>RESUMEN!H10</f>
        <v>4809.8479999999981</v>
      </c>
      <c r="K45" s="237">
        <f>RESUMEN!I10</f>
        <v>596.81299999999987</v>
      </c>
      <c r="L45" s="237">
        <f>RESUMEN!J10</f>
        <v>4213.034999999998</v>
      </c>
      <c r="M45" s="238">
        <f>RESUMEN!K10</f>
        <v>0.12408146785511727</v>
      </c>
      <c r="N45" s="202" t="s">
        <v>203</v>
      </c>
      <c r="O45" s="205">
        <f>RESUMEN!$C$4</f>
        <v>44725</v>
      </c>
      <c r="P45" s="206">
        <v>2022</v>
      </c>
      <c r="Q45" s="206"/>
    </row>
    <row r="46" spans="1:17" ht="15">
      <c r="A46" s="211" t="s">
        <v>38</v>
      </c>
      <c r="B46" s="211" t="s">
        <v>39</v>
      </c>
      <c r="C46" s="211" t="s">
        <v>58</v>
      </c>
      <c r="D46" s="211" t="s">
        <v>40</v>
      </c>
      <c r="E46" s="211" t="str">
        <f>'CUOTA ARTESANAL'!D48</f>
        <v>AREA NORTE</v>
      </c>
      <c r="F46" s="211" t="s">
        <v>41</v>
      </c>
      <c r="G46" s="211" t="s">
        <v>43</v>
      </c>
      <c r="H46" s="224">
        <f>'CUOTA ARTESANAL'!G48</f>
        <v>15.994999999999999</v>
      </c>
      <c r="I46" s="224">
        <f>'CUOTA ARTESANAL'!H48</f>
        <v>0</v>
      </c>
      <c r="J46" s="224">
        <f>'CUOTA ARTESANAL'!I48</f>
        <v>15.994999999999999</v>
      </c>
      <c r="K46" s="224">
        <f>'CUOTA ARTESANAL'!J48</f>
        <v>0</v>
      </c>
      <c r="L46" s="224">
        <f>'CUOTA ARTESANAL'!K48</f>
        <v>15.994999999999999</v>
      </c>
      <c r="M46" s="225">
        <f>'CUOTA ARTESANAL'!L48</f>
        <v>0</v>
      </c>
      <c r="N46" s="213" t="str">
        <f>'CUOTA ARTESANAL'!M48</f>
        <v>-</v>
      </c>
      <c r="O46" s="214">
        <f>RESUMEN!$C$4</f>
        <v>44725</v>
      </c>
      <c r="P46" s="206">
        <v>2022</v>
      </c>
      <c r="Q46" s="206"/>
    </row>
    <row r="47" spans="1:17" ht="15">
      <c r="A47" s="211" t="s">
        <v>38</v>
      </c>
      <c r="B47" s="211" t="s">
        <v>39</v>
      </c>
      <c r="C47" s="211" t="s">
        <v>58</v>
      </c>
      <c r="D47" s="211" t="s">
        <v>40</v>
      </c>
      <c r="E47" s="211" t="str">
        <f>'CUOTA ARTESANAL'!D48</f>
        <v>AREA NORTE</v>
      </c>
      <c r="F47" s="211" t="s">
        <v>44</v>
      </c>
      <c r="G47" s="211" t="s">
        <v>45</v>
      </c>
      <c r="H47" s="224">
        <f>'CUOTA ARTESANAL'!G49</f>
        <v>15.994999999999999</v>
      </c>
      <c r="I47" s="224">
        <f>'CUOTA ARTESANAL'!H49</f>
        <v>0</v>
      </c>
      <c r="J47" s="224">
        <f>'CUOTA ARTESANAL'!I49</f>
        <v>31.99</v>
      </c>
      <c r="K47" s="224">
        <f>'CUOTA ARTESANAL'!J49</f>
        <v>0</v>
      </c>
      <c r="L47" s="224">
        <f>'CUOTA ARTESANAL'!K49</f>
        <v>31.99</v>
      </c>
      <c r="M47" s="225">
        <f>'CUOTA ARTESANAL'!L49</f>
        <v>0</v>
      </c>
      <c r="N47" s="213" t="str">
        <f>'CUOTA ARTESANAL'!M49</f>
        <v>-</v>
      </c>
      <c r="O47" s="214">
        <f>RESUMEN!$C$4</f>
        <v>44725</v>
      </c>
      <c r="P47" s="206">
        <v>2022</v>
      </c>
      <c r="Q47" s="206"/>
    </row>
    <row r="48" spans="1:17" ht="15">
      <c r="A48" s="211" t="s">
        <v>38</v>
      </c>
      <c r="B48" s="211" t="s">
        <v>39</v>
      </c>
      <c r="C48" s="211" t="s">
        <v>58</v>
      </c>
      <c r="D48" s="211" t="s">
        <v>40</v>
      </c>
      <c r="E48" s="211" t="str">
        <f>'CUOTA ARTESANAL'!D48</f>
        <v>AREA NORTE</v>
      </c>
      <c r="F48" s="211" t="s">
        <v>41</v>
      </c>
      <c r="G48" s="211" t="s">
        <v>45</v>
      </c>
      <c r="H48" s="224">
        <f>H46+H47</f>
        <v>31.99</v>
      </c>
      <c r="I48" s="224">
        <f>I46+I47</f>
        <v>0</v>
      </c>
      <c r="J48" s="224">
        <f>H48-I48</f>
        <v>31.99</v>
      </c>
      <c r="K48" s="224">
        <f>K46+K47</f>
        <v>0</v>
      </c>
      <c r="L48" s="224">
        <f>J48-K48</f>
        <v>31.99</v>
      </c>
      <c r="M48" s="225">
        <f>K48/J48</f>
        <v>0</v>
      </c>
      <c r="N48" s="213" t="s">
        <v>203</v>
      </c>
      <c r="O48" s="214">
        <f>RESUMEN!$C$4</f>
        <v>44725</v>
      </c>
      <c r="P48" s="206">
        <v>2022</v>
      </c>
      <c r="Q48" s="206"/>
    </row>
    <row r="49" spans="1:17" s="209" customFormat="1" ht="15">
      <c r="A49" s="211" t="s">
        <v>38</v>
      </c>
      <c r="B49" s="211" t="s">
        <v>39</v>
      </c>
      <c r="C49" s="211" t="s">
        <v>58</v>
      </c>
      <c r="D49" s="211" t="s">
        <v>319</v>
      </c>
      <c r="E49" s="216" t="str">
        <f>+'CUOTA ARTESANAL'!E50</f>
        <v>CLAUDIO ALEJANDRO II (RPA 698613)</v>
      </c>
      <c r="F49" s="211" t="s">
        <v>41</v>
      </c>
      <c r="G49" s="211" t="s">
        <v>43</v>
      </c>
      <c r="H49" s="224">
        <f>'CUOTA ARTESANAL'!G50</f>
        <v>7.8310000000000004</v>
      </c>
      <c r="I49" s="224">
        <f>'CUOTA ARTESANAL'!H50</f>
        <v>0</v>
      </c>
      <c r="J49" s="224">
        <f>'CUOTA ARTESANAL'!I50</f>
        <v>7.8310000000000004</v>
      </c>
      <c r="K49" s="224">
        <f>'CUOTA ARTESANAL'!J50</f>
        <v>0.252</v>
      </c>
      <c r="L49" s="224">
        <f>'CUOTA ARTESANAL'!K50</f>
        <v>7.5790000000000006</v>
      </c>
      <c r="M49" s="225">
        <f>'CUOTA ARTESANAL'!L50</f>
        <v>3.217979823777295E-2</v>
      </c>
      <c r="N49" s="213" t="str">
        <f>'CUOTA ARTESANAL'!M50</f>
        <v>-</v>
      </c>
      <c r="O49" s="214">
        <f>RESUMEN!$C$4</f>
        <v>44725</v>
      </c>
      <c r="P49" s="206">
        <v>2022</v>
      </c>
      <c r="Q49" s="201"/>
    </row>
    <row r="50" spans="1:17" s="209" customFormat="1" ht="15">
      <c r="A50" s="211" t="s">
        <v>38</v>
      </c>
      <c r="B50" s="211" t="s">
        <v>39</v>
      </c>
      <c r="C50" s="211" t="s">
        <v>58</v>
      </c>
      <c r="D50" s="211" t="s">
        <v>319</v>
      </c>
      <c r="E50" s="216" t="str">
        <f>+'CUOTA ARTESANAL'!E50</f>
        <v>CLAUDIO ALEJANDRO II (RPA 698613)</v>
      </c>
      <c r="F50" s="211" t="s">
        <v>44</v>
      </c>
      <c r="G50" s="211" t="s">
        <v>45</v>
      </c>
      <c r="H50" s="224">
        <f>'CUOTA ARTESANAL'!G51</f>
        <v>7.8310000000000004</v>
      </c>
      <c r="I50" s="224">
        <f>'CUOTA ARTESANAL'!H51</f>
        <v>0</v>
      </c>
      <c r="J50" s="224">
        <f>'CUOTA ARTESANAL'!I51</f>
        <v>15.41</v>
      </c>
      <c r="K50" s="224">
        <f>'CUOTA ARTESANAL'!J51</f>
        <v>0</v>
      </c>
      <c r="L50" s="224">
        <f>'CUOTA ARTESANAL'!K51</f>
        <v>15.41</v>
      </c>
      <c r="M50" s="225">
        <f>'CUOTA ARTESANAL'!L51</f>
        <v>0</v>
      </c>
      <c r="N50" s="213" t="str">
        <f>'CUOTA ARTESANAL'!M51</f>
        <v>-</v>
      </c>
      <c r="O50" s="214">
        <f>RESUMEN!$C$4</f>
        <v>44725</v>
      </c>
      <c r="P50" s="206">
        <v>2022</v>
      </c>
      <c r="Q50" s="201"/>
    </row>
    <row r="51" spans="1:17" s="209" customFormat="1" ht="15">
      <c r="A51" s="211" t="s">
        <v>38</v>
      </c>
      <c r="B51" s="211" t="s">
        <v>39</v>
      </c>
      <c r="C51" s="211" t="s">
        <v>58</v>
      </c>
      <c r="D51" s="211" t="s">
        <v>319</v>
      </c>
      <c r="E51" s="216" t="str">
        <f>+'CUOTA ARTESANAL'!E50</f>
        <v>CLAUDIO ALEJANDRO II (RPA 698613)</v>
      </c>
      <c r="F51" s="211" t="s">
        <v>41</v>
      </c>
      <c r="G51" s="211" t="s">
        <v>45</v>
      </c>
      <c r="H51" s="224">
        <f>'CUOTA ARTESANAL'!N50</f>
        <v>15.662000000000001</v>
      </c>
      <c r="I51" s="224">
        <f>'CUOTA ARTESANAL'!O50</f>
        <v>0</v>
      </c>
      <c r="J51" s="224">
        <f>'CUOTA ARTESANAL'!P50</f>
        <v>15.662000000000001</v>
      </c>
      <c r="K51" s="224">
        <f>'CUOTA ARTESANAL'!Q50</f>
        <v>0.252</v>
      </c>
      <c r="L51" s="224">
        <f>'CUOTA ARTESANAL'!R50</f>
        <v>15.41</v>
      </c>
      <c r="M51" s="225">
        <f>'CUOTA ARTESANAL'!S50</f>
        <v>1.6089899118886475E-2</v>
      </c>
      <c r="N51" s="212" t="str">
        <f>'CUOTA ARTESANAL'!M50</f>
        <v>-</v>
      </c>
      <c r="O51" s="214">
        <f>RESUMEN!$C$4</f>
        <v>44725</v>
      </c>
      <c r="P51" s="206">
        <v>2022</v>
      </c>
      <c r="Q51" s="201"/>
    </row>
    <row r="52" spans="1:17" s="209" customFormat="1" ht="15">
      <c r="A52" s="211" t="s">
        <v>38</v>
      </c>
      <c r="B52" s="211" t="s">
        <v>39</v>
      </c>
      <c r="C52" s="211" t="s">
        <v>58</v>
      </c>
      <c r="D52" s="211" t="s">
        <v>319</v>
      </c>
      <c r="E52" s="216" t="str">
        <f>+'CUOTA ARTESANAL'!E52</f>
        <v>GONZALO HERNAN (968343)</v>
      </c>
      <c r="F52" s="211" t="s">
        <v>41</v>
      </c>
      <c r="G52" s="211" t="s">
        <v>43</v>
      </c>
      <c r="H52" s="224">
        <f>'CUOTA ARTESANAL'!G52</f>
        <v>7.8339999999999996</v>
      </c>
      <c r="I52" s="224">
        <f>'CUOTA ARTESANAL'!H52</f>
        <v>0</v>
      </c>
      <c r="J52" s="224">
        <f>'CUOTA ARTESANAL'!I52</f>
        <v>7.8339999999999996</v>
      </c>
      <c r="K52" s="224">
        <f>'CUOTA ARTESANAL'!J52</f>
        <v>2.2959999999999998</v>
      </c>
      <c r="L52" s="224">
        <f>'CUOTA ARTESANAL'!K52</f>
        <v>5.5380000000000003</v>
      </c>
      <c r="M52" s="225">
        <f>'CUOTA ARTESANAL'!L52</f>
        <v>0.29308143987745722</v>
      </c>
      <c r="N52" s="213" t="str">
        <f>'CUOTA ARTESANAL'!M52</f>
        <v>-</v>
      </c>
      <c r="O52" s="214">
        <f>RESUMEN!$C$4</f>
        <v>44725</v>
      </c>
      <c r="P52" s="206">
        <v>2022</v>
      </c>
      <c r="Q52" s="201"/>
    </row>
    <row r="53" spans="1:17" s="209" customFormat="1" ht="15">
      <c r="A53" s="211" t="s">
        <v>38</v>
      </c>
      <c r="B53" s="211" t="s">
        <v>39</v>
      </c>
      <c r="C53" s="211" t="s">
        <v>58</v>
      </c>
      <c r="D53" s="211" t="s">
        <v>319</v>
      </c>
      <c r="E53" s="216" t="str">
        <f>+'CUOTA ARTESANAL'!E52</f>
        <v>GONZALO HERNAN (968343)</v>
      </c>
      <c r="F53" s="211" t="s">
        <v>44</v>
      </c>
      <c r="G53" s="211" t="s">
        <v>45</v>
      </c>
      <c r="H53" s="224">
        <f>'CUOTA ARTESANAL'!G53</f>
        <v>7.8339999999999996</v>
      </c>
      <c r="I53" s="224">
        <f>'CUOTA ARTESANAL'!H53</f>
        <v>0</v>
      </c>
      <c r="J53" s="224">
        <f>'CUOTA ARTESANAL'!I53</f>
        <v>13.372</v>
      </c>
      <c r="K53" s="224">
        <f>'CUOTA ARTESANAL'!J53</f>
        <v>0</v>
      </c>
      <c r="L53" s="224">
        <f>'CUOTA ARTESANAL'!K53</f>
        <v>13.372</v>
      </c>
      <c r="M53" s="225">
        <f>'CUOTA ARTESANAL'!L53</f>
        <v>0</v>
      </c>
      <c r="N53" s="213" t="str">
        <f>'CUOTA ARTESANAL'!M53</f>
        <v>-</v>
      </c>
      <c r="O53" s="214">
        <f>RESUMEN!$C$4</f>
        <v>44725</v>
      </c>
      <c r="P53" s="206">
        <v>2022</v>
      </c>
      <c r="Q53" s="201"/>
    </row>
    <row r="54" spans="1:17" s="209" customFormat="1" ht="15">
      <c r="A54" s="211" t="s">
        <v>38</v>
      </c>
      <c r="B54" s="211" t="s">
        <v>39</v>
      </c>
      <c r="C54" s="211" t="s">
        <v>58</v>
      </c>
      <c r="D54" s="211" t="s">
        <v>319</v>
      </c>
      <c r="E54" s="216" t="str">
        <f>+'CUOTA ARTESANAL'!E52</f>
        <v>GONZALO HERNAN (968343)</v>
      </c>
      <c r="F54" s="211" t="s">
        <v>41</v>
      </c>
      <c r="G54" s="211" t="s">
        <v>45</v>
      </c>
      <c r="H54" s="224">
        <f>'CUOTA ARTESANAL'!N52</f>
        <v>15.667999999999999</v>
      </c>
      <c r="I54" s="224">
        <f>'CUOTA ARTESANAL'!O52</f>
        <v>0</v>
      </c>
      <c r="J54" s="224">
        <f>'CUOTA ARTESANAL'!P52</f>
        <v>15.667999999999999</v>
      </c>
      <c r="K54" s="224">
        <f>'CUOTA ARTESANAL'!Q52</f>
        <v>2.2959999999999998</v>
      </c>
      <c r="L54" s="224">
        <f>'CUOTA ARTESANAL'!R52</f>
        <v>13.372</v>
      </c>
      <c r="M54" s="225">
        <f>'CUOTA ARTESANAL'!S52</f>
        <v>0.14654071993872861</v>
      </c>
      <c r="N54" s="213" t="str">
        <f>'CUOTA ARTESANAL'!M52</f>
        <v>-</v>
      </c>
      <c r="O54" s="214">
        <f>RESUMEN!$C$4</f>
        <v>44725</v>
      </c>
      <c r="P54" s="206">
        <v>2022</v>
      </c>
      <c r="Q54" s="201"/>
    </row>
    <row r="55" spans="1:17" s="209" customFormat="1" ht="15">
      <c r="A55" s="211" t="s">
        <v>38</v>
      </c>
      <c r="B55" s="211" t="s">
        <v>39</v>
      </c>
      <c r="C55" s="211" t="s">
        <v>58</v>
      </c>
      <c r="D55" s="211" t="s">
        <v>319</v>
      </c>
      <c r="E55" s="216" t="str">
        <f>+'CUOTA ARTESANAL'!E54</f>
        <v>MARIA ELIANA (RPA 958902)</v>
      </c>
      <c r="F55" s="211" t="s">
        <v>41</v>
      </c>
      <c r="G55" s="211" t="s">
        <v>43</v>
      </c>
      <c r="H55" s="224">
        <f>'CUOTA ARTESANAL'!G54</f>
        <v>7.8360000000000003</v>
      </c>
      <c r="I55" s="224">
        <f>'CUOTA ARTESANAL'!H54</f>
        <v>0</v>
      </c>
      <c r="J55" s="224">
        <f>'CUOTA ARTESANAL'!I54</f>
        <v>7.8360000000000003</v>
      </c>
      <c r="K55" s="224">
        <f>'CUOTA ARTESANAL'!J54</f>
        <v>1.26</v>
      </c>
      <c r="L55" s="224">
        <f>'CUOTA ARTESANAL'!K54</f>
        <v>6.5760000000000005</v>
      </c>
      <c r="M55" s="225">
        <f>'CUOTA ARTESANAL'!L54</f>
        <v>0.16079632465543645</v>
      </c>
      <c r="N55" s="213" t="str">
        <f>'CUOTA ARTESANAL'!M54</f>
        <v>-</v>
      </c>
      <c r="O55" s="214">
        <f>RESUMEN!$C$4</f>
        <v>44725</v>
      </c>
      <c r="P55" s="206">
        <v>2022</v>
      </c>
      <c r="Q55" s="201"/>
    </row>
    <row r="56" spans="1:17" s="209" customFormat="1" ht="15">
      <c r="A56" s="211" t="s">
        <v>38</v>
      </c>
      <c r="B56" s="211" t="s">
        <v>39</v>
      </c>
      <c r="C56" s="211" t="s">
        <v>58</v>
      </c>
      <c r="D56" s="211" t="s">
        <v>319</v>
      </c>
      <c r="E56" s="216" t="str">
        <f>+'CUOTA ARTESANAL'!E54</f>
        <v>MARIA ELIANA (RPA 958902)</v>
      </c>
      <c r="F56" s="211" t="s">
        <v>44</v>
      </c>
      <c r="G56" s="211" t="s">
        <v>45</v>
      </c>
      <c r="H56" s="224">
        <f>'CUOTA ARTESANAL'!G55</f>
        <v>7.8360000000000003</v>
      </c>
      <c r="I56" s="224">
        <f>'CUOTA ARTESANAL'!H55</f>
        <v>0</v>
      </c>
      <c r="J56" s="224">
        <f>'CUOTA ARTESANAL'!I55</f>
        <v>14.412000000000001</v>
      </c>
      <c r="K56" s="224">
        <f>'CUOTA ARTESANAL'!J55</f>
        <v>0</v>
      </c>
      <c r="L56" s="224">
        <f>'CUOTA ARTESANAL'!K55</f>
        <v>14.412000000000001</v>
      </c>
      <c r="M56" s="225">
        <f>'CUOTA ARTESANAL'!L55</f>
        <v>0</v>
      </c>
      <c r="N56" s="213" t="str">
        <f>'CUOTA ARTESANAL'!M55</f>
        <v>-</v>
      </c>
      <c r="O56" s="214">
        <f>RESUMEN!$C$4</f>
        <v>44725</v>
      </c>
      <c r="P56" s="206">
        <v>2022</v>
      </c>
      <c r="Q56" s="201"/>
    </row>
    <row r="57" spans="1:17" s="209" customFormat="1" ht="15">
      <c r="A57" s="211" t="s">
        <v>38</v>
      </c>
      <c r="B57" s="211" t="s">
        <v>39</v>
      </c>
      <c r="C57" s="211" t="s">
        <v>58</v>
      </c>
      <c r="D57" s="211" t="s">
        <v>319</v>
      </c>
      <c r="E57" s="216" t="str">
        <f>+'CUOTA ARTESANAL'!E54</f>
        <v>MARIA ELIANA (RPA 958902)</v>
      </c>
      <c r="F57" s="211" t="s">
        <v>41</v>
      </c>
      <c r="G57" s="211" t="s">
        <v>45</v>
      </c>
      <c r="H57" s="224">
        <f>'CUOTA ARTESANAL'!N54</f>
        <v>15.672000000000001</v>
      </c>
      <c r="I57" s="224">
        <f>'CUOTA ARTESANAL'!O54</f>
        <v>0</v>
      </c>
      <c r="J57" s="224">
        <f>'CUOTA ARTESANAL'!P54</f>
        <v>15.672000000000001</v>
      </c>
      <c r="K57" s="224">
        <f>'CUOTA ARTESANAL'!Q54</f>
        <v>1.26</v>
      </c>
      <c r="L57" s="224">
        <f>'CUOTA ARTESANAL'!R54</f>
        <v>14.412000000000001</v>
      </c>
      <c r="M57" s="225">
        <f>'CUOTA ARTESANAL'!S54</f>
        <v>8.0398162327718223E-2</v>
      </c>
      <c r="N57" s="213" t="str">
        <f>'CUOTA ARTESANAL'!M54</f>
        <v>-</v>
      </c>
      <c r="O57" s="214">
        <f>RESUMEN!$C$4</f>
        <v>44725</v>
      </c>
      <c r="P57" s="206">
        <v>2022</v>
      </c>
      <c r="Q57" s="201"/>
    </row>
    <row r="58" spans="1:17" s="209" customFormat="1" ht="15">
      <c r="A58" s="211" t="s">
        <v>38</v>
      </c>
      <c r="B58" s="211" t="s">
        <v>39</v>
      </c>
      <c r="C58" s="211" t="s">
        <v>58</v>
      </c>
      <c r="D58" s="211" t="s">
        <v>319</v>
      </c>
      <c r="E58" s="216" t="str">
        <f>+'CUOTA ARTESANAL'!E56</f>
        <v>FACUNDO (RPA 698356)</v>
      </c>
      <c r="F58" s="211" t="s">
        <v>41</v>
      </c>
      <c r="G58" s="211" t="s">
        <v>43</v>
      </c>
      <c r="H58" s="224">
        <f>'CUOTA ARTESANAL'!G56</f>
        <v>7.8339999999999996</v>
      </c>
      <c r="I58" s="224">
        <f>'CUOTA ARTESANAL'!H56</f>
        <v>0</v>
      </c>
      <c r="J58" s="224">
        <f>'CUOTA ARTESANAL'!I56</f>
        <v>7.8339999999999996</v>
      </c>
      <c r="K58" s="224">
        <f>'CUOTA ARTESANAL'!J56</f>
        <v>0.89600000000000002</v>
      </c>
      <c r="L58" s="224">
        <f>'CUOTA ARTESANAL'!K56</f>
        <v>6.9379999999999997</v>
      </c>
      <c r="M58" s="225">
        <f>'CUOTA ARTESANAL'!L56</f>
        <v>0.11437324483022722</v>
      </c>
      <c r="N58" s="213" t="str">
        <f>'CUOTA ARTESANAL'!M56</f>
        <v>-</v>
      </c>
      <c r="O58" s="214">
        <f>RESUMEN!$C$4</f>
        <v>44725</v>
      </c>
      <c r="P58" s="206">
        <v>2022</v>
      </c>
      <c r="Q58" s="201"/>
    </row>
    <row r="59" spans="1:17" s="209" customFormat="1" ht="15">
      <c r="A59" s="211" t="s">
        <v>38</v>
      </c>
      <c r="B59" s="211" t="s">
        <v>39</v>
      </c>
      <c r="C59" s="211" t="s">
        <v>58</v>
      </c>
      <c r="D59" s="211" t="s">
        <v>319</v>
      </c>
      <c r="E59" s="216" t="str">
        <f>+'CUOTA ARTESANAL'!E56</f>
        <v>FACUNDO (RPA 698356)</v>
      </c>
      <c r="F59" s="211" t="s">
        <v>44</v>
      </c>
      <c r="G59" s="211" t="s">
        <v>45</v>
      </c>
      <c r="H59" s="224">
        <f>'CUOTA ARTESANAL'!G57</f>
        <v>7.8339999999999996</v>
      </c>
      <c r="I59" s="224">
        <f>'CUOTA ARTESANAL'!H57</f>
        <v>0</v>
      </c>
      <c r="J59" s="224">
        <f>'CUOTA ARTESANAL'!I57</f>
        <v>14.771999999999998</v>
      </c>
      <c r="K59" s="224">
        <f>'CUOTA ARTESANAL'!J57</f>
        <v>0</v>
      </c>
      <c r="L59" s="224">
        <f>'CUOTA ARTESANAL'!K57</f>
        <v>14.771999999999998</v>
      </c>
      <c r="M59" s="225">
        <f>'CUOTA ARTESANAL'!L57</f>
        <v>0</v>
      </c>
      <c r="N59" s="213" t="str">
        <f>'CUOTA ARTESANAL'!M57</f>
        <v>-</v>
      </c>
      <c r="O59" s="214">
        <f>RESUMEN!$C$4</f>
        <v>44725</v>
      </c>
      <c r="P59" s="206">
        <v>2022</v>
      </c>
      <c r="Q59" s="201"/>
    </row>
    <row r="60" spans="1:17" s="209" customFormat="1" ht="15">
      <c r="A60" s="211" t="s">
        <v>38</v>
      </c>
      <c r="B60" s="211" t="s">
        <v>39</v>
      </c>
      <c r="C60" s="211" t="s">
        <v>58</v>
      </c>
      <c r="D60" s="211" t="s">
        <v>319</v>
      </c>
      <c r="E60" s="216" t="str">
        <f>+'CUOTA ARTESANAL'!E56</f>
        <v>FACUNDO (RPA 698356)</v>
      </c>
      <c r="F60" s="211" t="s">
        <v>41</v>
      </c>
      <c r="G60" s="211" t="s">
        <v>45</v>
      </c>
      <c r="H60" s="224">
        <f>'CUOTA ARTESANAL'!N56</f>
        <v>15.667999999999999</v>
      </c>
      <c r="I60" s="224">
        <f>'CUOTA ARTESANAL'!O56</f>
        <v>0</v>
      </c>
      <c r="J60" s="224">
        <f>'CUOTA ARTESANAL'!P56</f>
        <v>15.667999999999999</v>
      </c>
      <c r="K60" s="224">
        <f>'CUOTA ARTESANAL'!Q56</f>
        <v>0.89600000000000002</v>
      </c>
      <c r="L60" s="224">
        <f>'CUOTA ARTESANAL'!R56</f>
        <v>14.771999999999998</v>
      </c>
      <c r="M60" s="225">
        <f>'CUOTA ARTESANAL'!S56</f>
        <v>5.718662241511361E-2</v>
      </c>
      <c r="N60" s="213" t="s">
        <v>203</v>
      </c>
      <c r="O60" s="214">
        <f>RESUMEN!$C$4</f>
        <v>44725</v>
      </c>
      <c r="P60" s="206">
        <v>2022</v>
      </c>
      <c r="Q60" s="201"/>
    </row>
    <row r="61" spans="1:17" s="209" customFormat="1" ht="15">
      <c r="A61" s="211" t="s">
        <v>38</v>
      </c>
      <c r="B61" s="211" t="s">
        <v>39</v>
      </c>
      <c r="C61" s="211" t="s">
        <v>58</v>
      </c>
      <c r="D61" s="211" t="s">
        <v>319</v>
      </c>
      <c r="E61" s="216" t="str">
        <f>+'CUOTA ARTESANAL'!E58</f>
        <v>EL FARO (RPA 964544)</v>
      </c>
      <c r="F61" s="211" t="s">
        <v>41</v>
      </c>
      <c r="G61" s="211" t="s">
        <v>43</v>
      </c>
      <c r="H61" s="224">
        <f>'CUOTA ARTESANAL'!G58</f>
        <v>7.8390000000000004</v>
      </c>
      <c r="I61" s="224">
        <f>'CUOTA ARTESANAL'!H58</f>
        <v>0</v>
      </c>
      <c r="J61" s="224">
        <f>'CUOTA ARTESANAL'!I58</f>
        <v>7.8390000000000004</v>
      </c>
      <c r="K61" s="224">
        <f>'CUOTA ARTESANAL'!J58</f>
        <v>1.0920000000000001</v>
      </c>
      <c r="L61" s="224">
        <f>'CUOTA ARTESANAL'!K58</f>
        <v>6.7469999999999999</v>
      </c>
      <c r="M61" s="225">
        <f>'CUOTA ARTESANAL'!L58</f>
        <v>0.13930348258706468</v>
      </c>
      <c r="N61" s="213" t="str">
        <f>'CUOTA ARTESANAL'!M58</f>
        <v>-</v>
      </c>
      <c r="O61" s="214">
        <f>RESUMEN!$C$4</f>
        <v>44725</v>
      </c>
      <c r="P61" s="206">
        <v>2022</v>
      </c>
      <c r="Q61" s="201"/>
    </row>
    <row r="62" spans="1:17" s="209" customFormat="1" ht="15">
      <c r="A62" s="211" t="s">
        <v>38</v>
      </c>
      <c r="B62" s="211" t="s">
        <v>39</v>
      </c>
      <c r="C62" s="211" t="s">
        <v>58</v>
      </c>
      <c r="D62" s="211" t="s">
        <v>319</v>
      </c>
      <c r="E62" s="216" t="str">
        <f>+'CUOTA ARTESANAL'!E58</f>
        <v>EL FARO (RPA 964544)</v>
      </c>
      <c r="F62" s="211" t="s">
        <v>44</v>
      </c>
      <c r="G62" s="211" t="s">
        <v>45</v>
      </c>
      <c r="H62" s="224">
        <f>'CUOTA ARTESANAL'!G59</f>
        <v>7.8380000000000001</v>
      </c>
      <c r="I62" s="224">
        <f>'CUOTA ARTESANAL'!H59</f>
        <v>0</v>
      </c>
      <c r="J62" s="224">
        <f>'CUOTA ARTESANAL'!I59</f>
        <v>14.585000000000001</v>
      </c>
      <c r="K62" s="224">
        <f>'CUOTA ARTESANAL'!J59</f>
        <v>0</v>
      </c>
      <c r="L62" s="224">
        <f>'CUOTA ARTESANAL'!K59</f>
        <v>14.585000000000001</v>
      </c>
      <c r="M62" s="225">
        <f>'CUOTA ARTESANAL'!L59</f>
        <v>0</v>
      </c>
      <c r="N62" s="213" t="str">
        <f>'CUOTA ARTESANAL'!M59</f>
        <v>-</v>
      </c>
      <c r="O62" s="214">
        <f>RESUMEN!$C$4</f>
        <v>44725</v>
      </c>
      <c r="P62" s="206">
        <v>2022</v>
      </c>
      <c r="Q62" s="201"/>
    </row>
    <row r="63" spans="1:17" s="209" customFormat="1" ht="15">
      <c r="A63" s="211" t="s">
        <v>38</v>
      </c>
      <c r="B63" s="211" t="s">
        <v>39</v>
      </c>
      <c r="C63" s="211" t="s">
        <v>58</v>
      </c>
      <c r="D63" s="211" t="s">
        <v>319</v>
      </c>
      <c r="E63" s="216" t="str">
        <f>+'CUOTA ARTESANAL'!E58</f>
        <v>EL FARO (RPA 964544)</v>
      </c>
      <c r="F63" s="211" t="s">
        <v>41</v>
      </c>
      <c r="G63" s="211" t="s">
        <v>45</v>
      </c>
      <c r="H63" s="224">
        <f>'CUOTA ARTESANAL'!N58</f>
        <v>15.677</v>
      </c>
      <c r="I63" s="224">
        <f>'CUOTA ARTESANAL'!O58</f>
        <v>0</v>
      </c>
      <c r="J63" s="224">
        <f>'CUOTA ARTESANAL'!P58</f>
        <v>15.677</v>
      </c>
      <c r="K63" s="224">
        <f>'CUOTA ARTESANAL'!Q58</f>
        <v>1.0920000000000001</v>
      </c>
      <c r="L63" s="224">
        <f>'CUOTA ARTESANAL'!R58</f>
        <v>14.584999999999999</v>
      </c>
      <c r="M63" s="225">
        <f>'CUOTA ARTESANAL'!S58</f>
        <v>6.9656184218919448E-2</v>
      </c>
      <c r="N63" s="213" t="s">
        <v>203</v>
      </c>
      <c r="O63" s="214">
        <f>RESUMEN!$C$4</f>
        <v>44725</v>
      </c>
      <c r="P63" s="206">
        <v>2022</v>
      </c>
      <c r="Q63" s="201"/>
    </row>
    <row r="64" spans="1:17" s="209" customFormat="1" ht="15">
      <c r="A64" s="211" t="s">
        <v>38</v>
      </c>
      <c r="B64" s="211" t="s">
        <v>39</v>
      </c>
      <c r="C64" s="211" t="s">
        <v>58</v>
      </c>
      <c r="D64" s="211" t="s">
        <v>319</v>
      </c>
      <c r="E64" s="216" t="str">
        <f>+'CUOTA ARTESANAL'!E60</f>
        <v>ERICAR (RPA 957516)</v>
      </c>
      <c r="F64" s="211" t="s">
        <v>44</v>
      </c>
      <c r="G64" s="211" t="s">
        <v>43</v>
      </c>
      <c r="H64" s="224">
        <f>+'CUOTA ARTESANAL'!G60</f>
        <v>7.8280000000000003</v>
      </c>
      <c r="I64" s="224">
        <f>+'CUOTA ARTESANAL'!H60</f>
        <v>0</v>
      </c>
      <c r="J64" s="224">
        <f>+'CUOTA ARTESANAL'!I60</f>
        <v>7.8280000000000003</v>
      </c>
      <c r="K64" s="224">
        <f>+'CUOTA ARTESANAL'!J60</f>
        <v>0.61599999999999999</v>
      </c>
      <c r="L64" s="224">
        <f>+'CUOTA ARTESANAL'!K60</f>
        <v>7.2120000000000006</v>
      </c>
      <c r="M64" s="225">
        <f>+'CUOTA ARTESANAL'!L60</f>
        <v>7.8691875319366375E-2</v>
      </c>
      <c r="N64" s="213" t="str">
        <f>+'CUOTA ARTESANAL'!M60</f>
        <v>-</v>
      </c>
      <c r="O64" s="214">
        <f>RESUMEN!$C$4</f>
        <v>44725</v>
      </c>
      <c r="P64" s="206">
        <v>2022</v>
      </c>
      <c r="Q64" s="201"/>
    </row>
    <row r="65" spans="1:17" s="209" customFormat="1" ht="15">
      <c r="A65" s="211" t="s">
        <v>38</v>
      </c>
      <c r="B65" s="211" t="s">
        <v>39</v>
      </c>
      <c r="C65" s="211" t="s">
        <v>58</v>
      </c>
      <c r="D65" s="211" t="s">
        <v>319</v>
      </c>
      <c r="E65" s="216" t="str">
        <f>+'CUOTA ARTESANAL'!E60</f>
        <v>ERICAR (RPA 957516)</v>
      </c>
      <c r="F65" s="211" t="s">
        <v>41</v>
      </c>
      <c r="G65" s="211" t="s">
        <v>45</v>
      </c>
      <c r="H65" s="224">
        <f>+'CUOTA ARTESANAL'!G61</f>
        <v>7.8280000000000003</v>
      </c>
      <c r="I65" s="224">
        <f>+'CUOTA ARTESANAL'!H61</f>
        <v>0</v>
      </c>
      <c r="J65" s="224">
        <f>+'CUOTA ARTESANAL'!I61</f>
        <v>15.040000000000001</v>
      </c>
      <c r="K65" s="224">
        <f>+'CUOTA ARTESANAL'!J61</f>
        <v>0</v>
      </c>
      <c r="L65" s="224">
        <f>+'CUOTA ARTESANAL'!K61</f>
        <v>15.040000000000001</v>
      </c>
      <c r="M65" s="225">
        <f>+'CUOTA ARTESANAL'!L61</f>
        <v>0</v>
      </c>
      <c r="N65" s="213" t="str">
        <f>+'CUOTA ARTESANAL'!M61</f>
        <v>-</v>
      </c>
      <c r="O65" s="214">
        <f>RESUMEN!$C$4</f>
        <v>44725</v>
      </c>
      <c r="P65" s="206">
        <v>2022</v>
      </c>
      <c r="Q65" s="201"/>
    </row>
    <row r="66" spans="1:17" s="209" customFormat="1" ht="15">
      <c r="A66" s="211" t="s">
        <v>38</v>
      </c>
      <c r="B66" s="211" t="s">
        <v>39</v>
      </c>
      <c r="C66" s="211" t="s">
        <v>58</v>
      </c>
      <c r="D66" s="211" t="s">
        <v>319</v>
      </c>
      <c r="E66" s="216" t="str">
        <f>+'CUOTA ARTESANAL'!E60</f>
        <v>ERICAR (RPA 957516)</v>
      </c>
      <c r="F66" s="211" t="s">
        <v>44</v>
      </c>
      <c r="G66" s="211" t="s">
        <v>45</v>
      </c>
      <c r="H66" s="224">
        <f>'CUOTA ARTESANAL'!N60</f>
        <v>15.656000000000001</v>
      </c>
      <c r="I66" s="224">
        <f>'CUOTA ARTESANAL'!O60</f>
        <v>0</v>
      </c>
      <c r="J66" s="224">
        <f>'CUOTA ARTESANAL'!P60</f>
        <v>15.656000000000001</v>
      </c>
      <c r="K66" s="224">
        <f>'CUOTA ARTESANAL'!Q60</f>
        <v>0.61599999999999999</v>
      </c>
      <c r="L66" s="224">
        <f>'CUOTA ARTESANAL'!R60</f>
        <v>15.040000000000001</v>
      </c>
      <c r="M66" s="225">
        <f>'CUOTA ARTESANAL'!S60</f>
        <v>3.9345937659683188E-2</v>
      </c>
      <c r="N66" s="213" t="s">
        <v>203</v>
      </c>
      <c r="O66" s="214">
        <f>RESUMEN!$C$4</f>
        <v>44725</v>
      </c>
      <c r="P66" s="206">
        <v>2022</v>
      </c>
      <c r="Q66" s="201"/>
    </row>
    <row r="67" spans="1:17" s="209" customFormat="1" ht="15">
      <c r="A67" s="211" t="s">
        <v>38</v>
      </c>
      <c r="B67" s="211" t="s">
        <v>39</v>
      </c>
      <c r="C67" s="211" t="s">
        <v>58</v>
      </c>
      <c r="D67" s="211" t="s">
        <v>319</v>
      </c>
      <c r="E67" s="216" t="str">
        <f>+'CUOTA ARTESANAL'!E62</f>
        <v>SAN JOSE III (RPA 962034)</v>
      </c>
      <c r="F67" s="211" t="s">
        <v>41</v>
      </c>
      <c r="G67" s="211" t="s">
        <v>43</v>
      </c>
      <c r="H67" s="224">
        <f>'CUOTA ARTESANAL'!G62</f>
        <v>7.8280000000000003</v>
      </c>
      <c r="I67" s="224">
        <f>'CUOTA ARTESANAL'!H62</f>
        <v>0</v>
      </c>
      <c r="J67" s="224">
        <f>'CUOTA ARTESANAL'!I62</f>
        <v>7.8280000000000003</v>
      </c>
      <c r="K67" s="224">
        <f>'CUOTA ARTESANAL'!J62</f>
        <v>0</v>
      </c>
      <c r="L67" s="224">
        <f>'CUOTA ARTESANAL'!K62</f>
        <v>7.8280000000000003</v>
      </c>
      <c r="M67" s="225">
        <f>'CUOTA ARTESANAL'!L62</f>
        <v>0</v>
      </c>
      <c r="N67" s="213" t="str">
        <f>'CUOTA ARTESANAL'!M62</f>
        <v>-</v>
      </c>
      <c r="O67" s="214">
        <f>RESUMEN!$C$4</f>
        <v>44725</v>
      </c>
      <c r="P67" s="206">
        <v>2022</v>
      </c>
      <c r="Q67" s="201"/>
    </row>
    <row r="68" spans="1:17" s="209" customFormat="1" ht="15">
      <c r="A68" s="211" t="s">
        <v>38</v>
      </c>
      <c r="B68" s="211" t="s">
        <v>39</v>
      </c>
      <c r="C68" s="211" t="s">
        <v>58</v>
      </c>
      <c r="D68" s="211" t="s">
        <v>319</v>
      </c>
      <c r="E68" s="216" t="str">
        <f>+'CUOTA ARTESANAL'!E62</f>
        <v>SAN JOSE III (RPA 962034)</v>
      </c>
      <c r="F68" s="211" t="s">
        <v>44</v>
      </c>
      <c r="G68" s="211" t="s">
        <v>45</v>
      </c>
      <c r="H68" s="224">
        <f>'CUOTA ARTESANAL'!G63</f>
        <v>7.8280000000000003</v>
      </c>
      <c r="I68" s="224">
        <f>'CUOTA ARTESANAL'!H63</f>
        <v>0</v>
      </c>
      <c r="J68" s="224">
        <f>'CUOTA ARTESANAL'!I63</f>
        <v>15.656000000000001</v>
      </c>
      <c r="K68" s="224">
        <f>'CUOTA ARTESANAL'!J63</f>
        <v>0</v>
      </c>
      <c r="L68" s="224">
        <f>'CUOTA ARTESANAL'!K63</f>
        <v>15.656000000000001</v>
      </c>
      <c r="M68" s="225">
        <f>'CUOTA ARTESANAL'!L63</f>
        <v>0</v>
      </c>
      <c r="N68" s="213" t="str">
        <f>'CUOTA ARTESANAL'!M63</f>
        <v>-</v>
      </c>
      <c r="O68" s="214">
        <f>RESUMEN!$C$4</f>
        <v>44725</v>
      </c>
      <c r="P68" s="206">
        <v>2022</v>
      </c>
      <c r="Q68" s="201"/>
    </row>
    <row r="69" spans="1:17" s="209" customFormat="1" ht="15">
      <c r="A69" s="211" t="s">
        <v>38</v>
      </c>
      <c r="B69" s="211" t="s">
        <v>39</v>
      </c>
      <c r="C69" s="211" t="s">
        <v>58</v>
      </c>
      <c r="D69" s="211" t="s">
        <v>319</v>
      </c>
      <c r="E69" s="216" t="str">
        <f>+'CUOTA ARTESANAL'!E62</f>
        <v>SAN JOSE III (RPA 962034)</v>
      </c>
      <c r="F69" s="211" t="s">
        <v>41</v>
      </c>
      <c r="G69" s="211" t="s">
        <v>45</v>
      </c>
      <c r="H69" s="224">
        <f>'CUOTA ARTESANAL'!N62</f>
        <v>15.656000000000001</v>
      </c>
      <c r="I69" s="224">
        <f>'CUOTA ARTESANAL'!O62</f>
        <v>0</v>
      </c>
      <c r="J69" s="224">
        <f>'CUOTA ARTESANAL'!P62</f>
        <v>15.656000000000001</v>
      </c>
      <c r="K69" s="224">
        <f>'CUOTA ARTESANAL'!Q62</f>
        <v>0</v>
      </c>
      <c r="L69" s="224">
        <f>'CUOTA ARTESANAL'!R62</f>
        <v>15.656000000000001</v>
      </c>
      <c r="M69" s="225">
        <f>'CUOTA ARTESANAL'!S62</f>
        <v>0</v>
      </c>
      <c r="N69" s="213" t="s">
        <v>203</v>
      </c>
      <c r="O69" s="214">
        <f>RESUMEN!$C$4</f>
        <v>44725</v>
      </c>
      <c r="P69" s="206">
        <v>2022</v>
      </c>
      <c r="Q69" s="201"/>
    </row>
    <row r="70" spans="1:17" s="209" customFormat="1" ht="15">
      <c r="A70" s="211" t="s">
        <v>38</v>
      </c>
      <c r="B70" s="211" t="s">
        <v>39</v>
      </c>
      <c r="C70" s="211" t="s">
        <v>58</v>
      </c>
      <c r="D70" s="211" t="s">
        <v>319</v>
      </c>
      <c r="E70" s="216" t="str">
        <f>+'CUOTA ARTESANAL'!E64</f>
        <v>BEN-HUR II (RPA 962110)</v>
      </c>
      <c r="F70" s="211" t="s">
        <v>44</v>
      </c>
      <c r="G70" s="211" t="s">
        <v>43</v>
      </c>
      <c r="H70" s="224">
        <f>'CUOTA ARTESANAL'!G64</f>
        <v>7.8259999999999996</v>
      </c>
      <c r="I70" s="224">
        <f>'CUOTA ARTESANAL'!H64</f>
        <v>0</v>
      </c>
      <c r="J70" s="224">
        <f>'CUOTA ARTESANAL'!I64</f>
        <v>7.8259999999999996</v>
      </c>
      <c r="K70" s="224">
        <f>'CUOTA ARTESANAL'!J64</f>
        <v>0</v>
      </c>
      <c r="L70" s="224">
        <f>'CUOTA ARTESANAL'!K64</f>
        <v>7.8259999999999996</v>
      </c>
      <c r="M70" s="225">
        <f>'CUOTA ARTESANAL'!L64</f>
        <v>0</v>
      </c>
      <c r="N70" s="213" t="str">
        <f>'CUOTA ARTESANAL'!M64</f>
        <v>-</v>
      </c>
      <c r="O70" s="214">
        <f>RESUMEN!$C$4</f>
        <v>44725</v>
      </c>
      <c r="P70" s="206">
        <v>2022</v>
      </c>
      <c r="Q70" s="201"/>
    </row>
    <row r="71" spans="1:17" s="209" customFormat="1" ht="15">
      <c r="A71" s="211" t="s">
        <v>38</v>
      </c>
      <c r="B71" s="211" t="s">
        <v>39</v>
      </c>
      <c r="C71" s="211" t="s">
        <v>58</v>
      </c>
      <c r="D71" s="211" t="s">
        <v>319</v>
      </c>
      <c r="E71" s="216" t="str">
        <f>+'CUOTA ARTESANAL'!E64</f>
        <v>BEN-HUR II (RPA 962110)</v>
      </c>
      <c r="F71" s="211" t="s">
        <v>41</v>
      </c>
      <c r="G71" s="211" t="s">
        <v>45</v>
      </c>
      <c r="H71" s="224">
        <f>'CUOTA ARTESANAL'!G65</f>
        <v>7.8259999999999996</v>
      </c>
      <c r="I71" s="224">
        <f>'CUOTA ARTESANAL'!H65</f>
        <v>0</v>
      </c>
      <c r="J71" s="224">
        <f>'CUOTA ARTESANAL'!I65</f>
        <v>15.651999999999999</v>
      </c>
      <c r="K71" s="224">
        <f>'CUOTA ARTESANAL'!J65</f>
        <v>0</v>
      </c>
      <c r="L71" s="224">
        <f>'CUOTA ARTESANAL'!K65</f>
        <v>15.651999999999999</v>
      </c>
      <c r="M71" s="225">
        <f>'CUOTA ARTESANAL'!L65</f>
        <v>0</v>
      </c>
      <c r="N71" s="213" t="str">
        <f>'CUOTA ARTESANAL'!M65</f>
        <v>-</v>
      </c>
      <c r="O71" s="214">
        <f>RESUMEN!$C$4</f>
        <v>44725</v>
      </c>
      <c r="P71" s="206">
        <v>2022</v>
      </c>
      <c r="Q71" s="201"/>
    </row>
    <row r="72" spans="1:17" s="209" customFormat="1" ht="15">
      <c r="A72" s="211" t="s">
        <v>38</v>
      </c>
      <c r="B72" s="211" t="s">
        <v>39</v>
      </c>
      <c r="C72" s="211" t="s">
        <v>58</v>
      </c>
      <c r="D72" s="211" t="s">
        <v>319</v>
      </c>
      <c r="E72" s="216" t="str">
        <f>+'CUOTA ARTESANAL'!E64</f>
        <v>BEN-HUR II (RPA 962110)</v>
      </c>
      <c r="F72" s="211" t="s">
        <v>44</v>
      </c>
      <c r="G72" s="211" t="s">
        <v>45</v>
      </c>
      <c r="H72" s="224">
        <f>'CUOTA ARTESANAL'!N64</f>
        <v>15.651999999999999</v>
      </c>
      <c r="I72" s="224">
        <f>'CUOTA ARTESANAL'!O64</f>
        <v>0</v>
      </c>
      <c r="J72" s="224">
        <f>'CUOTA ARTESANAL'!P64</f>
        <v>15.651999999999999</v>
      </c>
      <c r="K72" s="224">
        <f>'CUOTA ARTESANAL'!Q64</f>
        <v>0</v>
      </c>
      <c r="L72" s="224">
        <f>'CUOTA ARTESANAL'!R64</f>
        <v>15.651999999999999</v>
      </c>
      <c r="M72" s="225">
        <f>'CUOTA ARTESANAL'!S64</f>
        <v>0</v>
      </c>
      <c r="N72" s="213" t="s">
        <v>203</v>
      </c>
      <c r="O72" s="214">
        <f>RESUMEN!$C$4</f>
        <v>44725</v>
      </c>
      <c r="P72" s="206">
        <v>2022</v>
      </c>
      <c r="Q72" s="201"/>
    </row>
    <row r="73" spans="1:17" s="209" customFormat="1" ht="15">
      <c r="A73" s="211" t="s">
        <v>38</v>
      </c>
      <c r="B73" s="211" t="s">
        <v>39</v>
      </c>
      <c r="C73" s="211" t="s">
        <v>58</v>
      </c>
      <c r="D73" s="211" t="s">
        <v>319</v>
      </c>
      <c r="E73" s="216" t="str">
        <f>+'CUOTA ARTESANAL'!E66</f>
        <v>EL LEYTON (RPA 900331)</v>
      </c>
      <c r="F73" s="211" t="s">
        <v>41</v>
      </c>
      <c r="G73" s="211" t="s">
        <v>43</v>
      </c>
      <c r="H73" s="224">
        <f>'CUOTA ARTESANAL'!G66</f>
        <v>7.8360000000000003</v>
      </c>
      <c r="I73" s="224">
        <f>'CUOTA ARTESANAL'!H66</f>
        <v>0</v>
      </c>
      <c r="J73" s="224">
        <f>'CUOTA ARTESANAL'!I66</f>
        <v>7.8360000000000003</v>
      </c>
      <c r="K73" s="224">
        <f>'CUOTA ARTESANAL'!J66</f>
        <v>0</v>
      </c>
      <c r="L73" s="224">
        <f>'CUOTA ARTESANAL'!K66</f>
        <v>7.8360000000000003</v>
      </c>
      <c r="M73" s="225">
        <f>'CUOTA ARTESANAL'!L66</f>
        <v>0</v>
      </c>
      <c r="N73" s="213" t="str">
        <f>'CUOTA ARTESANAL'!M66</f>
        <v>-</v>
      </c>
      <c r="O73" s="214">
        <f>RESUMEN!$C$4</f>
        <v>44725</v>
      </c>
      <c r="P73" s="206">
        <v>2022</v>
      </c>
      <c r="Q73" s="201"/>
    </row>
    <row r="74" spans="1:17" s="209" customFormat="1" ht="15">
      <c r="A74" s="211" t="s">
        <v>38</v>
      </c>
      <c r="B74" s="211" t="s">
        <v>39</v>
      </c>
      <c r="C74" s="211" t="s">
        <v>58</v>
      </c>
      <c r="D74" s="211" t="s">
        <v>319</v>
      </c>
      <c r="E74" s="216" t="str">
        <f>+'CUOTA ARTESANAL'!E66</f>
        <v>EL LEYTON (RPA 900331)</v>
      </c>
      <c r="F74" s="211" t="s">
        <v>44</v>
      </c>
      <c r="G74" s="211" t="s">
        <v>45</v>
      </c>
      <c r="H74" s="224">
        <f>'CUOTA ARTESANAL'!G67</f>
        <v>7.8360000000000003</v>
      </c>
      <c r="I74" s="224">
        <f>'CUOTA ARTESANAL'!H67</f>
        <v>0</v>
      </c>
      <c r="J74" s="224">
        <f>'CUOTA ARTESANAL'!I67</f>
        <v>15.672000000000001</v>
      </c>
      <c r="K74" s="224">
        <f>'CUOTA ARTESANAL'!J67</f>
        <v>0</v>
      </c>
      <c r="L74" s="224">
        <f>'CUOTA ARTESANAL'!K67</f>
        <v>15.672000000000001</v>
      </c>
      <c r="M74" s="225">
        <f>'CUOTA ARTESANAL'!L67</f>
        <v>0</v>
      </c>
      <c r="N74" s="213" t="str">
        <f>'CUOTA ARTESANAL'!M67</f>
        <v>-</v>
      </c>
      <c r="O74" s="214">
        <f>RESUMEN!$C$4</f>
        <v>44725</v>
      </c>
      <c r="P74" s="206">
        <v>2022</v>
      </c>
      <c r="Q74" s="201"/>
    </row>
    <row r="75" spans="1:17" s="209" customFormat="1" ht="15">
      <c r="A75" s="211" t="s">
        <v>38</v>
      </c>
      <c r="B75" s="211" t="s">
        <v>39</v>
      </c>
      <c r="C75" s="211" t="s">
        <v>58</v>
      </c>
      <c r="D75" s="211" t="s">
        <v>319</v>
      </c>
      <c r="E75" s="216" t="str">
        <f>+'CUOTA ARTESANAL'!E66</f>
        <v>EL LEYTON (RPA 900331)</v>
      </c>
      <c r="F75" s="211" t="s">
        <v>41</v>
      </c>
      <c r="G75" s="211" t="s">
        <v>45</v>
      </c>
      <c r="H75" s="224">
        <f>'CUOTA ARTESANAL'!N66</f>
        <v>15.672000000000001</v>
      </c>
      <c r="I75" s="224">
        <f>'CUOTA ARTESANAL'!O66</f>
        <v>0</v>
      </c>
      <c r="J75" s="224">
        <f>'CUOTA ARTESANAL'!P66</f>
        <v>15.672000000000001</v>
      </c>
      <c r="K75" s="224">
        <f>'CUOTA ARTESANAL'!Q66</f>
        <v>0</v>
      </c>
      <c r="L75" s="224">
        <f>'CUOTA ARTESANAL'!R66</f>
        <v>15.672000000000001</v>
      </c>
      <c r="M75" s="225">
        <f>'CUOTA ARTESANAL'!S66</f>
        <v>0</v>
      </c>
      <c r="N75" s="213" t="s">
        <v>203</v>
      </c>
      <c r="O75" s="214">
        <f>RESUMEN!$C$4</f>
        <v>44725</v>
      </c>
      <c r="P75" s="206">
        <v>2022</v>
      </c>
      <c r="Q75" s="201"/>
    </row>
    <row r="76" spans="1:17" s="209" customFormat="1" ht="15">
      <c r="A76" s="211" t="s">
        <v>38</v>
      </c>
      <c r="B76" s="211" t="s">
        <v>39</v>
      </c>
      <c r="C76" s="211" t="s">
        <v>58</v>
      </c>
      <c r="D76" s="211" t="s">
        <v>319</v>
      </c>
      <c r="E76" s="216" t="str">
        <f>+'CUOTA ARTESANAL'!E68</f>
        <v>EL SALINERO (RPA 697275)</v>
      </c>
      <c r="F76" s="211" t="s">
        <v>44</v>
      </c>
      <c r="G76" s="211" t="s">
        <v>43</v>
      </c>
      <c r="H76" s="224">
        <f>'CUOTA ARTESANAL'!G68</f>
        <v>7.835</v>
      </c>
      <c r="I76" s="224">
        <f>'CUOTA ARTESANAL'!H68</f>
        <v>0</v>
      </c>
      <c r="J76" s="224">
        <f>'CUOTA ARTESANAL'!I68</f>
        <v>7.835</v>
      </c>
      <c r="K76" s="224">
        <f>'CUOTA ARTESANAL'!J68</f>
        <v>4.2069999999999999</v>
      </c>
      <c r="L76" s="224">
        <f>'CUOTA ARTESANAL'!K68</f>
        <v>3.6280000000000001</v>
      </c>
      <c r="M76" s="225">
        <f>'CUOTA ARTESANAL'!L68</f>
        <v>0.53694958519463942</v>
      </c>
      <c r="N76" s="213" t="str">
        <f>'CUOTA ARTESANAL'!M68</f>
        <v>-</v>
      </c>
      <c r="O76" s="214">
        <f>RESUMEN!$C$4</f>
        <v>44725</v>
      </c>
      <c r="P76" s="206">
        <v>2022</v>
      </c>
      <c r="Q76" s="201"/>
    </row>
    <row r="77" spans="1:17" s="209" customFormat="1" ht="15">
      <c r="A77" s="211" t="s">
        <v>38</v>
      </c>
      <c r="B77" s="211" t="s">
        <v>39</v>
      </c>
      <c r="C77" s="211" t="s">
        <v>58</v>
      </c>
      <c r="D77" s="211" t="s">
        <v>319</v>
      </c>
      <c r="E77" s="216" t="str">
        <f>+'CUOTA ARTESANAL'!E68</f>
        <v>EL SALINERO (RPA 697275)</v>
      </c>
      <c r="F77" s="211" t="s">
        <v>41</v>
      </c>
      <c r="G77" s="211" t="s">
        <v>45</v>
      </c>
      <c r="H77" s="224">
        <f>'CUOTA ARTESANAL'!G69</f>
        <v>7.835</v>
      </c>
      <c r="I77" s="224">
        <f>'CUOTA ARTESANAL'!H69</f>
        <v>0</v>
      </c>
      <c r="J77" s="224">
        <f>'CUOTA ARTESANAL'!I69</f>
        <v>11.463000000000001</v>
      </c>
      <c r="K77" s="224">
        <f>'CUOTA ARTESANAL'!J69</f>
        <v>0</v>
      </c>
      <c r="L77" s="224">
        <f>'CUOTA ARTESANAL'!K69</f>
        <v>11.463000000000001</v>
      </c>
      <c r="M77" s="225">
        <f>'CUOTA ARTESANAL'!L69</f>
        <v>0</v>
      </c>
      <c r="N77" s="213" t="str">
        <f>'CUOTA ARTESANAL'!M69</f>
        <v>-</v>
      </c>
      <c r="O77" s="214">
        <f>RESUMEN!$C$4</f>
        <v>44725</v>
      </c>
      <c r="P77" s="206">
        <v>2022</v>
      </c>
      <c r="Q77" s="201"/>
    </row>
    <row r="78" spans="1:17" s="209" customFormat="1" ht="15">
      <c r="A78" s="211" t="s">
        <v>38</v>
      </c>
      <c r="B78" s="211" t="s">
        <v>39</v>
      </c>
      <c r="C78" s="211" t="s">
        <v>58</v>
      </c>
      <c r="D78" s="211" t="s">
        <v>319</v>
      </c>
      <c r="E78" s="216" t="str">
        <f>+'CUOTA ARTESANAL'!E68</f>
        <v>EL SALINERO (RPA 697275)</v>
      </c>
      <c r="F78" s="211" t="s">
        <v>44</v>
      </c>
      <c r="G78" s="211" t="s">
        <v>45</v>
      </c>
      <c r="H78" s="224">
        <f>'CUOTA ARTESANAL'!N68</f>
        <v>15.67</v>
      </c>
      <c r="I78" s="224">
        <f>'CUOTA ARTESANAL'!O68</f>
        <v>0</v>
      </c>
      <c r="J78" s="224">
        <f>'CUOTA ARTESANAL'!P68</f>
        <v>15.67</v>
      </c>
      <c r="K78" s="224">
        <f>'CUOTA ARTESANAL'!Q68</f>
        <v>4.2069999999999999</v>
      </c>
      <c r="L78" s="224">
        <f>'CUOTA ARTESANAL'!R68</f>
        <v>11.463000000000001</v>
      </c>
      <c r="M78" s="225">
        <f>'CUOTA ARTESANAL'!S68</f>
        <v>0.26847479259731971</v>
      </c>
      <c r="N78" s="213" t="s">
        <v>203</v>
      </c>
      <c r="O78" s="214">
        <f>RESUMEN!$C$4</f>
        <v>44725</v>
      </c>
      <c r="P78" s="206">
        <v>2022</v>
      </c>
      <c r="Q78" s="201"/>
    </row>
    <row r="79" spans="1:17" s="209" customFormat="1" ht="15">
      <c r="A79" s="211" t="s">
        <v>38</v>
      </c>
      <c r="B79" s="211" t="s">
        <v>39</v>
      </c>
      <c r="C79" s="211" t="s">
        <v>58</v>
      </c>
      <c r="D79" s="211" t="s">
        <v>319</v>
      </c>
      <c r="E79" s="216" t="str">
        <f>+'CUOTA ARTESANAL'!E70</f>
        <v>BENJAMIN II (RPA 967308)</v>
      </c>
      <c r="F79" s="211" t="s">
        <v>41</v>
      </c>
      <c r="G79" s="211" t="s">
        <v>43</v>
      </c>
      <c r="H79" s="224">
        <f>'CUOTA ARTESANAL'!G70</f>
        <v>7.8380000000000001</v>
      </c>
      <c r="I79" s="224">
        <f>'CUOTA ARTESANAL'!H70</f>
        <v>0</v>
      </c>
      <c r="J79" s="224">
        <f>'CUOTA ARTESANAL'!I70</f>
        <v>7.8380000000000001</v>
      </c>
      <c r="K79" s="224">
        <f>'CUOTA ARTESANAL'!J70</f>
        <v>1.4379999999999999</v>
      </c>
      <c r="L79" s="224">
        <f>'CUOTA ARTESANAL'!K70</f>
        <v>6.4</v>
      </c>
      <c r="M79" s="225">
        <f>'CUOTA ARTESANAL'!L70</f>
        <v>0.1834651696861444</v>
      </c>
      <c r="N79" s="213" t="str">
        <f>'CUOTA ARTESANAL'!M70</f>
        <v>-</v>
      </c>
      <c r="O79" s="214">
        <f>RESUMEN!$C$4</f>
        <v>44725</v>
      </c>
      <c r="P79" s="206">
        <v>2022</v>
      </c>
      <c r="Q79" s="201"/>
    </row>
    <row r="80" spans="1:17" s="209" customFormat="1" ht="15">
      <c r="A80" s="211" t="s">
        <v>38</v>
      </c>
      <c r="B80" s="211" t="s">
        <v>39</v>
      </c>
      <c r="C80" s="211" t="s">
        <v>58</v>
      </c>
      <c r="D80" s="211" t="s">
        <v>319</v>
      </c>
      <c r="E80" s="216" t="str">
        <f>+'CUOTA ARTESANAL'!E70</f>
        <v>BENJAMIN II (RPA 967308)</v>
      </c>
      <c r="F80" s="211" t="s">
        <v>44</v>
      </c>
      <c r="G80" s="211" t="s">
        <v>45</v>
      </c>
      <c r="H80" s="224">
        <f>'CUOTA ARTESANAL'!G71</f>
        <v>7.8380000000000001</v>
      </c>
      <c r="I80" s="224">
        <f>'CUOTA ARTESANAL'!H71</f>
        <v>0</v>
      </c>
      <c r="J80" s="224">
        <f>'CUOTA ARTESANAL'!I71</f>
        <v>14.238</v>
      </c>
      <c r="K80" s="224">
        <f>'CUOTA ARTESANAL'!J71</f>
        <v>0</v>
      </c>
      <c r="L80" s="224">
        <f>'CUOTA ARTESANAL'!K71</f>
        <v>14.238</v>
      </c>
      <c r="M80" s="225">
        <f>'CUOTA ARTESANAL'!L71</f>
        <v>0</v>
      </c>
      <c r="N80" s="213" t="str">
        <f>'CUOTA ARTESANAL'!M71</f>
        <v>-</v>
      </c>
      <c r="O80" s="214">
        <f>RESUMEN!$C$4</f>
        <v>44725</v>
      </c>
      <c r="P80" s="206">
        <v>2022</v>
      </c>
      <c r="Q80" s="201"/>
    </row>
    <row r="81" spans="1:17" s="209" customFormat="1" ht="15">
      <c r="A81" s="211" t="s">
        <v>38</v>
      </c>
      <c r="B81" s="211" t="s">
        <v>39</v>
      </c>
      <c r="C81" s="211" t="s">
        <v>58</v>
      </c>
      <c r="D81" s="211" t="s">
        <v>319</v>
      </c>
      <c r="E81" s="216" t="str">
        <f>+'CUOTA ARTESANAL'!E70</f>
        <v>BENJAMIN II (RPA 967308)</v>
      </c>
      <c r="F81" s="211" t="s">
        <v>41</v>
      </c>
      <c r="G81" s="211" t="s">
        <v>45</v>
      </c>
      <c r="H81" s="224">
        <f>'CUOTA ARTESANAL'!N70</f>
        <v>15.676</v>
      </c>
      <c r="I81" s="224">
        <f>'CUOTA ARTESANAL'!O70</f>
        <v>0</v>
      </c>
      <c r="J81" s="224">
        <f>'CUOTA ARTESANAL'!P70</f>
        <v>15.676</v>
      </c>
      <c r="K81" s="224">
        <f>'CUOTA ARTESANAL'!Q70</f>
        <v>1.4379999999999999</v>
      </c>
      <c r="L81" s="224">
        <f>'CUOTA ARTESANAL'!R70</f>
        <v>14.238</v>
      </c>
      <c r="M81" s="225">
        <f>'CUOTA ARTESANAL'!S70</f>
        <v>9.1732584843072201E-2</v>
      </c>
      <c r="N81" s="213" t="s">
        <v>203</v>
      </c>
      <c r="O81" s="214">
        <f>RESUMEN!$C$4</f>
        <v>44725</v>
      </c>
      <c r="P81" s="206">
        <v>2022</v>
      </c>
      <c r="Q81" s="201"/>
    </row>
    <row r="82" spans="1:17" s="209" customFormat="1" ht="15">
      <c r="A82" s="211" t="s">
        <v>38</v>
      </c>
      <c r="B82" s="211" t="s">
        <v>39</v>
      </c>
      <c r="C82" s="211" t="s">
        <v>58</v>
      </c>
      <c r="D82" s="211" t="s">
        <v>319</v>
      </c>
      <c r="E82" s="216" t="str">
        <f>+'CUOTA ARTESANAL'!E72</f>
        <v>SAN MARCOS III (RPA 968849)</v>
      </c>
      <c r="F82" s="211" t="s">
        <v>44</v>
      </c>
      <c r="G82" s="211" t="s">
        <v>43</v>
      </c>
      <c r="H82" s="224">
        <f>'CUOTA ARTESANAL'!G72</f>
        <v>7.8280000000000003</v>
      </c>
      <c r="I82" s="224">
        <f>'CUOTA ARTESANAL'!H72</f>
        <v>0</v>
      </c>
      <c r="J82" s="224">
        <f>'CUOTA ARTESANAL'!I72</f>
        <v>7.8280000000000003</v>
      </c>
      <c r="K82" s="224">
        <f>'CUOTA ARTESANAL'!J72</f>
        <v>0</v>
      </c>
      <c r="L82" s="224">
        <f>'CUOTA ARTESANAL'!K72</f>
        <v>7.8280000000000003</v>
      </c>
      <c r="M82" s="225">
        <f>'CUOTA ARTESANAL'!L72</f>
        <v>0</v>
      </c>
      <c r="N82" s="213" t="str">
        <f>'CUOTA ARTESANAL'!M72</f>
        <v>-</v>
      </c>
      <c r="O82" s="214">
        <f>RESUMEN!$C$4</f>
        <v>44725</v>
      </c>
      <c r="P82" s="206">
        <v>2022</v>
      </c>
      <c r="Q82" s="201"/>
    </row>
    <row r="83" spans="1:17" s="209" customFormat="1" ht="15">
      <c r="A83" s="211" t="s">
        <v>38</v>
      </c>
      <c r="B83" s="211" t="s">
        <v>39</v>
      </c>
      <c r="C83" s="211" t="s">
        <v>58</v>
      </c>
      <c r="D83" s="211" t="s">
        <v>319</v>
      </c>
      <c r="E83" s="216" t="str">
        <f>+'CUOTA ARTESANAL'!E72</f>
        <v>SAN MARCOS III (RPA 968849)</v>
      </c>
      <c r="F83" s="211" t="s">
        <v>41</v>
      </c>
      <c r="G83" s="211" t="s">
        <v>45</v>
      </c>
      <c r="H83" s="224">
        <f>'CUOTA ARTESANAL'!G73</f>
        <v>7.827</v>
      </c>
      <c r="I83" s="224">
        <f>'CUOTA ARTESANAL'!H73</f>
        <v>0</v>
      </c>
      <c r="J83" s="224">
        <f>'CUOTA ARTESANAL'!I73</f>
        <v>15.655000000000001</v>
      </c>
      <c r="K83" s="224">
        <f>'CUOTA ARTESANAL'!J73</f>
        <v>0</v>
      </c>
      <c r="L83" s="224">
        <f>'CUOTA ARTESANAL'!K73</f>
        <v>15.655000000000001</v>
      </c>
      <c r="M83" s="225">
        <f>'CUOTA ARTESANAL'!L73</f>
        <v>0</v>
      </c>
      <c r="N83" s="213" t="str">
        <f>'CUOTA ARTESANAL'!M73</f>
        <v>-</v>
      </c>
      <c r="O83" s="214">
        <f>RESUMEN!$C$4</f>
        <v>44725</v>
      </c>
      <c r="P83" s="206">
        <v>2022</v>
      </c>
      <c r="Q83" s="201"/>
    </row>
    <row r="84" spans="1:17" s="209" customFormat="1" ht="15">
      <c r="A84" s="211" t="s">
        <v>38</v>
      </c>
      <c r="B84" s="211" t="s">
        <v>39</v>
      </c>
      <c r="C84" s="211" t="s">
        <v>58</v>
      </c>
      <c r="D84" s="211" t="s">
        <v>319</v>
      </c>
      <c r="E84" s="216" t="str">
        <f>+'CUOTA ARTESANAL'!E72</f>
        <v>SAN MARCOS III (RPA 968849)</v>
      </c>
      <c r="F84" s="211" t="s">
        <v>44</v>
      </c>
      <c r="G84" s="211" t="s">
        <v>45</v>
      </c>
      <c r="H84" s="224">
        <f>'CUOTA ARTESANAL'!N72</f>
        <v>15.655000000000001</v>
      </c>
      <c r="I84" s="224">
        <f>'CUOTA ARTESANAL'!O72</f>
        <v>0</v>
      </c>
      <c r="J84" s="224">
        <f>'CUOTA ARTESANAL'!P72</f>
        <v>15.655000000000001</v>
      </c>
      <c r="K84" s="224">
        <f>'CUOTA ARTESANAL'!Q72</f>
        <v>0</v>
      </c>
      <c r="L84" s="224">
        <f>'CUOTA ARTESANAL'!R72</f>
        <v>15.655000000000001</v>
      </c>
      <c r="M84" s="225">
        <f>'CUOTA ARTESANAL'!S72</f>
        <v>0</v>
      </c>
      <c r="N84" s="213" t="s">
        <v>203</v>
      </c>
      <c r="O84" s="214">
        <f>RESUMEN!$C$4</f>
        <v>44725</v>
      </c>
      <c r="P84" s="206">
        <v>2022</v>
      </c>
      <c r="Q84" s="201"/>
    </row>
    <row r="85" spans="1:17" s="209" customFormat="1" ht="15">
      <c r="A85" s="211" t="s">
        <v>38</v>
      </c>
      <c r="B85" s="211" t="s">
        <v>39</v>
      </c>
      <c r="C85" s="211" t="s">
        <v>58</v>
      </c>
      <c r="D85" s="211" t="s">
        <v>319</v>
      </c>
      <c r="E85" s="216" t="str">
        <f>+'CUOTA ARTESANAL'!E74</f>
        <v>RUTH CAROLINA (RPA 969109)</v>
      </c>
      <c r="F85" s="211" t="s">
        <v>41</v>
      </c>
      <c r="G85" s="211" t="s">
        <v>43</v>
      </c>
      <c r="H85" s="224">
        <f>'CUOTA ARTESANAL'!G74</f>
        <v>7.8390000000000004</v>
      </c>
      <c r="I85" s="224">
        <f>'CUOTA ARTESANAL'!H74</f>
        <v>0</v>
      </c>
      <c r="J85" s="224">
        <f>'CUOTA ARTESANAL'!I74</f>
        <v>7.8390000000000004</v>
      </c>
      <c r="K85" s="224">
        <f>'CUOTA ARTESANAL'!J74</f>
        <v>3.62</v>
      </c>
      <c r="L85" s="224">
        <f>'CUOTA ARTESANAL'!K74</f>
        <v>4.2190000000000003</v>
      </c>
      <c r="M85" s="225">
        <f>'CUOTA ARTESANAL'!L74</f>
        <v>0.46179359612195431</v>
      </c>
      <c r="N85" s="213" t="str">
        <f>'CUOTA ARTESANAL'!M74</f>
        <v>-</v>
      </c>
      <c r="O85" s="214">
        <f>RESUMEN!$C$4</f>
        <v>44725</v>
      </c>
      <c r="P85" s="206">
        <v>2022</v>
      </c>
      <c r="Q85" s="201"/>
    </row>
    <row r="86" spans="1:17" s="209" customFormat="1" ht="15">
      <c r="A86" s="211" t="s">
        <v>38</v>
      </c>
      <c r="B86" s="211" t="s">
        <v>39</v>
      </c>
      <c r="C86" s="211" t="s">
        <v>58</v>
      </c>
      <c r="D86" s="211" t="s">
        <v>319</v>
      </c>
      <c r="E86" s="216" t="str">
        <f>+'CUOTA ARTESANAL'!E74</f>
        <v>RUTH CAROLINA (RPA 969109)</v>
      </c>
      <c r="F86" s="211" t="s">
        <v>44</v>
      </c>
      <c r="G86" s="211" t="s">
        <v>45</v>
      </c>
      <c r="H86" s="224">
        <f>'CUOTA ARTESANAL'!G75</f>
        <v>7.8390000000000004</v>
      </c>
      <c r="I86" s="224">
        <f>'CUOTA ARTESANAL'!H75</f>
        <v>0</v>
      </c>
      <c r="J86" s="224">
        <f>'CUOTA ARTESANAL'!I75</f>
        <v>12.058</v>
      </c>
      <c r="K86" s="224">
        <f>'CUOTA ARTESANAL'!J75</f>
        <v>0</v>
      </c>
      <c r="L86" s="224">
        <f>'CUOTA ARTESANAL'!K75</f>
        <v>12.058</v>
      </c>
      <c r="M86" s="225">
        <f>'CUOTA ARTESANAL'!L75</f>
        <v>0</v>
      </c>
      <c r="N86" s="213" t="str">
        <f>'CUOTA ARTESANAL'!M75</f>
        <v>-</v>
      </c>
      <c r="O86" s="214">
        <f>RESUMEN!$C$4</f>
        <v>44725</v>
      </c>
      <c r="P86" s="206">
        <v>2022</v>
      </c>
      <c r="Q86" s="201"/>
    </row>
    <row r="87" spans="1:17" s="209" customFormat="1" ht="15">
      <c r="A87" s="211" t="s">
        <v>38</v>
      </c>
      <c r="B87" s="211" t="s">
        <v>39</v>
      </c>
      <c r="C87" s="211" t="s">
        <v>58</v>
      </c>
      <c r="D87" s="211" t="s">
        <v>319</v>
      </c>
      <c r="E87" s="216" t="str">
        <f>+'CUOTA ARTESANAL'!E74</f>
        <v>RUTH CAROLINA (RPA 969109)</v>
      </c>
      <c r="F87" s="211" t="s">
        <v>41</v>
      </c>
      <c r="G87" s="211" t="s">
        <v>45</v>
      </c>
      <c r="H87" s="224">
        <f>'CUOTA ARTESANAL'!N74</f>
        <v>15.678000000000001</v>
      </c>
      <c r="I87" s="224">
        <f>'CUOTA ARTESANAL'!O74</f>
        <v>0</v>
      </c>
      <c r="J87" s="224">
        <f>'CUOTA ARTESANAL'!P74</f>
        <v>15.678000000000001</v>
      </c>
      <c r="K87" s="224">
        <f>'CUOTA ARTESANAL'!Q74</f>
        <v>3.62</v>
      </c>
      <c r="L87" s="224">
        <f>'CUOTA ARTESANAL'!R74</f>
        <v>12.058</v>
      </c>
      <c r="M87" s="225">
        <f>'CUOTA ARTESANAL'!S74</f>
        <v>0.23089679806097715</v>
      </c>
      <c r="N87" s="213" t="s">
        <v>203</v>
      </c>
      <c r="O87" s="214">
        <f>RESUMEN!$C$4</f>
        <v>44725</v>
      </c>
      <c r="P87" s="206">
        <v>2022</v>
      </c>
      <c r="Q87" s="201"/>
    </row>
    <row r="88" spans="1:17" s="209" customFormat="1" ht="15">
      <c r="A88" s="211" t="s">
        <v>38</v>
      </c>
      <c r="B88" s="211" t="s">
        <v>39</v>
      </c>
      <c r="C88" s="211" t="s">
        <v>58</v>
      </c>
      <c r="D88" s="211" t="s">
        <v>319</v>
      </c>
      <c r="E88" s="216" t="str">
        <f>+'CUOTA ARTESANAL'!E76</f>
        <v>SANTA ROSA II (RPA 954991)</v>
      </c>
      <c r="F88" s="211" t="s">
        <v>44</v>
      </c>
      <c r="G88" s="211" t="s">
        <v>43</v>
      </c>
      <c r="H88" s="224">
        <f>'CUOTA ARTESANAL'!G76</f>
        <v>7.8319999999999999</v>
      </c>
      <c r="I88" s="224">
        <f>'CUOTA ARTESANAL'!H76</f>
        <v>0</v>
      </c>
      <c r="J88" s="224">
        <f>'CUOTA ARTESANAL'!I76</f>
        <v>7.8319999999999999</v>
      </c>
      <c r="K88" s="224">
        <f>'CUOTA ARTESANAL'!J76</f>
        <v>0</v>
      </c>
      <c r="L88" s="224">
        <f>'CUOTA ARTESANAL'!K76</f>
        <v>7.8319999999999999</v>
      </c>
      <c r="M88" s="225">
        <f>'CUOTA ARTESANAL'!L76</f>
        <v>0</v>
      </c>
      <c r="N88" s="213" t="str">
        <f>'CUOTA ARTESANAL'!M76</f>
        <v>-</v>
      </c>
      <c r="O88" s="214">
        <f>RESUMEN!$C$4</f>
        <v>44725</v>
      </c>
      <c r="P88" s="206">
        <v>2022</v>
      </c>
      <c r="Q88" s="201"/>
    </row>
    <row r="89" spans="1:17" s="209" customFormat="1" ht="15">
      <c r="A89" s="211" t="s">
        <v>38</v>
      </c>
      <c r="B89" s="211" t="s">
        <v>39</v>
      </c>
      <c r="C89" s="211" t="s">
        <v>58</v>
      </c>
      <c r="D89" s="211" t="s">
        <v>319</v>
      </c>
      <c r="E89" s="216" t="str">
        <f>+'CUOTA ARTESANAL'!E76</f>
        <v>SANTA ROSA II (RPA 954991)</v>
      </c>
      <c r="F89" s="211" t="s">
        <v>41</v>
      </c>
      <c r="G89" s="211" t="s">
        <v>45</v>
      </c>
      <c r="H89" s="224">
        <f>'CUOTA ARTESANAL'!G77</f>
        <v>7.8319999999999999</v>
      </c>
      <c r="I89" s="224">
        <f>'CUOTA ARTESANAL'!H77</f>
        <v>0</v>
      </c>
      <c r="J89" s="224">
        <f>'CUOTA ARTESANAL'!I77</f>
        <v>15.664</v>
      </c>
      <c r="K89" s="224">
        <f>'CUOTA ARTESANAL'!J77</f>
        <v>0</v>
      </c>
      <c r="L89" s="224">
        <f>'CUOTA ARTESANAL'!K77</f>
        <v>15.664</v>
      </c>
      <c r="M89" s="225">
        <f>'CUOTA ARTESANAL'!L77</f>
        <v>0</v>
      </c>
      <c r="N89" s="213" t="str">
        <f>'CUOTA ARTESANAL'!M77</f>
        <v>-</v>
      </c>
      <c r="O89" s="214">
        <f>RESUMEN!$C$4</f>
        <v>44725</v>
      </c>
      <c r="P89" s="206">
        <v>2022</v>
      </c>
      <c r="Q89" s="201"/>
    </row>
    <row r="90" spans="1:17" s="209" customFormat="1" ht="15">
      <c r="A90" s="211" t="s">
        <v>38</v>
      </c>
      <c r="B90" s="211" t="s">
        <v>39</v>
      </c>
      <c r="C90" s="211" t="s">
        <v>58</v>
      </c>
      <c r="D90" s="211" t="s">
        <v>319</v>
      </c>
      <c r="E90" s="216" t="str">
        <f>+'CUOTA ARTESANAL'!E76</f>
        <v>SANTA ROSA II (RPA 954991)</v>
      </c>
      <c r="F90" s="211" t="s">
        <v>44</v>
      </c>
      <c r="G90" s="211" t="s">
        <v>45</v>
      </c>
      <c r="H90" s="224">
        <f>'CUOTA ARTESANAL'!N76</f>
        <v>15.664</v>
      </c>
      <c r="I90" s="224">
        <f>'CUOTA ARTESANAL'!O76</f>
        <v>0</v>
      </c>
      <c r="J90" s="224">
        <f>'CUOTA ARTESANAL'!P76</f>
        <v>15.664</v>
      </c>
      <c r="K90" s="224">
        <f>'CUOTA ARTESANAL'!Q76</f>
        <v>0</v>
      </c>
      <c r="L90" s="224">
        <f>'CUOTA ARTESANAL'!R76</f>
        <v>15.664</v>
      </c>
      <c r="M90" s="225">
        <f>'CUOTA ARTESANAL'!S76</f>
        <v>0</v>
      </c>
      <c r="N90" s="213" t="s">
        <v>203</v>
      </c>
      <c r="O90" s="214">
        <f>RESUMEN!$C$4</f>
        <v>44725</v>
      </c>
      <c r="P90" s="206">
        <v>2022</v>
      </c>
      <c r="Q90" s="201"/>
    </row>
    <row r="91" spans="1:17" s="209" customFormat="1" ht="15">
      <c r="A91" s="211" t="s">
        <v>38</v>
      </c>
      <c r="B91" s="211" t="s">
        <v>39</v>
      </c>
      <c r="C91" s="211" t="s">
        <v>58</v>
      </c>
      <c r="D91" s="211" t="s">
        <v>319</v>
      </c>
      <c r="E91" s="216" t="str">
        <f>+'CUOTA ARTESANAL'!E78</f>
        <v>LA NENA 2.0 (RPA 698614)</v>
      </c>
      <c r="F91" s="211" t="s">
        <v>41</v>
      </c>
      <c r="G91" s="211" t="s">
        <v>43</v>
      </c>
      <c r="H91" s="224">
        <f>'CUOTA ARTESANAL'!G78</f>
        <v>7.8289999999999997</v>
      </c>
      <c r="I91" s="224">
        <f>'CUOTA ARTESANAL'!H78</f>
        <v>0</v>
      </c>
      <c r="J91" s="224">
        <f>'CUOTA ARTESANAL'!I78</f>
        <v>7.8289999999999997</v>
      </c>
      <c r="K91" s="224">
        <f>'CUOTA ARTESANAL'!J78</f>
        <v>3.02</v>
      </c>
      <c r="L91" s="224">
        <f>'CUOTA ARTESANAL'!K78</f>
        <v>4.8089999999999993</v>
      </c>
      <c r="M91" s="225">
        <f>'CUOTA ARTESANAL'!L78</f>
        <v>0.38574530591390982</v>
      </c>
      <c r="N91" s="213" t="str">
        <f>'CUOTA ARTESANAL'!M78</f>
        <v>-</v>
      </c>
      <c r="O91" s="214">
        <f>RESUMEN!$C$4</f>
        <v>44725</v>
      </c>
      <c r="P91" s="206">
        <v>2022</v>
      </c>
      <c r="Q91" s="201"/>
    </row>
    <row r="92" spans="1:17" s="209" customFormat="1" ht="15">
      <c r="A92" s="211" t="s">
        <v>38</v>
      </c>
      <c r="B92" s="211" t="s">
        <v>39</v>
      </c>
      <c r="C92" s="211" t="s">
        <v>58</v>
      </c>
      <c r="D92" s="211" t="s">
        <v>319</v>
      </c>
      <c r="E92" s="216" t="str">
        <f>+'CUOTA ARTESANAL'!E78</f>
        <v>LA NENA 2.0 (RPA 698614)</v>
      </c>
      <c r="F92" s="211" t="s">
        <v>44</v>
      </c>
      <c r="G92" s="211" t="s">
        <v>45</v>
      </c>
      <c r="H92" s="224">
        <f>'CUOTA ARTESANAL'!G79</f>
        <v>7.8289999999999997</v>
      </c>
      <c r="I92" s="224">
        <f>'CUOTA ARTESANAL'!H79</f>
        <v>0</v>
      </c>
      <c r="J92" s="224">
        <f>'CUOTA ARTESANAL'!I79</f>
        <v>12.637999999999998</v>
      </c>
      <c r="K92" s="224">
        <f>'CUOTA ARTESANAL'!J79</f>
        <v>0</v>
      </c>
      <c r="L92" s="224">
        <f>'CUOTA ARTESANAL'!K79</f>
        <v>12.637999999999998</v>
      </c>
      <c r="M92" s="225">
        <f>'CUOTA ARTESANAL'!L79</f>
        <v>0</v>
      </c>
      <c r="N92" s="213" t="str">
        <f>'CUOTA ARTESANAL'!M79</f>
        <v>-</v>
      </c>
      <c r="O92" s="214">
        <f>RESUMEN!$C$4</f>
        <v>44725</v>
      </c>
      <c r="P92" s="206">
        <v>2022</v>
      </c>
      <c r="Q92" s="201"/>
    </row>
    <row r="93" spans="1:17" s="209" customFormat="1" ht="15">
      <c r="A93" s="211" t="s">
        <v>38</v>
      </c>
      <c r="B93" s="211" t="s">
        <v>39</v>
      </c>
      <c r="C93" s="211" t="s">
        <v>58</v>
      </c>
      <c r="D93" s="211" t="s">
        <v>319</v>
      </c>
      <c r="E93" s="216" t="str">
        <f>+'CUOTA ARTESANAL'!E78</f>
        <v>LA NENA 2.0 (RPA 698614)</v>
      </c>
      <c r="F93" s="211" t="s">
        <v>41</v>
      </c>
      <c r="G93" s="211" t="s">
        <v>45</v>
      </c>
      <c r="H93" s="224">
        <f>'CUOTA ARTESANAL'!N78</f>
        <v>15.657999999999999</v>
      </c>
      <c r="I93" s="224">
        <f>'CUOTA ARTESANAL'!O78</f>
        <v>0</v>
      </c>
      <c r="J93" s="224">
        <f>'CUOTA ARTESANAL'!P78</f>
        <v>15.657999999999999</v>
      </c>
      <c r="K93" s="224">
        <f>'CUOTA ARTESANAL'!Q78</f>
        <v>3.02</v>
      </c>
      <c r="L93" s="224">
        <f>'CUOTA ARTESANAL'!R78</f>
        <v>12.638</v>
      </c>
      <c r="M93" s="225">
        <f>'CUOTA ARTESANAL'!S78</f>
        <v>0.19287265295695491</v>
      </c>
      <c r="N93" s="213" t="s">
        <v>203</v>
      </c>
      <c r="O93" s="214">
        <f>RESUMEN!$C$4</f>
        <v>44725</v>
      </c>
      <c r="P93" s="206">
        <v>2022</v>
      </c>
      <c r="Q93" s="201"/>
    </row>
    <row r="94" spans="1:17" s="209" customFormat="1" ht="15">
      <c r="A94" s="211" t="s">
        <v>38</v>
      </c>
      <c r="B94" s="211" t="s">
        <v>39</v>
      </c>
      <c r="C94" s="211" t="s">
        <v>58</v>
      </c>
      <c r="D94" s="211" t="s">
        <v>319</v>
      </c>
      <c r="E94" s="216" t="str">
        <f>+'CUOTA ARTESANAL'!E80</f>
        <v>HURACAN III (RPA 698423)</v>
      </c>
      <c r="F94" s="211" t="s">
        <v>44</v>
      </c>
      <c r="G94" s="211" t="s">
        <v>43</v>
      </c>
      <c r="H94" s="224">
        <f>'CUOTA ARTESANAL'!G80</f>
        <v>7.83</v>
      </c>
      <c r="I94" s="224">
        <f>'CUOTA ARTESANAL'!H80</f>
        <v>0</v>
      </c>
      <c r="J94" s="224">
        <f>'CUOTA ARTESANAL'!I80</f>
        <v>7.83</v>
      </c>
      <c r="K94" s="224">
        <f>'CUOTA ARTESANAL'!J80</f>
        <v>5.9180000000000001</v>
      </c>
      <c r="L94" s="224">
        <f>'CUOTA ARTESANAL'!K80</f>
        <v>1.9119999999999999</v>
      </c>
      <c r="M94" s="225">
        <f>'CUOTA ARTESANAL'!L80</f>
        <v>0.75581098339719033</v>
      </c>
      <c r="N94" s="213" t="str">
        <f>'CUOTA ARTESANAL'!M80</f>
        <v>-</v>
      </c>
      <c r="O94" s="214">
        <f>RESUMEN!$C$4</f>
        <v>44725</v>
      </c>
      <c r="P94" s="206">
        <v>2022</v>
      </c>
      <c r="Q94" s="201"/>
    </row>
    <row r="95" spans="1:17" s="209" customFormat="1" ht="15">
      <c r="A95" s="211" t="s">
        <v>38</v>
      </c>
      <c r="B95" s="211" t="s">
        <v>39</v>
      </c>
      <c r="C95" s="211" t="s">
        <v>58</v>
      </c>
      <c r="D95" s="211" t="s">
        <v>319</v>
      </c>
      <c r="E95" s="216" t="str">
        <f>+'CUOTA ARTESANAL'!E80</f>
        <v>HURACAN III (RPA 698423)</v>
      </c>
      <c r="F95" s="211" t="s">
        <v>41</v>
      </c>
      <c r="G95" s="211" t="s">
        <v>45</v>
      </c>
      <c r="H95" s="224">
        <f>'CUOTA ARTESANAL'!G81</f>
        <v>7.83</v>
      </c>
      <c r="I95" s="224">
        <f>'CUOTA ARTESANAL'!H81</f>
        <v>0</v>
      </c>
      <c r="J95" s="224">
        <f>'CUOTA ARTESANAL'!I81</f>
        <v>9.7420000000000009</v>
      </c>
      <c r="K95" s="224">
        <f>'CUOTA ARTESANAL'!J81</f>
        <v>0</v>
      </c>
      <c r="L95" s="224">
        <f>'CUOTA ARTESANAL'!K81</f>
        <v>9.7420000000000009</v>
      </c>
      <c r="M95" s="225">
        <f>'CUOTA ARTESANAL'!L81</f>
        <v>0</v>
      </c>
      <c r="N95" s="213" t="str">
        <f>'CUOTA ARTESANAL'!M81</f>
        <v>-</v>
      </c>
      <c r="O95" s="214">
        <f>RESUMEN!$C$4</f>
        <v>44725</v>
      </c>
      <c r="P95" s="206">
        <v>2022</v>
      </c>
      <c r="Q95" s="201"/>
    </row>
    <row r="96" spans="1:17" s="209" customFormat="1" ht="15">
      <c r="A96" s="211" t="s">
        <v>38</v>
      </c>
      <c r="B96" s="211" t="s">
        <v>39</v>
      </c>
      <c r="C96" s="211" t="s">
        <v>58</v>
      </c>
      <c r="D96" s="211" t="s">
        <v>319</v>
      </c>
      <c r="E96" s="216" t="str">
        <f>+'CUOTA ARTESANAL'!E80</f>
        <v>HURACAN III (RPA 698423)</v>
      </c>
      <c r="F96" s="211" t="s">
        <v>44</v>
      </c>
      <c r="G96" s="211" t="s">
        <v>45</v>
      </c>
      <c r="H96" s="224">
        <f>'CUOTA ARTESANAL'!N80</f>
        <v>15.66</v>
      </c>
      <c r="I96" s="224">
        <f>'CUOTA ARTESANAL'!O80</f>
        <v>0</v>
      </c>
      <c r="J96" s="224">
        <f>'CUOTA ARTESANAL'!P80</f>
        <v>15.66</v>
      </c>
      <c r="K96" s="224">
        <f>'CUOTA ARTESANAL'!Q80</f>
        <v>5.9180000000000001</v>
      </c>
      <c r="L96" s="224">
        <f>'CUOTA ARTESANAL'!R80</f>
        <v>9.7420000000000009</v>
      </c>
      <c r="M96" s="225">
        <f>'CUOTA ARTESANAL'!S80</f>
        <v>0.37790549169859516</v>
      </c>
      <c r="N96" s="213" t="s">
        <v>203</v>
      </c>
      <c r="O96" s="214">
        <f>RESUMEN!$C$4</f>
        <v>44725</v>
      </c>
      <c r="P96" s="206">
        <v>2022</v>
      </c>
      <c r="Q96" s="201"/>
    </row>
    <row r="97" spans="1:17" s="209" customFormat="1" ht="15">
      <c r="A97" s="211" t="s">
        <v>38</v>
      </c>
      <c r="B97" s="211" t="s">
        <v>39</v>
      </c>
      <c r="C97" s="211" t="s">
        <v>58</v>
      </c>
      <c r="D97" s="211" t="s">
        <v>319</v>
      </c>
      <c r="E97" s="216" t="str">
        <f>+'CUOTA ARTESANAL'!E82</f>
        <v>CRISTOPHER II (RPA 969226)</v>
      </c>
      <c r="F97" s="211" t="s">
        <v>41</v>
      </c>
      <c r="G97" s="211" t="s">
        <v>43</v>
      </c>
      <c r="H97" s="224">
        <f>'CUOTA ARTESANAL'!G82</f>
        <v>7.8259999999999996</v>
      </c>
      <c r="I97" s="224">
        <f>'CUOTA ARTESANAL'!H82</f>
        <v>0</v>
      </c>
      <c r="J97" s="224">
        <f>'CUOTA ARTESANAL'!I82</f>
        <v>7.8259999999999996</v>
      </c>
      <c r="K97" s="224">
        <f>'CUOTA ARTESANAL'!J82</f>
        <v>0.72799999999999998</v>
      </c>
      <c r="L97" s="224">
        <f>'CUOTA ARTESANAL'!K82</f>
        <v>7.0979999999999999</v>
      </c>
      <c r="M97" s="225">
        <f>'CUOTA ARTESANAL'!L82</f>
        <v>9.3023255813953487E-2</v>
      </c>
      <c r="N97" s="213" t="str">
        <f>'CUOTA ARTESANAL'!M82</f>
        <v>-</v>
      </c>
      <c r="O97" s="214">
        <f>RESUMEN!$C$4</f>
        <v>44725</v>
      </c>
      <c r="P97" s="206">
        <v>2022</v>
      </c>
      <c r="Q97" s="201"/>
    </row>
    <row r="98" spans="1:17" s="209" customFormat="1" ht="15">
      <c r="A98" s="211" t="s">
        <v>38</v>
      </c>
      <c r="B98" s="211" t="s">
        <v>39</v>
      </c>
      <c r="C98" s="211" t="s">
        <v>58</v>
      </c>
      <c r="D98" s="211" t="s">
        <v>319</v>
      </c>
      <c r="E98" s="216" t="str">
        <f>+'CUOTA ARTESANAL'!E82</f>
        <v>CRISTOPHER II (RPA 969226)</v>
      </c>
      <c r="F98" s="211" t="s">
        <v>44</v>
      </c>
      <c r="G98" s="211" t="s">
        <v>45</v>
      </c>
      <c r="H98" s="224">
        <f>'CUOTA ARTESANAL'!G83</f>
        <v>7.8259999999999996</v>
      </c>
      <c r="I98" s="224">
        <f>'CUOTA ARTESANAL'!H83</f>
        <v>0</v>
      </c>
      <c r="J98" s="224">
        <f>'CUOTA ARTESANAL'!I83</f>
        <v>14.923999999999999</v>
      </c>
      <c r="K98" s="224">
        <f>'CUOTA ARTESANAL'!J83</f>
        <v>0</v>
      </c>
      <c r="L98" s="224">
        <f>'CUOTA ARTESANAL'!K83</f>
        <v>14.923999999999999</v>
      </c>
      <c r="M98" s="225">
        <f>'CUOTA ARTESANAL'!L83</f>
        <v>0</v>
      </c>
      <c r="N98" s="213" t="str">
        <f>'CUOTA ARTESANAL'!M83</f>
        <v>-</v>
      </c>
      <c r="O98" s="214">
        <f>RESUMEN!$C$4</f>
        <v>44725</v>
      </c>
      <c r="P98" s="206">
        <v>2022</v>
      </c>
      <c r="Q98" s="201"/>
    </row>
    <row r="99" spans="1:17" s="209" customFormat="1" ht="15">
      <c r="A99" s="211" t="s">
        <v>38</v>
      </c>
      <c r="B99" s="211" t="s">
        <v>39</v>
      </c>
      <c r="C99" s="211" t="s">
        <v>58</v>
      </c>
      <c r="D99" s="211" t="s">
        <v>319</v>
      </c>
      <c r="E99" s="216" t="str">
        <f>+'CUOTA ARTESANAL'!E82</f>
        <v>CRISTOPHER II (RPA 969226)</v>
      </c>
      <c r="F99" s="211" t="s">
        <v>41</v>
      </c>
      <c r="G99" s="211" t="s">
        <v>45</v>
      </c>
      <c r="H99" s="224">
        <f>'CUOTA ARTESANAL'!N82</f>
        <v>15.651999999999999</v>
      </c>
      <c r="I99" s="224">
        <f>'CUOTA ARTESANAL'!O82</f>
        <v>0</v>
      </c>
      <c r="J99" s="224">
        <f>'CUOTA ARTESANAL'!P82</f>
        <v>15.651999999999999</v>
      </c>
      <c r="K99" s="224">
        <f>'CUOTA ARTESANAL'!Q82</f>
        <v>0.72799999999999998</v>
      </c>
      <c r="L99" s="224">
        <f>'CUOTA ARTESANAL'!R82</f>
        <v>14.923999999999999</v>
      </c>
      <c r="M99" s="225">
        <f>'CUOTA ARTESANAL'!S82</f>
        <v>4.6511627906976744E-2</v>
      </c>
      <c r="N99" s="213" t="s">
        <v>203</v>
      </c>
      <c r="O99" s="214">
        <f>RESUMEN!$C$4</f>
        <v>44725</v>
      </c>
      <c r="P99" s="206">
        <v>2022</v>
      </c>
      <c r="Q99" s="201"/>
    </row>
    <row r="100" spans="1:17" s="209" customFormat="1" ht="15">
      <c r="A100" s="211" t="s">
        <v>38</v>
      </c>
      <c r="B100" s="211" t="s">
        <v>39</v>
      </c>
      <c r="C100" s="211" t="s">
        <v>58</v>
      </c>
      <c r="D100" s="211" t="s">
        <v>319</v>
      </c>
      <c r="E100" s="216" t="str">
        <f>+'CUOTA ARTESANAL'!E84</f>
        <v>PATO CHONCHON IV (RPA 969349)</v>
      </c>
      <c r="F100" s="211" t="s">
        <v>44</v>
      </c>
      <c r="G100" s="211" t="s">
        <v>43</v>
      </c>
      <c r="H100" s="224">
        <f>'CUOTA ARTESANAL'!G84</f>
        <v>7.8339999999999996</v>
      </c>
      <c r="I100" s="224">
        <f>'CUOTA ARTESANAL'!H84</f>
        <v>0</v>
      </c>
      <c r="J100" s="224">
        <f>'CUOTA ARTESANAL'!I84</f>
        <v>7.8339999999999996</v>
      </c>
      <c r="K100" s="224">
        <f>'CUOTA ARTESANAL'!J84</f>
        <v>2.8559999999999999</v>
      </c>
      <c r="L100" s="224">
        <f>'CUOTA ARTESANAL'!K84</f>
        <v>4.9779999999999998</v>
      </c>
      <c r="M100" s="225">
        <f>'CUOTA ARTESANAL'!L84</f>
        <v>0.36456471789634926</v>
      </c>
      <c r="N100" s="213" t="str">
        <f>'CUOTA ARTESANAL'!M84</f>
        <v>-</v>
      </c>
      <c r="O100" s="214">
        <f>RESUMEN!$C$4</f>
        <v>44725</v>
      </c>
      <c r="P100" s="206">
        <v>2022</v>
      </c>
      <c r="Q100" s="201"/>
    </row>
    <row r="101" spans="1:17" s="209" customFormat="1" ht="15">
      <c r="A101" s="211" t="s">
        <v>38</v>
      </c>
      <c r="B101" s="211" t="s">
        <v>39</v>
      </c>
      <c r="C101" s="211" t="s">
        <v>58</v>
      </c>
      <c r="D101" s="211" t="s">
        <v>319</v>
      </c>
      <c r="E101" s="216" t="str">
        <f>+'CUOTA ARTESANAL'!E84</f>
        <v>PATO CHONCHON IV (RPA 969349)</v>
      </c>
      <c r="F101" s="211" t="s">
        <v>41</v>
      </c>
      <c r="G101" s="211" t="s">
        <v>45</v>
      </c>
      <c r="H101" s="224">
        <f>'CUOTA ARTESANAL'!G85</f>
        <v>7.835</v>
      </c>
      <c r="I101" s="224">
        <f>'CUOTA ARTESANAL'!H85</f>
        <v>0</v>
      </c>
      <c r="J101" s="224">
        <f>'CUOTA ARTESANAL'!I85</f>
        <v>12.812999999999999</v>
      </c>
      <c r="K101" s="224">
        <f>'CUOTA ARTESANAL'!J85</f>
        <v>0</v>
      </c>
      <c r="L101" s="224">
        <f>'CUOTA ARTESANAL'!K85</f>
        <v>12.812999999999999</v>
      </c>
      <c r="M101" s="225">
        <f>'CUOTA ARTESANAL'!L85</f>
        <v>0</v>
      </c>
      <c r="N101" s="213" t="str">
        <f>'CUOTA ARTESANAL'!M85</f>
        <v>-</v>
      </c>
      <c r="O101" s="214">
        <f>RESUMEN!$C$4</f>
        <v>44725</v>
      </c>
      <c r="P101" s="206">
        <v>2022</v>
      </c>
      <c r="Q101" s="201"/>
    </row>
    <row r="102" spans="1:17" s="209" customFormat="1" ht="15">
      <c r="A102" s="211" t="s">
        <v>38</v>
      </c>
      <c r="B102" s="211" t="s">
        <v>39</v>
      </c>
      <c r="C102" s="211" t="s">
        <v>58</v>
      </c>
      <c r="D102" s="211" t="s">
        <v>319</v>
      </c>
      <c r="E102" s="216" t="str">
        <f>+'CUOTA ARTESANAL'!E84</f>
        <v>PATO CHONCHON IV (RPA 969349)</v>
      </c>
      <c r="F102" s="211" t="s">
        <v>44</v>
      </c>
      <c r="G102" s="211" t="s">
        <v>45</v>
      </c>
      <c r="H102" s="224">
        <f>'CUOTA ARTESANAL'!N84</f>
        <v>15.669</v>
      </c>
      <c r="I102" s="224">
        <f>'CUOTA ARTESANAL'!O84</f>
        <v>0</v>
      </c>
      <c r="J102" s="224">
        <f>'CUOTA ARTESANAL'!P84</f>
        <v>15.669</v>
      </c>
      <c r="K102" s="224">
        <f>'CUOTA ARTESANAL'!Q84</f>
        <v>2.8559999999999999</v>
      </c>
      <c r="L102" s="224">
        <f>'CUOTA ARTESANAL'!R84</f>
        <v>12.813000000000001</v>
      </c>
      <c r="M102" s="225">
        <f>'CUOTA ARTESANAL'!S84</f>
        <v>0.18227072563660729</v>
      </c>
      <c r="N102" s="213" t="s">
        <v>203</v>
      </c>
      <c r="O102" s="214">
        <f>RESUMEN!$C$4</f>
        <v>44725</v>
      </c>
      <c r="P102" s="206">
        <v>2022</v>
      </c>
      <c r="Q102" s="201"/>
    </row>
    <row r="103" spans="1:17" s="209" customFormat="1" ht="15">
      <c r="A103" s="211" t="s">
        <v>38</v>
      </c>
      <c r="B103" s="211" t="s">
        <v>39</v>
      </c>
      <c r="C103" s="211" t="s">
        <v>58</v>
      </c>
      <c r="D103" s="211" t="s">
        <v>319</v>
      </c>
      <c r="E103" s="216" t="str">
        <f>+'CUOTA ARTESANAL'!E86</f>
        <v>LOS PITAS (RPA 698380)</v>
      </c>
      <c r="F103" s="211" t="s">
        <v>41</v>
      </c>
      <c r="G103" s="211" t="s">
        <v>43</v>
      </c>
      <c r="H103" s="224">
        <f>'CUOTA ARTESANAL'!G86</f>
        <v>7.8360000000000003</v>
      </c>
      <c r="I103" s="224">
        <f>'CUOTA ARTESANAL'!H86</f>
        <v>0</v>
      </c>
      <c r="J103" s="224">
        <f>'CUOTA ARTESANAL'!I86</f>
        <v>7.8360000000000003</v>
      </c>
      <c r="K103" s="224">
        <f>'CUOTA ARTESANAL'!J86</f>
        <v>1.1200000000000001</v>
      </c>
      <c r="L103" s="224">
        <f>'CUOTA ARTESANAL'!K86</f>
        <v>6.7160000000000002</v>
      </c>
      <c r="M103" s="225">
        <f>'CUOTA ARTESANAL'!L86</f>
        <v>0.14293006636038796</v>
      </c>
      <c r="N103" s="213" t="str">
        <f>'CUOTA ARTESANAL'!M86</f>
        <v>-</v>
      </c>
      <c r="O103" s="214">
        <f>RESUMEN!$C$4</f>
        <v>44725</v>
      </c>
      <c r="P103" s="206">
        <v>2022</v>
      </c>
      <c r="Q103" s="201"/>
    </row>
    <row r="104" spans="1:17" s="209" customFormat="1" ht="15">
      <c r="A104" s="211" t="s">
        <v>38</v>
      </c>
      <c r="B104" s="211" t="s">
        <v>39</v>
      </c>
      <c r="C104" s="211" t="s">
        <v>58</v>
      </c>
      <c r="D104" s="211" t="s">
        <v>319</v>
      </c>
      <c r="E104" s="216" t="str">
        <f>+'CUOTA ARTESANAL'!E86</f>
        <v>LOS PITAS (RPA 698380)</v>
      </c>
      <c r="F104" s="211" t="s">
        <v>44</v>
      </c>
      <c r="G104" s="211" t="s">
        <v>45</v>
      </c>
      <c r="H104" s="224">
        <f>'CUOTA ARTESANAL'!G87</f>
        <v>7.8360000000000003</v>
      </c>
      <c r="I104" s="224">
        <f>'CUOTA ARTESANAL'!H87</f>
        <v>0</v>
      </c>
      <c r="J104" s="224">
        <f>'CUOTA ARTESANAL'!I87</f>
        <v>14.552</v>
      </c>
      <c r="K104" s="224">
        <f>'CUOTA ARTESANAL'!J87</f>
        <v>0</v>
      </c>
      <c r="L104" s="224">
        <f>'CUOTA ARTESANAL'!K87</f>
        <v>14.552</v>
      </c>
      <c r="M104" s="225">
        <f>'CUOTA ARTESANAL'!L87</f>
        <v>0</v>
      </c>
      <c r="N104" s="213" t="str">
        <f>'CUOTA ARTESANAL'!M87</f>
        <v>-</v>
      </c>
      <c r="O104" s="214">
        <f>RESUMEN!$C$4</f>
        <v>44725</v>
      </c>
      <c r="P104" s="206">
        <v>2022</v>
      </c>
      <c r="Q104" s="201"/>
    </row>
    <row r="105" spans="1:17" s="209" customFormat="1" ht="15">
      <c r="A105" s="211" t="s">
        <v>38</v>
      </c>
      <c r="B105" s="211" t="s">
        <v>39</v>
      </c>
      <c r="C105" s="211" t="s">
        <v>58</v>
      </c>
      <c r="D105" s="211" t="s">
        <v>319</v>
      </c>
      <c r="E105" s="216" t="str">
        <f>+'CUOTA ARTESANAL'!E86</f>
        <v>LOS PITAS (RPA 698380)</v>
      </c>
      <c r="F105" s="211" t="s">
        <v>41</v>
      </c>
      <c r="G105" s="211" t="s">
        <v>45</v>
      </c>
      <c r="H105" s="224">
        <f>'CUOTA ARTESANAL'!N86</f>
        <v>15.672000000000001</v>
      </c>
      <c r="I105" s="224">
        <f>'CUOTA ARTESANAL'!O86</f>
        <v>0</v>
      </c>
      <c r="J105" s="224">
        <f>'CUOTA ARTESANAL'!P86</f>
        <v>15.672000000000001</v>
      </c>
      <c r="K105" s="224">
        <f>'CUOTA ARTESANAL'!Q86</f>
        <v>1.1200000000000001</v>
      </c>
      <c r="L105" s="224">
        <f>'CUOTA ARTESANAL'!R86</f>
        <v>14.552</v>
      </c>
      <c r="M105" s="225">
        <f>'CUOTA ARTESANAL'!S86</f>
        <v>7.1465033180193982E-2</v>
      </c>
      <c r="N105" s="213" t="s">
        <v>203</v>
      </c>
      <c r="O105" s="214">
        <f>RESUMEN!$C$4</f>
        <v>44725</v>
      </c>
      <c r="P105" s="206">
        <v>2022</v>
      </c>
      <c r="Q105" s="201"/>
    </row>
    <row r="106" spans="1:17" s="209" customFormat="1" ht="15">
      <c r="A106" s="211" t="s">
        <v>38</v>
      </c>
      <c r="B106" s="211" t="s">
        <v>39</v>
      </c>
      <c r="C106" s="211" t="s">
        <v>58</v>
      </c>
      <c r="D106" s="211" t="s">
        <v>319</v>
      </c>
      <c r="E106" s="216" t="str">
        <f>+'CUOTA ARTESANAL'!E88</f>
        <v>CHICO PITA II (RPA 697703)</v>
      </c>
      <c r="F106" s="211" t="s">
        <v>44</v>
      </c>
      <c r="G106" s="211" t="s">
        <v>43</v>
      </c>
      <c r="H106" s="224">
        <f>'CUOTA ARTESANAL'!G88</f>
        <v>7.8369999999999997</v>
      </c>
      <c r="I106" s="224">
        <f>'CUOTA ARTESANAL'!H88</f>
        <v>0</v>
      </c>
      <c r="J106" s="224">
        <f>'CUOTA ARTESANAL'!I88</f>
        <v>7.8369999999999997</v>
      </c>
      <c r="K106" s="224">
        <f>'CUOTA ARTESANAL'!J88</f>
        <v>0.308</v>
      </c>
      <c r="L106" s="224">
        <f>'CUOTA ARTESANAL'!K88</f>
        <v>7.5289999999999999</v>
      </c>
      <c r="M106" s="225">
        <f>'CUOTA ARTESANAL'!L88</f>
        <v>3.9300752839096592E-2</v>
      </c>
      <c r="N106" s="213" t="str">
        <f>'CUOTA ARTESANAL'!M88</f>
        <v>-</v>
      </c>
      <c r="O106" s="214">
        <f>RESUMEN!$C$4</f>
        <v>44725</v>
      </c>
      <c r="P106" s="206">
        <v>2022</v>
      </c>
      <c r="Q106" s="201"/>
    </row>
    <row r="107" spans="1:17" s="209" customFormat="1" ht="15">
      <c r="A107" s="211" t="s">
        <v>38</v>
      </c>
      <c r="B107" s="211" t="s">
        <v>39</v>
      </c>
      <c r="C107" s="211" t="s">
        <v>58</v>
      </c>
      <c r="D107" s="211" t="s">
        <v>319</v>
      </c>
      <c r="E107" s="216" t="str">
        <f>+'CUOTA ARTESANAL'!E88</f>
        <v>CHICO PITA II (RPA 697703)</v>
      </c>
      <c r="F107" s="211" t="s">
        <v>41</v>
      </c>
      <c r="G107" s="211" t="s">
        <v>45</v>
      </c>
      <c r="H107" s="224">
        <f>'CUOTA ARTESANAL'!G89</f>
        <v>7.8369999999999997</v>
      </c>
      <c r="I107" s="224">
        <f>'CUOTA ARTESANAL'!H89</f>
        <v>0</v>
      </c>
      <c r="J107" s="224">
        <f>'CUOTA ARTESANAL'!I89</f>
        <v>15.366</v>
      </c>
      <c r="K107" s="224">
        <f>'CUOTA ARTESANAL'!J89</f>
        <v>0</v>
      </c>
      <c r="L107" s="224">
        <f>'CUOTA ARTESANAL'!K89</f>
        <v>15.366</v>
      </c>
      <c r="M107" s="225">
        <f>'CUOTA ARTESANAL'!L89</f>
        <v>0</v>
      </c>
      <c r="N107" s="213" t="str">
        <f>'CUOTA ARTESANAL'!M89</f>
        <v>-</v>
      </c>
      <c r="O107" s="214">
        <f>RESUMEN!$C$4</f>
        <v>44725</v>
      </c>
      <c r="P107" s="206">
        <v>2022</v>
      </c>
      <c r="Q107" s="201"/>
    </row>
    <row r="108" spans="1:17" s="209" customFormat="1" ht="15">
      <c r="A108" s="211" t="s">
        <v>38</v>
      </c>
      <c r="B108" s="211" t="s">
        <v>39</v>
      </c>
      <c r="C108" s="211" t="s">
        <v>58</v>
      </c>
      <c r="D108" s="211" t="s">
        <v>319</v>
      </c>
      <c r="E108" s="216" t="str">
        <f>+'CUOTA ARTESANAL'!E88</f>
        <v>CHICO PITA II (RPA 697703)</v>
      </c>
      <c r="F108" s="211" t="s">
        <v>44</v>
      </c>
      <c r="G108" s="211" t="s">
        <v>45</v>
      </c>
      <c r="H108" s="224">
        <f>'CUOTA ARTESANAL'!N88</f>
        <v>15.673999999999999</v>
      </c>
      <c r="I108" s="224">
        <f>'CUOTA ARTESANAL'!O88</f>
        <v>0</v>
      </c>
      <c r="J108" s="224">
        <f>'CUOTA ARTESANAL'!P88</f>
        <v>15.673999999999999</v>
      </c>
      <c r="K108" s="224">
        <f>'CUOTA ARTESANAL'!Q88</f>
        <v>0.308</v>
      </c>
      <c r="L108" s="224">
        <f>'CUOTA ARTESANAL'!R88</f>
        <v>15.366</v>
      </c>
      <c r="M108" s="225">
        <f>'CUOTA ARTESANAL'!S88</f>
        <v>1.9650376419548296E-2</v>
      </c>
      <c r="N108" s="213" t="s">
        <v>203</v>
      </c>
      <c r="O108" s="214">
        <f>RESUMEN!$C$4</f>
        <v>44725</v>
      </c>
      <c r="P108" s="206">
        <v>2022</v>
      </c>
      <c r="Q108" s="201"/>
    </row>
    <row r="109" spans="1:17" s="209" customFormat="1" ht="15">
      <c r="A109" s="211" t="s">
        <v>38</v>
      </c>
      <c r="B109" s="211" t="s">
        <v>39</v>
      </c>
      <c r="C109" s="211" t="s">
        <v>58</v>
      </c>
      <c r="D109" s="211" t="s">
        <v>319</v>
      </c>
      <c r="E109" s="216" t="str">
        <f>+'CUOTA ARTESANAL'!E90</f>
        <v>LA SOFI (RPA 954560)</v>
      </c>
      <c r="F109" s="211" t="s">
        <v>41</v>
      </c>
      <c r="G109" s="211" t="s">
        <v>43</v>
      </c>
      <c r="H109" s="224">
        <f>'CUOTA ARTESANAL'!G90</f>
        <v>7.835</v>
      </c>
      <c r="I109" s="224">
        <f>'CUOTA ARTESANAL'!H90</f>
        <v>0</v>
      </c>
      <c r="J109" s="224">
        <f>'CUOTA ARTESANAL'!I90</f>
        <v>7.835</v>
      </c>
      <c r="K109" s="224">
        <f>'CUOTA ARTESANAL'!J90</f>
        <v>2.226</v>
      </c>
      <c r="L109" s="224">
        <f>'CUOTA ARTESANAL'!K90</f>
        <v>5.609</v>
      </c>
      <c r="M109" s="225">
        <f>'CUOTA ARTESANAL'!L90</f>
        <v>0.28410976388002551</v>
      </c>
      <c r="N109" s="213" t="str">
        <f>'CUOTA ARTESANAL'!M90</f>
        <v>-</v>
      </c>
      <c r="O109" s="214">
        <f>RESUMEN!$C$4</f>
        <v>44725</v>
      </c>
      <c r="P109" s="206">
        <v>2022</v>
      </c>
      <c r="Q109" s="201"/>
    </row>
    <row r="110" spans="1:17" s="209" customFormat="1" ht="15">
      <c r="A110" s="211" t="s">
        <v>38</v>
      </c>
      <c r="B110" s="211" t="s">
        <v>39</v>
      </c>
      <c r="C110" s="211" t="s">
        <v>58</v>
      </c>
      <c r="D110" s="211" t="s">
        <v>319</v>
      </c>
      <c r="E110" s="216" t="str">
        <f>+'CUOTA ARTESANAL'!E90</f>
        <v>LA SOFI (RPA 954560)</v>
      </c>
      <c r="F110" s="211" t="s">
        <v>44</v>
      </c>
      <c r="G110" s="211" t="s">
        <v>45</v>
      </c>
      <c r="H110" s="224">
        <f>'CUOTA ARTESANAL'!G91</f>
        <v>7.835</v>
      </c>
      <c r="I110" s="224">
        <f>'CUOTA ARTESANAL'!H91</f>
        <v>0</v>
      </c>
      <c r="J110" s="224">
        <f>'CUOTA ARTESANAL'!I91</f>
        <v>13.443999999999999</v>
      </c>
      <c r="K110" s="224">
        <f>'CUOTA ARTESANAL'!J91</f>
        <v>0</v>
      </c>
      <c r="L110" s="224">
        <f>'CUOTA ARTESANAL'!K91</f>
        <v>13.443999999999999</v>
      </c>
      <c r="M110" s="225">
        <f>'CUOTA ARTESANAL'!L91</f>
        <v>0</v>
      </c>
      <c r="N110" s="213" t="str">
        <f>'CUOTA ARTESANAL'!M91</f>
        <v>-</v>
      </c>
      <c r="O110" s="214">
        <f>RESUMEN!$C$4</f>
        <v>44725</v>
      </c>
      <c r="P110" s="206">
        <v>2022</v>
      </c>
      <c r="Q110" s="201"/>
    </row>
    <row r="111" spans="1:17" s="209" customFormat="1" ht="15">
      <c r="A111" s="211" t="s">
        <v>38</v>
      </c>
      <c r="B111" s="211" t="s">
        <v>39</v>
      </c>
      <c r="C111" s="211" t="s">
        <v>58</v>
      </c>
      <c r="D111" s="211" t="s">
        <v>319</v>
      </c>
      <c r="E111" s="216" t="str">
        <f>+'CUOTA ARTESANAL'!E90</f>
        <v>LA SOFI (RPA 954560)</v>
      </c>
      <c r="F111" s="211" t="s">
        <v>41</v>
      </c>
      <c r="G111" s="211" t="s">
        <v>45</v>
      </c>
      <c r="H111" s="224">
        <f>'CUOTA ARTESANAL'!N90</f>
        <v>15.67</v>
      </c>
      <c r="I111" s="224">
        <f>'CUOTA ARTESANAL'!O90</f>
        <v>0</v>
      </c>
      <c r="J111" s="224">
        <f>'CUOTA ARTESANAL'!P90</f>
        <v>15.67</v>
      </c>
      <c r="K111" s="224">
        <f>'CUOTA ARTESANAL'!Q90</f>
        <v>2.226</v>
      </c>
      <c r="L111" s="224">
        <f>'CUOTA ARTESANAL'!R90</f>
        <v>13.443999999999999</v>
      </c>
      <c r="M111" s="225">
        <f>'CUOTA ARTESANAL'!S90</f>
        <v>0.14205488194001276</v>
      </c>
      <c r="N111" s="213" t="s">
        <v>203</v>
      </c>
      <c r="O111" s="214">
        <f>RESUMEN!$C$4</f>
        <v>44725</v>
      </c>
      <c r="P111" s="206">
        <v>2022</v>
      </c>
      <c r="Q111" s="201"/>
    </row>
    <row r="112" spans="1:17" s="209" customFormat="1" ht="15">
      <c r="A112" s="211" t="s">
        <v>38</v>
      </c>
      <c r="B112" s="211" t="s">
        <v>39</v>
      </c>
      <c r="C112" s="211" t="s">
        <v>58</v>
      </c>
      <c r="D112" s="211" t="s">
        <v>319</v>
      </c>
      <c r="E112" s="216" t="str">
        <f>+'CUOTA ARTESANAL'!E92</f>
        <v>ELISABETH II (RPA 698351)</v>
      </c>
      <c r="F112" s="211" t="s">
        <v>44</v>
      </c>
      <c r="G112" s="211" t="s">
        <v>43</v>
      </c>
      <c r="H112" s="224">
        <f>'CUOTA ARTESANAL'!G92</f>
        <v>7.8319999999999999</v>
      </c>
      <c r="I112" s="224">
        <f>'CUOTA ARTESANAL'!H92</f>
        <v>0</v>
      </c>
      <c r="J112" s="224">
        <f>'CUOTA ARTESANAL'!I92</f>
        <v>7.8319999999999999</v>
      </c>
      <c r="K112" s="224">
        <f>'CUOTA ARTESANAL'!J92</f>
        <v>1.204</v>
      </c>
      <c r="L112" s="224">
        <f>'CUOTA ARTESANAL'!K92</f>
        <v>6.6280000000000001</v>
      </c>
      <c r="M112" s="225">
        <f>'CUOTA ARTESANAL'!L92</f>
        <v>0.15372829417773237</v>
      </c>
      <c r="N112" s="213" t="str">
        <f>'CUOTA ARTESANAL'!M92</f>
        <v>-</v>
      </c>
      <c r="O112" s="214">
        <f>RESUMEN!$C$4</f>
        <v>44725</v>
      </c>
      <c r="P112" s="206">
        <v>2022</v>
      </c>
      <c r="Q112" s="201"/>
    </row>
    <row r="113" spans="1:17" s="209" customFormat="1" ht="15">
      <c r="A113" s="211" t="s">
        <v>38</v>
      </c>
      <c r="B113" s="211" t="s">
        <v>39</v>
      </c>
      <c r="C113" s="211" t="s">
        <v>58</v>
      </c>
      <c r="D113" s="211" t="s">
        <v>319</v>
      </c>
      <c r="E113" s="216" t="str">
        <f>+'CUOTA ARTESANAL'!E92</f>
        <v>ELISABETH II (RPA 698351)</v>
      </c>
      <c r="F113" s="211" t="s">
        <v>41</v>
      </c>
      <c r="G113" s="211" t="s">
        <v>45</v>
      </c>
      <c r="H113" s="224">
        <f>'CUOTA ARTESANAL'!G93</f>
        <v>7.8319999999999999</v>
      </c>
      <c r="I113" s="224">
        <f>'CUOTA ARTESANAL'!H93</f>
        <v>0</v>
      </c>
      <c r="J113" s="224">
        <f>'CUOTA ARTESANAL'!I93</f>
        <v>14.46</v>
      </c>
      <c r="K113" s="224">
        <f>'CUOTA ARTESANAL'!J93</f>
        <v>0</v>
      </c>
      <c r="L113" s="224">
        <f>'CUOTA ARTESANAL'!K93</f>
        <v>14.46</v>
      </c>
      <c r="M113" s="225">
        <f>'CUOTA ARTESANAL'!L93</f>
        <v>0</v>
      </c>
      <c r="N113" s="213" t="str">
        <f>'CUOTA ARTESANAL'!M93</f>
        <v>-</v>
      </c>
      <c r="O113" s="214">
        <f>RESUMEN!$C$4</f>
        <v>44725</v>
      </c>
      <c r="P113" s="206">
        <v>2022</v>
      </c>
      <c r="Q113" s="201"/>
    </row>
    <row r="114" spans="1:17" s="209" customFormat="1" ht="15">
      <c r="A114" s="211" t="s">
        <v>38</v>
      </c>
      <c r="B114" s="211" t="s">
        <v>39</v>
      </c>
      <c r="C114" s="211" t="s">
        <v>58</v>
      </c>
      <c r="D114" s="211" t="s">
        <v>319</v>
      </c>
      <c r="E114" s="216" t="str">
        <f>+'CUOTA ARTESANAL'!E92</f>
        <v>ELISABETH II (RPA 698351)</v>
      </c>
      <c r="F114" s="211" t="s">
        <v>44</v>
      </c>
      <c r="G114" s="211" t="s">
        <v>45</v>
      </c>
      <c r="H114" s="224">
        <f>'CUOTA ARTESANAL'!N92</f>
        <v>15.664</v>
      </c>
      <c r="I114" s="224">
        <f>'CUOTA ARTESANAL'!O92</f>
        <v>0</v>
      </c>
      <c r="J114" s="224">
        <f>'CUOTA ARTESANAL'!P92</f>
        <v>15.664</v>
      </c>
      <c r="K114" s="224">
        <f>'CUOTA ARTESANAL'!Q92</f>
        <v>1.204</v>
      </c>
      <c r="L114" s="224">
        <f>'CUOTA ARTESANAL'!R92</f>
        <v>14.459999999999999</v>
      </c>
      <c r="M114" s="225">
        <f>'CUOTA ARTESANAL'!S92</f>
        <v>7.6864147088866186E-2</v>
      </c>
      <c r="N114" s="213" t="s">
        <v>203</v>
      </c>
      <c r="O114" s="214">
        <f>RESUMEN!$C$4</f>
        <v>44725</v>
      </c>
      <c r="P114" s="206">
        <v>2022</v>
      </c>
      <c r="Q114" s="201"/>
    </row>
    <row r="115" spans="1:17" s="209" customFormat="1" ht="15">
      <c r="A115" s="211" t="s">
        <v>38</v>
      </c>
      <c r="B115" s="211" t="s">
        <v>39</v>
      </c>
      <c r="C115" s="211" t="s">
        <v>58</v>
      </c>
      <c r="D115" s="211" t="s">
        <v>319</v>
      </c>
      <c r="E115" s="216" t="str">
        <f>+'CUOTA ARTESANAL'!E94</f>
        <v>GENESIS II (RPA 968056)</v>
      </c>
      <c r="F115" s="211" t="s">
        <v>41</v>
      </c>
      <c r="G115" s="211" t="s">
        <v>43</v>
      </c>
      <c r="H115" s="224">
        <f>'CUOTA ARTESANAL'!G94</f>
        <v>7.8339999999999996</v>
      </c>
      <c r="I115" s="224">
        <f>'CUOTA ARTESANAL'!H94</f>
        <v>0</v>
      </c>
      <c r="J115" s="224">
        <f>'CUOTA ARTESANAL'!I94</f>
        <v>7.8339999999999996</v>
      </c>
      <c r="K115" s="224">
        <f>'CUOTA ARTESANAL'!J94</f>
        <v>1.472</v>
      </c>
      <c r="L115" s="224">
        <f>'CUOTA ARTESANAL'!K94</f>
        <v>6.3620000000000001</v>
      </c>
      <c r="M115" s="225">
        <f>'CUOTA ARTESANAL'!L94</f>
        <v>0.18789890222108757</v>
      </c>
      <c r="N115" s="213" t="str">
        <f>'CUOTA ARTESANAL'!M94</f>
        <v>-</v>
      </c>
      <c r="O115" s="214">
        <f>RESUMEN!$C$4</f>
        <v>44725</v>
      </c>
      <c r="P115" s="206">
        <v>2022</v>
      </c>
      <c r="Q115" s="201"/>
    </row>
    <row r="116" spans="1:17" s="209" customFormat="1" ht="15">
      <c r="A116" s="211" t="s">
        <v>38</v>
      </c>
      <c r="B116" s="211" t="s">
        <v>39</v>
      </c>
      <c r="C116" s="211" t="s">
        <v>58</v>
      </c>
      <c r="D116" s="211" t="s">
        <v>319</v>
      </c>
      <c r="E116" s="216" t="str">
        <f>+'CUOTA ARTESANAL'!E94</f>
        <v>GENESIS II (RPA 968056)</v>
      </c>
      <c r="F116" s="211" t="s">
        <v>44</v>
      </c>
      <c r="G116" s="211" t="s">
        <v>45</v>
      </c>
      <c r="H116" s="224">
        <f>'CUOTA ARTESANAL'!G95</f>
        <v>7.8339999999999996</v>
      </c>
      <c r="I116" s="224">
        <f>'CUOTA ARTESANAL'!H95</f>
        <v>0</v>
      </c>
      <c r="J116" s="224">
        <f>'CUOTA ARTESANAL'!I95</f>
        <v>14.196</v>
      </c>
      <c r="K116" s="224">
        <f>'CUOTA ARTESANAL'!J95</f>
        <v>0</v>
      </c>
      <c r="L116" s="224">
        <f>'CUOTA ARTESANAL'!K95</f>
        <v>14.196</v>
      </c>
      <c r="M116" s="225">
        <f>'CUOTA ARTESANAL'!L95</f>
        <v>0</v>
      </c>
      <c r="N116" s="213" t="str">
        <f>'CUOTA ARTESANAL'!M95</f>
        <v>-</v>
      </c>
      <c r="O116" s="214">
        <f>RESUMEN!$C$4</f>
        <v>44725</v>
      </c>
      <c r="P116" s="206">
        <v>2022</v>
      </c>
      <c r="Q116" s="201"/>
    </row>
    <row r="117" spans="1:17" s="209" customFormat="1" ht="15">
      <c r="A117" s="211" t="s">
        <v>38</v>
      </c>
      <c r="B117" s="211" t="s">
        <v>39</v>
      </c>
      <c r="C117" s="211" t="s">
        <v>58</v>
      </c>
      <c r="D117" s="211" t="s">
        <v>319</v>
      </c>
      <c r="E117" s="216" t="str">
        <f>+'CUOTA ARTESANAL'!E94</f>
        <v>GENESIS II (RPA 968056)</v>
      </c>
      <c r="F117" s="211" t="s">
        <v>41</v>
      </c>
      <c r="G117" s="211" t="s">
        <v>45</v>
      </c>
      <c r="H117" s="224">
        <f>'CUOTA ARTESANAL'!N94</f>
        <v>15.667999999999999</v>
      </c>
      <c r="I117" s="224">
        <f>'CUOTA ARTESANAL'!O94</f>
        <v>0</v>
      </c>
      <c r="J117" s="224">
        <f>'CUOTA ARTESANAL'!P94</f>
        <v>15.667999999999999</v>
      </c>
      <c r="K117" s="224">
        <f>'CUOTA ARTESANAL'!Q94</f>
        <v>1.472</v>
      </c>
      <c r="L117" s="224">
        <f>'CUOTA ARTESANAL'!R94</f>
        <v>14.196</v>
      </c>
      <c r="M117" s="225">
        <f>'CUOTA ARTESANAL'!S94</f>
        <v>9.3949451110543786E-2</v>
      </c>
      <c r="N117" s="213" t="s">
        <v>203</v>
      </c>
      <c r="O117" s="214">
        <f>RESUMEN!$C$4</f>
        <v>44725</v>
      </c>
      <c r="P117" s="206">
        <v>2022</v>
      </c>
      <c r="Q117" s="201"/>
    </row>
    <row r="118" spans="1:17" s="209" customFormat="1" ht="15">
      <c r="A118" s="211" t="s">
        <v>38</v>
      </c>
      <c r="B118" s="211" t="s">
        <v>39</v>
      </c>
      <c r="C118" s="211" t="s">
        <v>58</v>
      </c>
      <c r="D118" s="211" t="s">
        <v>319</v>
      </c>
      <c r="E118" s="216" t="str">
        <f>+'CUOTA ARTESANAL'!E96</f>
        <v>LOS CHUNGAS (RPA 698647)</v>
      </c>
      <c r="F118" s="211" t="s">
        <v>44</v>
      </c>
      <c r="G118" s="211" t="s">
        <v>43</v>
      </c>
      <c r="H118" s="224">
        <f>'CUOTA ARTESANAL'!G96</f>
        <v>7.85</v>
      </c>
      <c r="I118" s="224">
        <f>'CUOTA ARTESANAL'!H96</f>
        <v>0</v>
      </c>
      <c r="J118" s="224">
        <f>'CUOTA ARTESANAL'!I96</f>
        <v>7.85</v>
      </c>
      <c r="K118" s="224">
        <f>'CUOTA ARTESANAL'!J96</f>
        <v>4.6340000000000003</v>
      </c>
      <c r="L118" s="224">
        <f>'CUOTA ARTESANAL'!K96</f>
        <v>3.2159999999999993</v>
      </c>
      <c r="M118" s="225">
        <f>'CUOTA ARTESANAL'!L96</f>
        <v>0.59031847133757964</v>
      </c>
      <c r="N118" s="213" t="str">
        <f>'CUOTA ARTESANAL'!M96</f>
        <v>-</v>
      </c>
      <c r="O118" s="214">
        <f>RESUMEN!$C$4</f>
        <v>44725</v>
      </c>
      <c r="P118" s="206">
        <v>2022</v>
      </c>
      <c r="Q118" s="201"/>
    </row>
    <row r="119" spans="1:17" s="209" customFormat="1" ht="15">
      <c r="A119" s="211" t="s">
        <v>38</v>
      </c>
      <c r="B119" s="211" t="s">
        <v>39</v>
      </c>
      <c r="C119" s="211" t="s">
        <v>58</v>
      </c>
      <c r="D119" s="211" t="s">
        <v>319</v>
      </c>
      <c r="E119" s="216" t="str">
        <f>+'CUOTA ARTESANAL'!E96</f>
        <v>LOS CHUNGAS (RPA 698647)</v>
      </c>
      <c r="F119" s="211" t="s">
        <v>41</v>
      </c>
      <c r="G119" s="211" t="s">
        <v>45</v>
      </c>
      <c r="H119" s="224">
        <f>'CUOTA ARTESANAL'!G97</f>
        <v>7.85</v>
      </c>
      <c r="I119" s="224">
        <f>'CUOTA ARTESANAL'!H97</f>
        <v>0</v>
      </c>
      <c r="J119" s="224">
        <f>'CUOTA ARTESANAL'!I97</f>
        <v>11.065999999999999</v>
      </c>
      <c r="K119" s="224">
        <f>'CUOTA ARTESANAL'!J97</f>
        <v>0</v>
      </c>
      <c r="L119" s="224">
        <f>'CUOTA ARTESANAL'!K97</f>
        <v>11.065999999999999</v>
      </c>
      <c r="M119" s="225">
        <f>'CUOTA ARTESANAL'!L97</f>
        <v>0</v>
      </c>
      <c r="N119" s="213" t="str">
        <f>'CUOTA ARTESANAL'!M97</f>
        <v>-</v>
      </c>
      <c r="O119" s="214">
        <f>RESUMEN!$C$4</f>
        <v>44725</v>
      </c>
      <c r="P119" s="206">
        <v>2022</v>
      </c>
      <c r="Q119" s="201"/>
    </row>
    <row r="120" spans="1:17" s="209" customFormat="1" ht="15">
      <c r="A120" s="211" t="s">
        <v>38</v>
      </c>
      <c r="B120" s="211" t="s">
        <v>39</v>
      </c>
      <c r="C120" s="211" t="s">
        <v>58</v>
      </c>
      <c r="D120" s="211" t="s">
        <v>319</v>
      </c>
      <c r="E120" s="216" t="str">
        <f>+'CUOTA ARTESANAL'!E96</f>
        <v>LOS CHUNGAS (RPA 698647)</v>
      </c>
      <c r="F120" s="211" t="s">
        <v>44</v>
      </c>
      <c r="G120" s="211" t="s">
        <v>45</v>
      </c>
      <c r="H120" s="224">
        <f>'CUOTA ARTESANAL'!N96</f>
        <v>15.7</v>
      </c>
      <c r="I120" s="224">
        <f>'CUOTA ARTESANAL'!O96</f>
        <v>0</v>
      </c>
      <c r="J120" s="224">
        <f>'CUOTA ARTESANAL'!P96</f>
        <v>15.7</v>
      </c>
      <c r="K120" s="224">
        <f>'CUOTA ARTESANAL'!Q96</f>
        <v>4.6340000000000003</v>
      </c>
      <c r="L120" s="224">
        <f>'CUOTA ARTESANAL'!R96</f>
        <v>11.065999999999999</v>
      </c>
      <c r="M120" s="225">
        <f>'CUOTA ARTESANAL'!S96</f>
        <v>0.29515923566878982</v>
      </c>
      <c r="N120" s="213" t="s">
        <v>203</v>
      </c>
      <c r="O120" s="214">
        <f>RESUMEN!$C$4</f>
        <v>44725</v>
      </c>
      <c r="P120" s="206">
        <v>2022</v>
      </c>
      <c r="Q120" s="201"/>
    </row>
    <row r="121" spans="1:17" s="209" customFormat="1" ht="15">
      <c r="A121" s="211" t="s">
        <v>38</v>
      </c>
      <c r="B121" s="211" t="s">
        <v>39</v>
      </c>
      <c r="C121" s="211" t="s">
        <v>58</v>
      </c>
      <c r="D121" s="211" t="s">
        <v>319</v>
      </c>
      <c r="E121" s="216" t="str">
        <f>+'CUOTA ARTESANAL'!E98</f>
        <v>MAR Y LUZ (967771)</v>
      </c>
      <c r="F121" s="211" t="s">
        <v>41</v>
      </c>
      <c r="G121" s="211" t="s">
        <v>43</v>
      </c>
      <c r="H121" s="224">
        <f>'CUOTA ARTESANAL'!G98</f>
        <v>7.8369999999999997</v>
      </c>
      <c r="I121" s="224">
        <f>'CUOTA ARTESANAL'!H98</f>
        <v>0</v>
      </c>
      <c r="J121" s="224">
        <f>'CUOTA ARTESANAL'!I98</f>
        <v>7.8369999999999997</v>
      </c>
      <c r="K121" s="224">
        <f>'CUOTA ARTESANAL'!J98</f>
        <v>4.2960000000000003</v>
      </c>
      <c r="L121" s="224">
        <f>'CUOTA ARTESANAL'!K98</f>
        <v>3.5409999999999995</v>
      </c>
      <c r="M121" s="225">
        <f>'CUOTA ARTESANAL'!L98</f>
        <v>0.54816894219726942</v>
      </c>
      <c r="N121" s="213" t="str">
        <f>'CUOTA ARTESANAL'!M98</f>
        <v>-</v>
      </c>
      <c r="O121" s="214">
        <f>RESUMEN!$C$4</f>
        <v>44725</v>
      </c>
      <c r="P121" s="206">
        <v>2022</v>
      </c>
      <c r="Q121" s="201"/>
    </row>
    <row r="122" spans="1:17" s="209" customFormat="1" ht="15">
      <c r="A122" s="211" t="s">
        <v>38</v>
      </c>
      <c r="B122" s="211" t="s">
        <v>39</v>
      </c>
      <c r="C122" s="211" t="s">
        <v>58</v>
      </c>
      <c r="D122" s="211" t="s">
        <v>319</v>
      </c>
      <c r="E122" s="216" t="str">
        <f>+'CUOTA ARTESANAL'!E98</f>
        <v>MAR Y LUZ (967771)</v>
      </c>
      <c r="F122" s="211" t="s">
        <v>44</v>
      </c>
      <c r="G122" s="211" t="s">
        <v>45</v>
      </c>
      <c r="H122" s="224">
        <f>'CUOTA ARTESANAL'!G99</f>
        <v>7.8369999999999997</v>
      </c>
      <c r="I122" s="224">
        <f>'CUOTA ARTESANAL'!H99</f>
        <v>0</v>
      </c>
      <c r="J122" s="224">
        <f>'CUOTA ARTESANAL'!I99</f>
        <v>11.378</v>
      </c>
      <c r="K122" s="224">
        <f>'CUOTA ARTESANAL'!J99</f>
        <v>0</v>
      </c>
      <c r="L122" s="224">
        <f>'CUOTA ARTESANAL'!K99</f>
        <v>11.378</v>
      </c>
      <c r="M122" s="225">
        <f>'CUOTA ARTESANAL'!L99</f>
        <v>0</v>
      </c>
      <c r="N122" s="213" t="str">
        <f>'CUOTA ARTESANAL'!M99</f>
        <v>-</v>
      </c>
      <c r="O122" s="214">
        <f>RESUMEN!$C$4</f>
        <v>44725</v>
      </c>
      <c r="P122" s="206">
        <v>2022</v>
      </c>
      <c r="Q122" s="201"/>
    </row>
    <row r="123" spans="1:17" s="209" customFormat="1" ht="15">
      <c r="A123" s="211" t="s">
        <v>38</v>
      </c>
      <c r="B123" s="211" t="s">
        <v>39</v>
      </c>
      <c r="C123" s="211" t="s">
        <v>58</v>
      </c>
      <c r="D123" s="211" t="s">
        <v>319</v>
      </c>
      <c r="E123" s="216" t="str">
        <f>+'CUOTA ARTESANAL'!E98</f>
        <v>MAR Y LUZ (967771)</v>
      </c>
      <c r="F123" s="211" t="s">
        <v>41</v>
      </c>
      <c r="G123" s="211" t="s">
        <v>45</v>
      </c>
      <c r="H123" s="224">
        <f>'CUOTA ARTESANAL'!N98</f>
        <v>15.673999999999999</v>
      </c>
      <c r="I123" s="224">
        <f>'CUOTA ARTESANAL'!O98</f>
        <v>0</v>
      </c>
      <c r="J123" s="224">
        <f>'CUOTA ARTESANAL'!P98</f>
        <v>15.673999999999999</v>
      </c>
      <c r="K123" s="224">
        <f>'CUOTA ARTESANAL'!Q98</f>
        <v>4.2960000000000003</v>
      </c>
      <c r="L123" s="224">
        <f>'CUOTA ARTESANAL'!R98</f>
        <v>11.378</v>
      </c>
      <c r="M123" s="225">
        <f>'CUOTA ARTESANAL'!S98</f>
        <v>0.27408447109863471</v>
      </c>
      <c r="N123" s="213" t="s">
        <v>203</v>
      </c>
      <c r="O123" s="214">
        <f>RESUMEN!$C$4</f>
        <v>44725</v>
      </c>
      <c r="P123" s="206">
        <v>2022</v>
      </c>
      <c r="Q123" s="201"/>
    </row>
    <row r="124" spans="1:17" s="209" customFormat="1" ht="15">
      <c r="A124" s="211" t="s">
        <v>38</v>
      </c>
      <c r="B124" s="211" t="s">
        <v>39</v>
      </c>
      <c r="C124" s="211" t="s">
        <v>58</v>
      </c>
      <c r="D124" s="211" t="s">
        <v>319</v>
      </c>
      <c r="E124" s="216" t="str">
        <f>+'CUOTA ARTESANAL'!E100</f>
        <v>VAY II (RPA 959029)</v>
      </c>
      <c r="F124" s="211" t="s">
        <v>44</v>
      </c>
      <c r="G124" s="211" t="s">
        <v>43</v>
      </c>
      <c r="H124" s="224">
        <f>'CUOTA ARTESANAL'!G100</f>
        <v>7.8390000000000004</v>
      </c>
      <c r="I124" s="224">
        <f>'CUOTA ARTESANAL'!H100</f>
        <v>0</v>
      </c>
      <c r="J124" s="224">
        <f>'CUOTA ARTESANAL'!I100</f>
        <v>7.8390000000000004</v>
      </c>
      <c r="K124" s="224">
        <f>'CUOTA ARTESANAL'!J100</f>
        <v>4.7679999999999998</v>
      </c>
      <c r="L124" s="224">
        <f>'CUOTA ARTESANAL'!K100</f>
        <v>3.0710000000000006</v>
      </c>
      <c r="M124" s="225">
        <f>'CUOTA ARTESANAL'!L100</f>
        <v>0.60824084704681713</v>
      </c>
      <c r="N124" s="213" t="str">
        <f>'CUOTA ARTESANAL'!M100</f>
        <v>-</v>
      </c>
      <c r="O124" s="214">
        <f>RESUMEN!$C$4</f>
        <v>44725</v>
      </c>
      <c r="P124" s="206">
        <v>2022</v>
      </c>
      <c r="Q124" s="201"/>
    </row>
    <row r="125" spans="1:17" s="209" customFormat="1" ht="15">
      <c r="A125" s="211" t="s">
        <v>38</v>
      </c>
      <c r="B125" s="211" t="s">
        <v>39</v>
      </c>
      <c r="C125" s="211" t="s">
        <v>58</v>
      </c>
      <c r="D125" s="211" t="s">
        <v>319</v>
      </c>
      <c r="E125" s="216" t="str">
        <f>+'CUOTA ARTESANAL'!E100</f>
        <v>VAY II (RPA 959029)</v>
      </c>
      <c r="F125" s="211" t="s">
        <v>41</v>
      </c>
      <c r="G125" s="211" t="s">
        <v>45</v>
      </c>
      <c r="H125" s="224">
        <f>'CUOTA ARTESANAL'!G101</f>
        <v>7.8390000000000004</v>
      </c>
      <c r="I125" s="224">
        <f>'CUOTA ARTESANAL'!H101</f>
        <v>0</v>
      </c>
      <c r="J125" s="224">
        <f>'CUOTA ARTESANAL'!I101</f>
        <v>10.91</v>
      </c>
      <c r="K125" s="224">
        <f>'CUOTA ARTESANAL'!J101</f>
        <v>0</v>
      </c>
      <c r="L125" s="224">
        <f>'CUOTA ARTESANAL'!K101</f>
        <v>10.91</v>
      </c>
      <c r="M125" s="225">
        <f>'CUOTA ARTESANAL'!L101</f>
        <v>0</v>
      </c>
      <c r="N125" s="213" t="str">
        <f>'CUOTA ARTESANAL'!M101</f>
        <v>-</v>
      </c>
      <c r="O125" s="214">
        <f>RESUMEN!$C$4</f>
        <v>44725</v>
      </c>
      <c r="P125" s="206">
        <v>2022</v>
      </c>
      <c r="Q125" s="201"/>
    </row>
    <row r="126" spans="1:17" s="209" customFormat="1" ht="15">
      <c r="A126" s="211" t="s">
        <v>38</v>
      </c>
      <c r="B126" s="211" t="s">
        <v>39</v>
      </c>
      <c r="C126" s="211" t="s">
        <v>58</v>
      </c>
      <c r="D126" s="211" t="s">
        <v>319</v>
      </c>
      <c r="E126" s="216" t="str">
        <f>+'CUOTA ARTESANAL'!E100</f>
        <v>VAY II (RPA 959029)</v>
      </c>
      <c r="F126" s="211" t="s">
        <v>44</v>
      </c>
      <c r="G126" s="211" t="s">
        <v>45</v>
      </c>
      <c r="H126" s="224">
        <f>'CUOTA ARTESANAL'!N100</f>
        <v>15.678000000000001</v>
      </c>
      <c r="I126" s="224">
        <f>'CUOTA ARTESANAL'!O100</f>
        <v>0</v>
      </c>
      <c r="J126" s="224">
        <f>'CUOTA ARTESANAL'!P100</f>
        <v>15.678000000000001</v>
      </c>
      <c r="K126" s="224">
        <f>'CUOTA ARTESANAL'!Q100</f>
        <v>4.7679999999999998</v>
      </c>
      <c r="L126" s="224">
        <f>'CUOTA ARTESANAL'!R100</f>
        <v>10.91</v>
      </c>
      <c r="M126" s="225">
        <f>'CUOTA ARTESANAL'!S100</f>
        <v>0.30412042352340857</v>
      </c>
      <c r="N126" s="213" t="s">
        <v>203</v>
      </c>
      <c r="O126" s="214">
        <f>RESUMEN!$C$4</f>
        <v>44725</v>
      </c>
      <c r="P126" s="206">
        <v>2022</v>
      </c>
      <c r="Q126" s="201"/>
    </row>
    <row r="127" spans="1:17" s="209" customFormat="1" ht="15">
      <c r="A127" s="211" t="s">
        <v>38</v>
      </c>
      <c r="B127" s="211" t="s">
        <v>39</v>
      </c>
      <c r="C127" s="211" t="s">
        <v>58</v>
      </c>
      <c r="D127" s="211" t="s">
        <v>319</v>
      </c>
      <c r="E127" s="216" t="str">
        <f>+'CUOTA ARTESANAL'!E102</f>
        <v>CRISTOBAL  (RPA 698519)</v>
      </c>
      <c r="F127" s="211" t="s">
        <v>41</v>
      </c>
      <c r="G127" s="211" t="s">
        <v>43</v>
      </c>
      <c r="H127" s="224">
        <f>'CUOTA ARTESANAL'!G102</f>
        <v>7.835</v>
      </c>
      <c r="I127" s="224">
        <f>'CUOTA ARTESANAL'!H102</f>
        <v>0</v>
      </c>
      <c r="J127" s="224">
        <f>'CUOTA ARTESANAL'!I102</f>
        <v>7.835</v>
      </c>
      <c r="K127" s="224">
        <f>'CUOTA ARTESANAL'!J102</f>
        <v>2.3679999999999999</v>
      </c>
      <c r="L127" s="224">
        <f>'CUOTA ARTESANAL'!K102</f>
        <v>5.4670000000000005</v>
      </c>
      <c r="M127" s="225">
        <f>'CUOTA ARTESANAL'!L102</f>
        <v>0.30223356732610079</v>
      </c>
      <c r="N127" s="213" t="str">
        <f>'CUOTA ARTESANAL'!M102</f>
        <v>-</v>
      </c>
      <c r="O127" s="214">
        <f>RESUMEN!$C$4</f>
        <v>44725</v>
      </c>
      <c r="P127" s="206">
        <v>2022</v>
      </c>
      <c r="Q127" s="201"/>
    </row>
    <row r="128" spans="1:17" s="209" customFormat="1" ht="15">
      <c r="A128" s="211" t="s">
        <v>38</v>
      </c>
      <c r="B128" s="211" t="s">
        <v>39</v>
      </c>
      <c r="C128" s="211" t="s">
        <v>58</v>
      </c>
      <c r="D128" s="211" t="s">
        <v>319</v>
      </c>
      <c r="E128" s="216" t="str">
        <f>+'CUOTA ARTESANAL'!E102</f>
        <v>CRISTOBAL  (RPA 698519)</v>
      </c>
      <c r="F128" s="211" t="s">
        <v>44</v>
      </c>
      <c r="G128" s="211" t="s">
        <v>45</v>
      </c>
      <c r="H128" s="224">
        <f>'CUOTA ARTESANAL'!G103</f>
        <v>7.835</v>
      </c>
      <c r="I128" s="224">
        <f>'CUOTA ARTESANAL'!H103</f>
        <v>0</v>
      </c>
      <c r="J128" s="224">
        <f>'CUOTA ARTESANAL'!I103</f>
        <v>13.302</v>
      </c>
      <c r="K128" s="224">
        <f>'CUOTA ARTESANAL'!J103</f>
        <v>0</v>
      </c>
      <c r="L128" s="224">
        <f>'CUOTA ARTESANAL'!K103</f>
        <v>13.302</v>
      </c>
      <c r="M128" s="225">
        <f>'CUOTA ARTESANAL'!L103</f>
        <v>0</v>
      </c>
      <c r="N128" s="213" t="str">
        <f>'CUOTA ARTESANAL'!M103</f>
        <v>-</v>
      </c>
      <c r="O128" s="214">
        <f>RESUMEN!$C$4</f>
        <v>44725</v>
      </c>
      <c r="P128" s="206">
        <v>2022</v>
      </c>
      <c r="Q128" s="201"/>
    </row>
    <row r="129" spans="1:17" s="209" customFormat="1" ht="15">
      <c r="A129" s="211" t="s">
        <v>38</v>
      </c>
      <c r="B129" s="211" t="s">
        <v>39</v>
      </c>
      <c r="C129" s="211" t="s">
        <v>58</v>
      </c>
      <c r="D129" s="211" t="s">
        <v>319</v>
      </c>
      <c r="E129" s="216" t="str">
        <f>+'CUOTA ARTESANAL'!E102</f>
        <v>CRISTOBAL  (RPA 698519)</v>
      </c>
      <c r="F129" s="211" t="s">
        <v>41</v>
      </c>
      <c r="G129" s="211" t="s">
        <v>45</v>
      </c>
      <c r="H129" s="224">
        <f>'CUOTA ARTESANAL'!N102</f>
        <v>15.67</v>
      </c>
      <c r="I129" s="224">
        <f>'CUOTA ARTESANAL'!O102</f>
        <v>0</v>
      </c>
      <c r="J129" s="224">
        <f>'CUOTA ARTESANAL'!P102</f>
        <v>15.67</v>
      </c>
      <c r="K129" s="224">
        <f>'CUOTA ARTESANAL'!Q102</f>
        <v>2.3679999999999999</v>
      </c>
      <c r="L129" s="224">
        <f>'CUOTA ARTESANAL'!R102</f>
        <v>13.302</v>
      </c>
      <c r="M129" s="225">
        <f>'CUOTA ARTESANAL'!S102</f>
        <v>0.1511167836630504</v>
      </c>
      <c r="N129" s="213" t="s">
        <v>203</v>
      </c>
      <c r="O129" s="214">
        <f>RESUMEN!$C$4</f>
        <v>44725</v>
      </c>
      <c r="P129" s="206">
        <v>2022</v>
      </c>
      <c r="Q129" s="201"/>
    </row>
    <row r="130" spans="1:17" s="209" customFormat="1" ht="15">
      <c r="A130" s="211" t="s">
        <v>38</v>
      </c>
      <c r="B130" s="211" t="s">
        <v>39</v>
      </c>
      <c r="C130" s="211" t="s">
        <v>58</v>
      </c>
      <c r="D130" s="211" t="s">
        <v>319</v>
      </c>
      <c r="E130" s="216" t="str">
        <f>+'CUOTA ARTESANAL'!E104</f>
        <v>EL CHUNGA IV (RPA 697345)</v>
      </c>
      <c r="F130" s="211" t="s">
        <v>44</v>
      </c>
      <c r="G130" s="211" t="s">
        <v>43</v>
      </c>
      <c r="H130" s="224">
        <f>'CUOTA ARTESANAL'!G104</f>
        <v>7.8319999999999999</v>
      </c>
      <c r="I130" s="224">
        <f>'CUOTA ARTESANAL'!H104</f>
        <v>0</v>
      </c>
      <c r="J130" s="224">
        <f>'CUOTA ARTESANAL'!I104</f>
        <v>7.8319999999999999</v>
      </c>
      <c r="K130" s="224">
        <f>'CUOTA ARTESANAL'!J104</f>
        <v>3.4079999999999999</v>
      </c>
      <c r="L130" s="224">
        <f>'CUOTA ARTESANAL'!K104</f>
        <v>4.4239999999999995</v>
      </c>
      <c r="M130" s="225">
        <f>'CUOTA ARTESANAL'!L104</f>
        <v>0.43513789581205309</v>
      </c>
      <c r="N130" s="213" t="str">
        <f>'CUOTA ARTESANAL'!M104</f>
        <v>-</v>
      </c>
      <c r="O130" s="214">
        <f>RESUMEN!$C$4</f>
        <v>44725</v>
      </c>
      <c r="P130" s="206">
        <v>2022</v>
      </c>
      <c r="Q130" s="201"/>
    </row>
    <row r="131" spans="1:17" s="209" customFormat="1" ht="15">
      <c r="A131" s="211" t="s">
        <v>38</v>
      </c>
      <c r="B131" s="211" t="s">
        <v>39</v>
      </c>
      <c r="C131" s="211" t="s">
        <v>58</v>
      </c>
      <c r="D131" s="211" t="s">
        <v>319</v>
      </c>
      <c r="E131" s="216" t="str">
        <f>+'CUOTA ARTESANAL'!E104</f>
        <v>EL CHUNGA IV (RPA 697345)</v>
      </c>
      <c r="F131" s="211" t="s">
        <v>41</v>
      </c>
      <c r="G131" s="211" t="s">
        <v>45</v>
      </c>
      <c r="H131" s="224">
        <f>'CUOTA ARTESANAL'!G105</f>
        <v>7.8319999999999999</v>
      </c>
      <c r="I131" s="224">
        <f>'CUOTA ARTESANAL'!H105</f>
        <v>0</v>
      </c>
      <c r="J131" s="224">
        <f>'CUOTA ARTESANAL'!I105</f>
        <v>12.256</v>
      </c>
      <c r="K131" s="224">
        <f>'CUOTA ARTESANAL'!J105</f>
        <v>0</v>
      </c>
      <c r="L131" s="224">
        <f>'CUOTA ARTESANAL'!K105</f>
        <v>12.256</v>
      </c>
      <c r="M131" s="225">
        <f>'CUOTA ARTESANAL'!L105</f>
        <v>0</v>
      </c>
      <c r="N131" s="213" t="str">
        <f>'CUOTA ARTESANAL'!M105</f>
        <v>-</v>
      </c>
      <c r="O131" s="214">
        <f>RESUMEN!$C$4</f>
        <v>44725</v>
      </c>
      <c r="P131" s="206">
        <v>2022</v>
      </c>
      <c r="Q131" s="201"/>
    </row>
    <row r="132" spans="1:17" s="209" customFormat="1" ht="15">
      <c r="A132" s="211" t="s">
        <v>38</v>
      </c>
      <c r="B132" s="211" t="s">
        <v>39</v>
      </c>
      <c r="C132" s="211" t="s">
        <v>58</v>
      </c>
      <c r="D132" s="211" t="s">
        <v>319</v>
      </c>
      <c r="E132" s="216" t="str">
        <f>+'CUOTA ARTESANAL'!E104</f>
        <v>EL CHUNGA IV (RPA 697345)</v>
      </c>
      <c r="F132" s="211" t="s">
        <v>44</v>
      </c>
      <c r="G132" s="211" t="s">
        <v>45</v>
      </c>
      <c r="H132" s="224">
        <f>'CUOTA ARTESANAL'!N104</f>
        <v>15.664</v>
      </c>
      <c r="I132" s="224">
        <f>'CUOTA ARTESANAL'!O104</f>
        <v>0</v>
      </c>
      <c r="J132" s="224">
        <f>'CUOTA ARTESANAL'!P104</f>
        <v>15.664</v>
      </c>
      <c r="K132" s="224">
        <f>'CUOTA ARTESANAL'!Q104</f>
        <v>3.4079999999999999</v>
      </c>
      <c r="L132" s="224">
        <f>'CUOTA ARTESANAL'!R104</f>
        <v>12.256</v>
      </c>
      <c r="M132" s="225">
        <f>'CUOTA ARTESANAL'!S104</f>
        <v>0.21756894790602654</v>
      </c>
      <c r="N132" s="213" t="s">
        <v>203</v>
      </c>
      <c r="O132" s="214">
        <f>RESUMEN!$C$4</f>
        <v>44725</v>
      </c>
      <c r="P132" s="206">
        <v>2022</v>
      </c>
      <c r="Q132" s="201"/>
    </row>
    <row r="133" spans="1:17" s="209" customFormat="1" ht="15">
      <c r="A133" s="211" t="s">
        <v>38</v>
      </c>
      <c r="B133" s="211" t="s">
        <v>39</v>
      </c>
      <c r="C133" s="211" t="s">
        <v>58</v>
      </c>
      <c r="D133" s="211" t="s">
        <v>319</v>
      </c>
      <c r="E133" s="216" t="str">
        <f>+'CUOTA ARTESANAL'!E106</f>
        <v>LOS GOMEZ (968121)</v>
      </c>
      <c r="F133" s="211" t="s">
        <v>41</v>
      </c>
      <c r="G133" s="211" t="s">
        <v>43</v>
      </c>
      <c r="H133" s="224">
        <f>'CUOTA ARTESANAL'!G106</f>
        <v>7.8319999999999999</v>
      </c>
      <c r="I133" s="224">
        <f>'CUOTA ARTESANAL'!H106</f>
        <v>0</v>
      </c>
      <c r="J133" s="224">
        <f>'CUOTA ARTESANAL'!I106</f>
        <v>7.8319999999999999</v>
      </c>
      <c r="K133" s="224">
        <f>'CUOTA ARTESANAL'!J106</f>
        <v>3.0030000000000001</v>
      </c>
      <c r="L133" s="224">
        <f>'CUOTA ARTESANAL'!K106</f>
        <v>4.8289999999999997</v>
      </c>
      <c r="M133" s="225">
        <f>'CUOTA ARTESANAL'!L106</f>
        <v>0.38342696629213485</v>
      </c>
      <c r="N133" s="213" t="str">
        <f>'CUOTA ARTESANAL'!M106</f>
        <v>-</v>
      </c>
      <c r="O133" s="214">
        <f>RESUMEN!$C$4</f>
        <v>44725</v>
      </c>
      <c r="P133" s="206">
        <v>2022</v>
      </c>
      <c r="Q133" s="201"/>
    </row>
    <row r="134" spans="1:17" s="209" customFormat="1" ht="15">
      <c r="A134" s="211" t="s">
        <v>38</v>
      </c>
      <c r="B134" s="211" t="s">
        <v>39</v>
      </c>
      <c r="C134" s="211" t="s">
        <v>58</v>
      </c>
      <c r="D134" s="211" t="s">
        <v>319</v>
      </c>
      <c r="E134" s="216" t="str">
        <f>+'CUOTA ARTESANAL'!E106</f>
        <v>LOS GOMEZ (968121)</v>
      </c>
      <c r="F134" s="211" t="s">
        <v>44</v>
      </c>
      <c r="G134" s="211" t="s">
        <v>45</v>
      </c>
      <c r="H134" s="224">
        <f>'CUOTA ARTESANAL'!G107</f>
        <v>7.8319999999999999</v>
      </c>
      <c r="I134" s="224">
        <f>'CUOTA ARTESANAL'!H107</f>
        <v>0</v>
      </c>
      <c r="J134" s="224">
        <f>'CUOTA ARTESANAL'!I107</f>
        <v>12.661</v>
      </c>
      <c r="K134" s="224">
        <f>'CUOTA ARTESANAL'!J107</f>
        <v>0</v>
      </c>
      <c r="L134" s="224">
        <f>'CUOTA ARTESANAL'!K107</f>
        <v>12.661</v>
      </c>
      <c r="M134" s="225">
        <f>'CUOTA ARTESANAL'!L107</f>
        <v>0</v>
      </c>
      <c r="N134" s="213" t="str">
        <f>'CUOTA ARTESANAL'!M107</f>
        <v>-</v>
      </c>
      <c r="O134" s="214">
        <f>RESUMEN!$C$4</f>
        <v>44725</v>
      </c>
      <c r="P134" s="206">
        <v>2022</v>
      </c>
      <c r="Q134" s="201"/>
    </row>
    <row r="135" spans="1:17" s="209" customFormat="1" ht="15">
      <c r="A135" s="211" t="s">
        <v>38</v>
      </c>
      <c r="B135" s="211" t="s">
        <v>39</v>
      </c>
      <c r="C135" s="211" t="s">
        <v>58</v>
      </c>
      <c r="D135" s="211" t="s">
        <v>319</v>
      </c>
      <c r="E135" s="216" t="str">
        <f>+'CUOTA ARTESANAL'!E106</f>
        <v>LOS GOMEZ (968121)</v>
      </c>
      <c r="F135" s="211" t="s">
        <v>41</v>
      </c>
      <c r="G135" s="211" t="s">
        <v>45</v>
      </c>
      <c r="H135" s="224">
        <f>'CUOTA ARTESANAL'!N106</f>
        <v>15.664</v>
      </c>
      <c r="I135" s="224">
        <f>'CUOTA ARTESANAL'!O106</f>
        <v>0</v>
      </c>
      <c r="J135" s="224">
        <f>'CUOTA ARTESANAL'!P106</f>
        <v>15.664</v>
      </c>
      <c r="K135" s="224">
        <f>'CUOTA ARTESANAL'!Q106</f>
        <v>3.0030000000000001</v>
      </c>
      <c r="L135" s="224">
        <f>'CUOTA ARTESANAL'!R106</f>
        <v>12.661</v>
      </c>
      <c r="M135" s="225">
        <f>'CUOTA ARTESANAL'!S106</f>
        <v>0.19171348314606743</v>
      </c>
      <c r="N135" s="213" t="s">
        <v>203</v>
      </c>
      <c r="O135" s="214">
        <f>RESUMEN!$C$4</f>
        <v>44725</v>
      </c>
      <c r="P135" s="206">
        <v>2022</v>
      </c>
      <c r="Q135" s="201"/>
    </row>
    <row r="136" spans="1:17" s="209" customFormat="1" ht="15">
      <c r="A136" s="211" t="s">
        <v>38</v>
      </c>
      <c r="B136" s="211" t="s">
        <v>39</v>
      </c>
      <c r="C136" s="211" t="s">
        <v>58</v>
      </c>
      <c r="D136" s="211" t="s">
        <v>319</v>
      </c>
      <c r="E136" s="216" t="str">
        <f>+'CUOTA ARTESANAL'!E108</f>
        <v>R. JUNIOR (RPA 966604)</v>
      </c>
      <c r="F136" s="211" t="s">
        <v>44</v>
      </c>
      <c r="G136" s="211" t="s">
        <v>43</v>
      </c>
      <c r="H136" s="224">
        <f>'CUOTA ARTESANAL'!G108</f>
        <v>7.8280000000000003</v>
      </c>
      <c r="I136" s="224">
        <f>'CUOTA ARTESANAL'!H108</f>
        <v>0</v>
      </c>
      <c r="J136" s="224">
        <f>'CUOTA ARTESANAL'!I108</f>
        <v>7.8280000000000003</v>
      </c>
      <c r="K136" s="224">
        <f>'CUOTA ARTESANAL'!J108</f>
        <v>2.94</v>
      </c>
      <c r="L136" s="224">
        <f>'CUOTA ARTESANAL'!K108</f>
        <v>4.8879999999999999</v>
      </c>
      <c r="M136" s="225">
        <f>'CUOTA ARTESANAL'!L108</f>
        <v>0.37557485947879404</v>
      </c>
      <c r="N136" s="213" t="str">
        <f>'CUOTA ARTESANAL'!M108</f>
        <v>-</v>
      </c>
      <c r="O136" s="214">
        <f>RESUMEN!$C$4</f>
        <v>44725</v>
      </c>
      <c r="P136" s="206">
        <v>2022</v>
      </c>
      <c r="Q136" s="201"/>
    </row>
    <row r="137" spans="1:17" s="209" customFormat="1" ht="15">
      <c r="A137" s="211" t="s">
        <v>38</v>
      </c>
      <c r="B137" s="211" t="s">
        <v>39</v>
      </c>
      <c r="C137" s="211" t="s">
        <v>58</v>
      </c>
      <c r="D137" s="211" t="s">
        <v>319</v>
      </c>
      <c r="E137" s="216" t="str">
        <f>+'CUOTA ARTESANAL'!E108</f>
        <v>R. JUNIOR (RPA 966604)</v>
      </c>
      <c r="F137" s="211" t="s">
        <v>41</v>
      </c>
      <c r="G137" s="211" t="s">
        <v>45</v>
      </c>
      <c r="H137" s="224">
        <f>'CUOTA ARTESANAL'!G109</f>
        <v>7.8280000000000003</v>
      </c>
      <c r="I137" s="224">
        <f>'CUOTA ARTESANAL'!H109</f>
        <v>0</v>
      </c>
      <c r="J137" s="224">
        <f>'CUOTA ARTESANAL'!I109</f>
        <v>12.716000000000001</v>
      </c>
      <c r="K137" s="224">
        <f>'CUOTA ARTESANAL'!J109</f>
        <v>0</v>
      </c>
      <c r="L137" s="224">
        <f>'CUOTA ARTESANAL'!K109</f>
        <v>12.716000000000001</v>
      </c>
      <c r="M137" s="225">
        <f>'CUOTA ARTESANAL'!L109</f>
        <v>0</v>
      </c>
      <c r="N137" s="213" t="str">
        <f>'CUOTA ARTESANAL'!M109</f>
        <v>-</v>
      </c>
      <c r="O137" s="214">
        <f>RESUMEN!$C$4</f>
        <v>44725</v>
      </c>
      <c r="P137" s="206">
        <v>2022</v>
      </c>
      <c r="Q137" s="201"/>
    </row>
    <row r="138" spans="1:17" s="209" customFormat="1" ht="15">
      <c r="A138" s="211" t="s">
        <v>38</v>
      </c>
      <c r="B138" s="211" t="s">
        <v>39</v>
      </c>
      <c r="C138" s="211" t="s">
        <v>58</v>
      </c>
      <c r="D138" s="211" t="s">
        <v>319</v>
      </c>
      <c r="E138" s="216" t="str">
        <f>+'CUOTA ARTESANAL'!E108</f>
        <v>R. JUNIOR (RPA 966604)</v>
      </c>
      <c r="F138" s="211" t="s">
        <v>44</v>
      </c>
      <c r="G138" s="211" t="s">
        <v>45</v>
      </c>
      <c r="H138" s="224">
        <f>'CUOTA ARTESANAL'!N108</f>
        <v>15.656000000000001</v>
      </c>
      <c r="I138" s="224">
        <f>'CUOTA ARTESANAL'!O108</f>
        <v>0</v>
      </c>
      <c r="J138" s="224">
        <f>'CUOTA ARTESANAL'!P108</f>
        <v>15.656000000000001</v>
      </c>
      <c r="K138" s="224">
        <f>'CUOTA ARTESANAL'!Q108</f>
        <v>2.94</v>
      </c>
      <c r="L138" s="224">
        <f>'CUOTA ARTESANAL'!R108</f>
        <v>12.716000000000001</v>
      </c>
      <c r="M138" s="225">
        <f>'CUOTA ARTESANAL'!S108</f>
        <v>0.18778742973939702</v>
      </c>
      <c r="N138" s="213" t="s">
        <v>203</v>
      </c>
      <c r="O138" s="214">
        <f>RESUMEN!$C$4</f>
        <v>44725</v>
      </c>
      <c r="P138" s="206">
        <v>2022</v>
      </c>
      <c r="Q138" s="201"/>
    </row>
    <row r="139" spans="1:17" s="209" customFormat="1" ht="15">
      <c r="A139" s="211" t="s">
        <v>38</v>
      </c>
      <c r="B139" s="211" t="s">
        <v>39</v>
      </c>
      <c r="C139" s="211" t="s">
        <v>58</v>
      </c>
      <c r="D139" s="211" t="s">
        <v>319</v>
      </c>
      <c r="E139" s="216" t="str">
        <f>+'CUOTA ARTESANAL'!E110</f>
        <v>EBEN-EZER II (RPA 969473)</v>
      </c>
      <c r="F139" s="211" t="s">
        <v>41</v>
      </c>
      <c r="G139" s="211" t="s">
        <v>43</v>
      </c>
      <c r="H139" s="224">
        <f>'CUOTA ARTESANAL'!G110</f>
        <v>7.8339999999999996</v>
      </c>
      <c r="I139" s="224">
        <f>'CUOTA ARTESANAL'!H110</f>
        <v>0</v>
      </c>
      <c r="J139" s="224">
        <f>'CUOTA ARTESANAL'!I110</f>
        <v>7.8339999999999996</v>
      </c>
      <c r="K139" s="224">
        <f>'CUOTA ARTESANAL'!J110</f>
        <v>0.28000000000000003</v>
      </c>
      <c r="L139" s="224">
        <f>'CUOTA ARTESANAL'!K110</f>
        <v>7.5539999999999994</v>
      </c>
      <c r="M139" s="225">
        <f>'CUOTA ARTESANAL'!L110</f>
        <v>3.5741639009446012E-2</v>
      </c>
      <c r="N139" s="213" t="str">
        <f>'CUOTA ARTESANAL'!M110</f>
        <v>-</v>
      </c>
      <c r="O139" s="214">
        <f>RESUMEN!$C$4</f>
        <v>44725</v>
      </c>
      <c r="P139" s="206">
        <v>2022</v>
      </c>
      <c r="Q139" s="201"/>
    </row>
    <row r="140" spans="1:17" s="209" customFormat="1" ht="15">
      <c r="A140" s="211" t="s">
        <v>38</v>
      </c>
      <c r="B140" s="211" t="s">
        <v>39</v>
      </c>
      <c r="C140" s="211" t="s">
        <v>58</v>
      </c>
      <c r="D140" s="211" t="s">
        <v>319</v>
      </c>
      <c r="E140" s="216" t="str">
        <f>+'CUOTA ARTESANAL'!E110</f>
        <v>EBEN-EZER II (RPA 969473)</v>
      </c>
      <c r="F140" s="211" t="s">
        <v>44</v>
      </c>
      <c r="G140" s="211" t="s">
        <v>45</v>
      </c>
      <c r="H140" s="224">
        <f>'CUOTA ARTESANAL'!G111</f>
        <v>7.8339999999999996</v>
      </c>
      <c r="I140" s="224">
        <f>'CUOTA ARTESANAL'!H111</f>
        <v>0</v>
      </c>
      <c r="J140" s="224">
        <f>'CUOTA ARTESANAL'!I111</f>
        <v>15.387999999999998</v>
      </c>
      <c r="K140" s="224">
        <f>'CUOTA ARTESANAL'!J111</f>
        <v>0</v>
      </c>
      <c r="L140" s="224">
        <f>'CUOTA ARTESANAL'!K111</f>
        <v>15.387999999999998</v>
      </c>
      <c r="M140" s="225">
        <f>'CUOTA ARTESANAL'!L111</f>
        <v>0</v>
      </c>
      <c r="N140" s="213" t="str">
        <f>'CUOTA ARTESANAL'!M111</f>
        <v>-</v>
      </c>
      <c r="O140" s="214">
        <f>RESUMEN!$C$4</f>
        <v>44725</v>
      </c>
      <c r="P140" s="206">
        <v>2022</v>
      </c>
      <c r="Q140" s="201"/>
    </row>
    <row r="141" spans="1:17" s="209" customFormat="1" ht="15">
      <c r="A141" s="211" t="s">
        <v>38</v>
      </c>
      <c r="B141" s="211" t="s">
        <v>39</v>
      </c>
      <c r="C141" s="211" t="s">
        <v>58</v>
      </c>
      <c r="D141" s="211" t="s">
        <v>319</v>
      </c>
      <c r="E141" s="216" t="str">
        <f>+'CUOTA ARTESANAL'!E110</f>
        <v>EBEN-EZER II (RPA 969473)</v>
      </c>
      <c r="F141" s="211" t="s">
        <v>41</v>
      </c>
      <c r="G141" s="211" t="s">
        <v>45</v>
      </c>
      <c r="H141" s="224">
        <f>'CUOTA ARTESANAL'!N110</f>
        <v>15.667999999999999</v>
      </c>
      <c r="I141" s="224">
        <f>'CUOTA ARTESANAL'!O110</f>
        <v>0</v>
      </c>
      <c r="J141" s="224">
        <f>'CUOTA ARTESANAL'!P110</f>
        <v>15.667999999999999</v>
      </c>
      <c r="K141" s="224">
        <f>'CUOTA ARTESANAL'!Q110</f>
        <v>0.28000000000000003</v>
      </c>
      <c r="L141" s="224">
        <f>'CUOTA ARTESANAL'!R110</f>
        <v>15.388</v>
      </c>
      <c r="M141" s="225">
        <f>'CUOTA ARTESANAL'!S110</f>
        <v>1.7870819504723006E-2</v>
      </c>
      <c r="N141" s="213" t="s">
        <v>203</v>
      </c>
      <c r="O141" s="214">
        <f>RESUMEN!$C$4</f>
        <v>44725</v>
      </c>
      <c r="P141" s="206">
        <v>2022</v>
      </c>
      <c r="Q141" s="201"/>
    </row>
    <row r="142" spans="1:17" s="209" customFormat="1" ht="15">
      <c r="A142" s="211" t="s">
        <v>38</v>
      </c>
      <c r="B142" s="211" t="s">
        <v>39</v>
      </c>
      <c r="C142" s="211" t="s">
        <v>58</v>
      </c>
      <c r="D142" s="211" t="s">
        <v>319</v>
      </c>
      <c r="E142" s="216" t="str">
        <f>+'CUOTA ARTESANAL'!E112</f>
        <v>PERLA NEGRA (RPA 953991)</v>
      </c>
      <c r="F142" s="211" t="s">
        <v>44</v>
      </c>
      <c r="G142" s="211" t="s">
        <v>43</v>
      </c>
      <c r="H142" s="224">
        <f>'CUOTA ARTESANAL'!G112</f>
        <v>7.8289999999999997</v>
      </c>
      <c r="I142" s="224">
        <f>'CUOTA ARTESANAL'!H112</f>
        <v>0</v>
      </c>
      <c r="J142" s="224">
        <f>'CUOTA ARTESANAL'!I112</f>
        <v>7.8289999999999997</v>
      </c>
      <c r="K142" s="224">
        <f>'CUOTA ARTESANAL'!J112</f>
        <v>0</v>
      </c>
      <c r="L142" s="224">
        <f>'CUOTA ARTESANAL'!K112</f>
        <v>7.8289999999999997</v>
      </c>
      <c r="M142" s="225">
        <f>'CUOTA ARTESANAL'!L112</f>
        <v>0</v>
      </c>
      <c r="N142" s="213" t="str">
        <f>'CUOTA ARTESANAL'!M112</f>
        <v>-</v>
      </c>
      <c r="O142" s="214">
        <f>RESUMEN!$C$4</f>
        <v>44725</v>
      </c>
      <c r="P142" s="206">
        <v>2022</v>
      </c>
      <c r="Q142" s="201"/>
    </row>
    <row r="143" spans="1:17" s="209" customFormat="1" ht="15">
      <c r="A143" s="211" t="s">
        <v>38</v>
      </c>
      <c r="B143" s="211" t="s">
        <v>39</v>
      </c>
      <c r="C143" s="211" t="s">
        <v>58</v>
      </c>
      <c r="D143" s="211" t="s">
        <v>319</v>
      </c>
      <c r="E143" s="216" t="str">
        <f>+'CUOTA ARTESANAL'!E112</f>
        <v>PERLA NEGRA (RPA 953991)</v>
      </c>
      <c r="F143" s="211" t="s">
        <v>41</v>
      </c>
      <c r="G143" s="211" t="s">
        <v>45</v>
      </c>
      <c r="H143" s="224">
        <f>'CUOTA ARTESANAL'!G113</f>
        <v>7.8289999999999997</v>
      </c>
      <c r="I143" s="224">
        <f>'CUOTA ARTESANAL'!H113</f>
        <v>0</v>
      </c>
      <c r="J143" s="224">
        <f>'CUOTA ARTESANAL'!I113</f>
        <v>15.657999999999999</v>
      </c>
      <c r="K143" s="224">
        <f>'CUOTA ARTESANAL'!J113</f>
        <v>0</v>
      </c>
      <c r="L143" s="224">
        <f>'CUOTA ARTESANAL'!K113</f>
        <v>15.657999999999999</v>
      </c>
      <c r="M143" s="225">
        <f>'CUOTA ARTESANAL'!L113</f>
        <v>0</v>
      </c>
      <c r="N143" s="213" t="str">
        <f>'CUOTA ARTESANAL'!M113</f>
        <v>-</v>
      </c>
      <c r="O143" s="214">
        <f>RESUMEN!$C$4</f>
        <v>44725</v>
      </c>
      <c r="P143" s="206">
        <v>2022</v>
      </c>
      <c r="Q143" s="201"/>
    </row>
    <row r="144" spans="1:17" s="209" customFormat="1" ht="15">
      <c r="A144" s="211" t="s">
        <v>38</v>
      </c>
      <c r="B144" s="211" t="s">
        <v>39</v>
      </c>
      <c r="C144" s="211" t="s">
        <v>58</v>
      </c>
      <c r="D144" s="211" t="s">
        <v>319</v>
      </c>
      <c r="E144" s="216" t="str">
        <f>+'CUOTA ARTESANAL'!E112</f>
        <v>PERLA NEGRA (RPA 953991)</v>
      </c>
      <c r="F144" s="211" t="s">
        <v>44</v>
      </c>
      <c r="G144" s="211" t="s">
        <v>45</v>
      </c>
      <c r="H144" s="224">
        <f>'CUOTA ARTESANAL'!N112</f>
        <v>15.657999999999999</v>
      </c>
      <c r="I144" s="224">
        <f>'CUOTA ARTESANAL'!O112</f>
        <v>0</v>
      </c>
      <c r="J144" s="224">
        <f>'CUOTA ARTESANAL'!P112</f>
        <v>15.657999999999999</v>
      </c>
      <c r="K144" s="224">
        <f>'CUOTA ARTESANAL'!Q112</f>
        <v>0</v>
      </c>
      <c r="L144" s="224">
        <f>'CUOTA ARTESANAL'!R112</f>
        <v>15.657999999999999</v>
      </c>
      <c r="M144" s="225">
        <f>'CUOTA ARTESANAL'!S112</f>
        <v>0</v>
      </c>
      <c r="N144" s="213" t="s">
        <v>203</v>
      </c>
      <c r="O144" s="214">
        <f>RESUMEN!$C$4</f>
        <v>44725</v>
      </c>
      <c r="P144" s="206">
        <v>2022</v>
      </c>
      <c r="Q144" s="201"/>
    </row>
    <row r="145" spans="1:17" s="209" customFormat="1" ht="15">
      <c r="A145" s="211" t="s">
        <v>38</v>
      </c>
      <c r="B145" s="211" t="s">
        <v>39</v>
      </c>
      <c r="C145" s="211" t="s">
        <v>58</v>
      </c>
      <c r="D145" s="211" t="s">
        <v>319</v>
      </c>
      <c r="E145" s="216" t="str">
        <f>+'CUOTA ARTESANAL'!E114</f>
        <v>FULLU (RPA 954253)</v>
      </c>
      <c r="F145" s="211" t="s">
        <v>41</v>
      </c>
      <c r="G145" s="211" t="s">
        <v>43</v>
      </c>
      <c r="H145" s="224">
        <f>'CUOTA ARTESANAL'!G114</f>
        <v>7.8259999999999996</v>
      </c>
      <c r="I145" s="224">
        <f>'CUOTA ARTESANAL'!H114</f>
        <v>0</v>
      </c>
      <c r="J145" s="224">
        <f>'CUOTA ARTESANAL'!I114</f>
        <v>7.8259999999999996</v>
      </c>
      <c r="K145" s="224">
        <f>'CUOTA ARTESANAL'!J114</f>
        <v>0.184</v>
      </c>
      <c r="L145" s="224">
        <f>'CUOTA ARTESANAL'!K114</f>
        <v>7.6419999999999995</v>
      </c>
      <c r="M145" s="225">
        <f>'CUOTA ARTESANAL'!L114</f>
        <v>2.3511372348581652E-2</v>
      </c>
      <c r="N145" s="213" t="str">
        <f>'CUOTA ARTESANAL'!M114</f>
        <v>-</v>
      </c>
      <c r="O145" s="214">
        <f>RESUMEN!$C$4</f>
        <v>44725</v>
      </c>
      <c r="P145" s="206">
        <v>2022</v>
      </c>
      <c r="Q145" s="201"/>
    </row>
    <row r="146" spans="1:17" s="209" customFormat="1" ht="15">
      <c r="A146" s="211" t="s">
        <v>38</v>
      </c>
      <c r="B146" s="211" t="s">
        <v>39</v>
      </c>
      <c r="C146" s="211" t="s">
        <v>58</v>
      </c>
      <c r="D146" s="211" t="s">
        <v>319</v>
      </c>
      <c r="E146" s="216" t="str">
        <f>+'CUOTA ARTESANAL'!E114</f>
        <v>FULLU (RPA 954253)</v>
      </c>
      <c r="F146" s="211" t="s">
        <v>44</v>
      </c>
      <c r="G146" s="211" t="s">
        <v>45</v>
      </c>
      <c r="H146" s="224">
        <f>'CUOTA ARTESANAL'!G115</f>
        <v>7.8259999999999996</v>
      </c>
      <c r="I146" s="224">
        <f>'CUOTA ARTESANAL'!H115</f>
        <v>0</v>
      </c>
      <c r="J146" s="224">
        <f>'CUOTA ARTESANAL'!I115</f>
        <v>15.468</v>
      </c>
      <c r="K146" s="224">
        <f>'CUOTA ARTESANAL'!J115</f>
        <v>0</v>
      </c>
      <c r="L146" s="224">
        <f>'CUOTA ARTESANAL'!K115</f>
        <v>15.468</v>
      </c>
      <c r="M146" s="225">
        <f>'CUOTA ARTESANAL'!L115</f>
        <v>0</v>
      </c>
      <c r="N146" s="213" t="str">
        <f>'CUOTA ARTESANAL'!M115</f>
        <v>-</v>
      </c>
      <c r="O146" s="214">
        <f>RESUMEN!$C$4</f>
        <v>44725</v>
      </c>
      <c r="P146" s="206">
        <v>2022</v>
      </c>
      <c r="Q146" s="201"/>
    </row>
    <row r="147" spans="1:17" s="209" customFormat="1" ht="15">
      <c r="A147" s="211" t="s">
        <v>38</v>
      </c>
      <c r="B147" s="211" t="s">
        <v>39</v>
      </c>
      <c r="C147" s="211" t="s">
        <v>58</v>
      </c>
      <c r="D147" s="211" t="s">
        <v>319</v>
      </c>
      <c r="E147" s="216" t="str">
        <f>+'CUOTA ARTESANAL'!E114</f>
        <v>FULLU (RPA 954253)</v>
      </c>
      <c r="F147" s="211" t="s">
        <v>41</v>
      </c>
      <c r="G147" s="211" t="s">
        <v>45</v>
      </c>
      <c r="H147" s="224">
        <f>'CUOTA ARTESANAL'!N114</f>
        <v>15.651999999999999</v>
      </c>
      <c r="I147" s="224">
        <f>'CUOTA ARTESANAL'!O114</f>
        <v>0</v>
      </c>
      <c r="J147" s="224">
        <f>'CUOTA ARTESANAL'!P114</f>
        <v>15.651999999999999</v>
      </c>
      <c r="K147" s="224">
        <f>'CUOTA ARTESANAL'!Q114</f>
        <v>0.184</v>
      </c>
      <c r="L147" s="224">
        <f>'CUOTA ARTESANAL'!R114</f>
        <v>15.468</v>
      </c>
      <c r="M147" s="225">
        <f>'CUOTA ARTESANAL'!S114</f>
        <v>1.1755686174290826E-2</v>
      </c>
      <c r="N147" s="213" t="s">
        <v>203</v>
      </c>
      <c r="O147" s="214">
        <f>RESUMEN!$C$4</f>
        <v>44725</v>
      </c>
      <c r="P147" s="206">
        <v>2022</v>
      </c>
      <c r="Q147" s="201"/>
    </row>
    <row r="148" spans="1:17" s="209" customFormat="1" ht="15">
      <c r="A148" s="211" t="s">
        <v>38</v>
      </c>
      <c r="B148" s="211" t="s">
        <v>39</v>
      </c>
      <c r="C148" s="211" t="s">
        <v>58</v>
      </c>
      <c r="D148" s="211" t="s">
        <v>319</v>
      </c>
      <c r="E148" s="216" t="str">
        <f>+'CUOTA ARTESANAL'!E116</f>
        <v>ESPERANZA I (RPA 955167)</v>
      </c>
      <c r="F148" s="211" t="s">
        <v>44</v>
      </c>
      <c r="G148" s="211" t="s">
        <v>43</v>
      </c>
      <c r="H148" s="224">
        <f>'CUOTA ARTESANAL'!G116</f>
        <v>7.8250000000000002</v>
      </c>
      <c r="I148" s="224">
        <f>'CUOTA ARTESANAL'!H116</f>
        <v>0</v>
      </c>
      <c r="J148" s="224">
        <f>'CUOTA ARTESANAL'!I116</f>
        <v>7.8250000000000002</v>
      </c>
      <c r="K148" s="224">
        <f>'CUOTA ARTESANAL'!J116</f>
        <v>0</v>
      </c>
      <c r="L148" s="224">
        <f>'CUOTA ARTESANAL'!K116</f>
        <v>7.8250000000000002</v>
      </c>
      <c r="M148" s="225">
        <f>'CUOTA ARTESANAL'!L116</f>
        <v>0</v>
      </c>
      <c r="N148" s="213" t="str">
        <f>'CUOTA ARTESANAL'!M116</f>
        <v>-</v>
      </c>
      <c r="O148" s="214">
        <f>RESUMEN!$C$4</f>
        <v>44725</v>
      </c>
      <c r="P148" s="206">
        <v>2022</v>
      </c>
      <c r="Q148" s="201"/>
    </row>
    <row r="149" spans="1:17" s="209" customFormat="1" ht="15">
      <c r="A149" s="211" t="s">
        <v>38</v>
      </c>
      <c r="B149" s="211" t="s">
        <v>39</v>
      </c>
      <c r="C149" s="211" t="s">
        <v>58</v>
      </c>
      <c r="D149" s="211" t="s">
        <v>319</v>
      </c>
      <c r="E149" s="216" t="str">
        <f>+'CUOTA ARTESANAL'!E116</f>
        <v>ESPERANZA I (RPA 955167)</v>
      </c>
      <c r="F149" s="211" t="s">
        <v>41</v>
      </c>
      <c r="G149" s="211" t="s">
        <v>45</v>
      </c>
      <c r="H149" s="224">
        <f>'CUOTA ARTESANAL'!G117</f>
        <v>7.8250000000000002</v>
      </c>
      <c r="I149" s="224">
        <f>'CUOTA ARTESANAL'!H117</f>
        <v>0</v>
      </c>
      <c r="J149" s="224">
        <f>'CUOTA ARTESANAL'!I117</f>
        <v>15.65</v>
      </c>
      <c r="K149" s="224">
        <f>'CUOTA ARTESANAL'!J117</f>
        <v>0</v>
      </c>
      <c r="L149" s="224">
        <f>'CUOTA ARTESANAL'!K117</f>
        <v>15.65</v>
      </c>
      <c r="M149" s="225">
        <f>'CUOTA ARTESANAL'!L117</f>
        <v>0</v>
      </c>
      <c r="N149" s="213" t="str">
        <f>'CUOTA ARTESANAL'!M117</f>
        <v>-</v>
      </c>
      <c r="O149" s="214">
        <f>RESUMEN!$C$4</f>
        <v>44725</v>
      </c>
      <c r="P149" s="206">
        <v>2022</v>
      </c>
      <c r="Q149" s="201"/>
    </row>
    <row r="150" spans="1:17" s="209" customFormat="1" ht="15">
      <c r="A150" s="211" t="s">
        <v>38</v>
      </c>
      <c r="B150" s="211" t="s">
        <v>39</v>
      </c>
      <c r="C150" s="211" t="s">
        <v>58</v>
      </c>
      <c r="D150" s="211" t="s">
        <v>319</v>
      </c>
      <c r="E150" s="216" t="str">
        <f>+'CUOTA ARTESANAL'!E116</f>
        <v>ESPERANZA I (RPA 955167)</v>
      </c>
      <c r="F150" s="211" t="s">
        <v>44</v>
      </c>
      <c r="G150" s="211" t="s">
        <v>45</v>
      </c>
      <c r="H150" s="224">
        <f>'CUOTA ARTESANAL'!N116</f>
        <v>15.65</v>
      </c>
      <c r="I150" s="224">
        <f>'CUOTA ARTESANAL'!O116</f>
        <v>0</v>
      </c>
      <c r="J150" s="224">
        <f>'CUOTA ARTESANAL'!P116</f>
        <v>15.65</v>
      </c>
      <c r="K150" s="224">
        <f>'CUOTA ARTESANAL'!Q116</f>
        <v>0</v>
      </c>
      <c r="L150" s="224">
        <f>'CUOTA ARTESANAL'!R116</f>
        <v>15.65</v>
      </c>
      <c r="M150" s="225">
        <f>'CUOTA ARTESANAL'!S116</f>
        <v>0</v>
      </c>
      <c r="N150" s="213" t="s">
        <v>203</v>
      </c>
      <c r="O150" s="214">
        <f>RESUMEN!$C$4</f>
        <v>44725</v>
      </c>
      <c r="P150" s="206">
        <v>2022</v>
      </c>
      <c r="Q150" s="201"/>
    </row>
    <row r="151" spans="1:17" s="209" customFormat="1" ht="15">
      <c r="A151" s="211" t="s">
        <v>38</v>
      </c>
      <c r="B151" s="211" t="s">
        <v>39</v>
      </c>
      <c r="C151" s="211" t="s">
        <v>58</v>
      </c>
      <c r="D151" s="211" t="s">
        <v>319</v>
      </c>
      <c r="E151" s="216" t="str">
        <f>+'CUOTA ARTESANAL'!E118</f>
        <v>EL PATRON (RPA 962485)</v>
      </c>
      <c r="F151" s="211" t="s">
        <v>41</v>
      </c>
      <c r="G151" s="211" t="s">
        <v>43</v>
      </c>
      <c r="H151" s="224">
        <f>'CUOTA ARTESANAL'!G118</f>
        <v>7.8330000000000002</v>
      </c>
      <c r="I151" s="224">
        <f>'CUOTA ARTESANAL'!H118</f>
        <v>0</v>
      </c>
      <c r="J151" s="224">
        <f>'CUOTA ARTESANAL'!I118</f>
        <v>7.8330000000000002</v>
      </c>
      <c r="K151" s="224">
        <f>'CUOTA ARTESANAL'!J118</f>
        <v>3.3319999999999999</v>
      </c>
      <c r="L151" s="224">
        <f>'CUOTA ARTESANAL'!K118</f>
        <v>4.5010000000000003</v>
      </c>
      <c r="M151" s="225">
        <f>'CUOTA ARTESANAL'!L118</f>
        <v>0.42537980339588916</v>
      </c>
      <c r="N151" s="213" t="str">
        <f>'CUOTA ARTESANAL'!M118</f>
        <v>-</v>
      </c>
      <c r="O151" s="214">
        <f>RESUMEN!$C$4</f>
        <v>44725</v>
      </c>
      <c r="P151" s="206">
        <v>2022</v>
      </c>
      <c r="Q151" s="201"/>
    </row>
    <row r="152" spans="1:17" s="209" customFormat="1" ht="15">
      <c r="A152" s="211" t="s">
        <v>38</v>
      </c>
      <c r="B152" s="211" t="s">
        <v>39</v>
      </c>
      <c r="C152" s="211" t="s">
        <v>58</v>
      </c>
      <c r="D152" s="211" t="s">
        <v>319</v>
      </c>
      <c r="E152" s="216" t="str">
        <f>+'CUOTA ARTESANAL'!E118</f>
        <v>EL PATRON (RPA 962485)</v>
      </c>
      <c r="F152" s="211" t="s">
        <v>44</v>
      </c>
      <c r="G152" s="211" t="s">
        <v>45</v>
      </c>
      <c r="H152" s="224">
        <f>'CUOTA ARTESANAL'!G119</f>
        <v>7.8330000000000002</v>
      </c>
      <c r="I152" s="224">
        <f>'CUOTA ARTESANAL'!H119</f>
        <v>0</v>
      </c>
      <c r="J152" s="224">
        <f>'CUOTA ARTESANAL'!I119</f>
        <v>12.334</v>
      </c>
      <c r="K152" s="224">
        <f>'CUOTA ARTESANAL'!J119</f>
        <v>0</v>
      </c>
      <c r="L152" s="224">
        <f>'CUOTA ARTESANAL'!K119</f>
        <v>12.334</v>
      </c>
      <c r="M152" s="225">
        <f>'CUOTA ARTESANAL'!L119</f>
        <v>0</v>
      </c>
      <c r="N152" s="213" t="str">
        <f>'CUOTA ARTESANAL'!M119</f>
        <v>-</v>
      </c>
      <c r="O152" s="214">
        <f>RESUMEN!$C$4</f>
        <v>44725</v>
      </c>
      <c r="P152" s="206">
        <v>2022</v>
      </c>
      <c r="Q152" s="201"/>
    </row>
    <row r="153" spans="1:17" s="209" customFormat="1" ht="15">
      <c r="A153" s="211" t="s">
        <v>38</v>
      </c>
      <c r="B153" s="211" t="s">
        <v>39</v>
      </c>
      <c r="C153" s="211" t="s">
        <v>58</v>
      </c>
      <c r="D153" s="211" t="s">
        <v>319</v>
      </c>
      <c r="E153" s="216" t="str">
        <f>+'CUOTA ARTESANAL'!E118</f>
        <v>EL PATRON (RPA 962485)</v>
      </c>
      <c r="F153" s="211" t="s">
        <v>41</v>
      </c>
      <c r="G153" s="211" t="s">
        <v>45</v>
      </c>
      <c r="H153" s="224">
        <f>'CUOTA ARTESANAL'!N118</f>
        <v>15.666</v>
      </c>
      <c r="I153" s="224">
        <f>'CUOTA ARTESANAL'!O118</f>
        <v>0</v>
      </c>
      <c r="J153" s="224">
        <f>'CUOTA ARTESANAL'!P118</f>
        <v>15.666</v>
      </c>
      <c r="K153" s="224">
        <f>'CUOTA ARTESANAL'!Q118</f>
        <v>3.3319999999999999</v>
      </c>
      <c r="L153" s="224">
        <f>'CUOTA ARTESANAL'!R118</f>
        <v>12.334</v>
      </c>
      <c r="M153" s="225">
        <f>'CUOTA ARTESANAL'!S118</f>
        <v>0.21268990169794458</v>
      </c>
      <c r="N153" s="213" t="s">
        <v>203</v>
      </c>
      <c r="O153" s="214">
        <f>RESUMEN!$C$4</f>
        <v>44725</v>
      </c>
      <c r="P153" s="206">
        <v>2022</v>
      </c>
      <c r="Q153" s="201"/>
    </row>
    <row r="154" spans="1:17" s="209" customFormat="1" ht="15">
      <c r="A154" s="211" t="s">
        <v>38</v>
      </c>
      <c r="B154" s="211" t="s">
        <v>39</v>
      </c>
      <c r="C154" s="211" t="s">
        <v>58</v>
      </c>
      <c r="D154" s="211" t="s">
        <v>319</v>
      </c>
      <c r="E154" s="216" t="str">
        <f>+'CUOTA ARTESANAL'!E120</f>
        <v>IBAÑEZ (RPA 697942)</v>
      </c>
      <c r="F154" s="211" t="s">
        <v>44</v>
      </c>
      <c r="G154" s="211" t="s">
        <v>43</v>
      </c>
      <c r="H154" s="224">
        <f>'CUOTA ARTESANAL'!G120</f>
        <v>7.8289999999999997</v>
      </c>
      <c r="I154" s="224">
        <f>'CUOTA ARTESANAL'!H120</f>
        <v>0</v>
      </c>
      <c r="J154" s="224">
        <f>'CUOTA ARTESANAL'!I120</f>
        <v>7.8289999999999997</v>
      </c>
      <c r="K154" s="224">
        <f>'CUOTA ARTESANAL'!J120</f>
        <v>0</v>
      </c>
      <c r="L154" s="224">
        <f>'CUOTA ARTESANAL'!K120</f>
        <v>7.8289999999999997</v>
      </c>
      <c r="M154" s="225">
        <f>'CUOTA ARTESANAL'!L120</f>
        <v>0</v>
      </c>
      <c r="N154" s="213" t="str">
        <f>'CUOTA ARTESANAL'!M120</f>
        <v>-</v>
      </c>
      <c r="O154" s="214">
        <f>RESUMEN!$C$4</f>
        <v>44725</v>
      </c>
      <c r="P154" s="206">
        <v>2022</v>
      </c>
      <c r="Q154" s="201"/>
    </row>
    <row r="155" spans="1:17" s="209" customFormat="1" ht="15">
      <c r="A155" s="211" t="s">
        <v>38</v>
      </c>
      <c r="B155" s="211" t="s">
        <v>39</v>
      </c>
      <c r="C155" s="211" t="s">
        <v>58</v>
      </c>
      <c r="D155" s="211" t="s">
        <v>319</v>
      </c>
      <c r="E155" s="216" t="str">
        <f>+'CUOTA ARTESANAL'!E120</f>
        <v>IBAÑEZ (RPA 697942)</v>
      </c>
      <c r="F155" s="211" t="s">
        <v>41</v>
      </c>
      <c r="G155" s="211" t="s">
        <v>45</v>
      </c>
      <c r="H155" s="224">
        <f>'CUOTA ARTESANAL'!G121</f>
        <v>7.8289999999999997</v>
      </c>
      <c r="I155" s="224">
        <f>'CUOTA ARTESANAL'!H121</f>
        <v>0</v>
      </c>
      <c r="J155" s="224">
        <f>'CUOTA ARTESANAL'!I121</f>
        <v>15.657999999999999</v>
      </c>
      <c r="K155" s="224">
        <f>'CUOTA ARTESANAL'!J121</f>
        <v>0</v>
      </c>
      <c r="L155" s="224">
        <f>'CUOTA ARTESANAL'!K121</f>
        <v>15.657999999999999</v>
      </c>
      <c r="M155" s="225">
        <f>'CUOTA ARTESANAL'!L121</f>
        <v>0</v>
      </c>
      <c r="N155" s="213" t="str">
        <f>'CUOTA ARTESANAL'!M121</f>
        <v>-</v>
      </c>
      <c r="O155" s="214">
        <f>RESUMEN!$C$4</f>
        <v>44725</v>
      </c>
      <c r="P155" s="206">
        <v>2022</v>
      </c>
      <c r="Q155" s="201"/>
    </row>
    <row r="156" spans="1:17" s="209" customFormat="1" ht="15">
      <c r="A156" s="211" t="s">
        <v>38</v>
      </c>
      <c r="B156" s="211" t="s">
        <v>39</v>
      </c>
      <c r="C156" s="211" t="s">
        <v>58</v>
      </c>
      <c r="D156" s="211" t="s">
        <v>319</v>
      </c>
      <c r="E156" s="216" t="str">
        <f>+'CUOTA ARTESANAL'!E120</f>
        <v>IBAÑEZ (RPA 697942)</v>
      </c>
      <c r="F156" s="211" t="s">
        <v>44</v>
      </c>
      <c r="G156" s="211" t="s">
        <v>45</v>
      </c>
      <c r="H156" s="224">
        <f>'CUOTA ARTESANAL'!N120</f>
        <v>15.657999999999999</v>
      </c>
      <c r="I156" s="224">
        <f>'CUOTA ARTESANAL'!O120</f>
        <v>0</v>
      </c>
      <c r="J156" s="224">
        <f>'CUOTA ARTESANAL'!P120</f>
        <v>15.657999999999999</v>
      </c>
      <c r="K156" s="224">
        <f>'CUOTA ARTESANAL'!Q120</f>
        <v>0</v>
      </c>
      <c r="L156" s="224">
        <f>'CUOTA ARTESANAL'!R120</f>
        <v>15.657999999999999</v>
      </c>
      <c r="M156" s="225">
        <f>'CUOTA ARTESANAL'!S120</f>
        <v>0</v>
      </c>
      <c r="N156" s="213" t="s">
        <v>203</v>
      </c>
      <c r="O156" s="214">
        <f>RESUMEN!$C$4</f>
        <v>44725</v>
      </c>
      <c r="P156" s="206">
        <v>2022</v>
      </c>
      <c r="Q156" s="201"/>
    </row>
    <row r="157" spans="1:17" s="209" customFormat="1" ht="15">
      <c r="A157" s="211" t="s">
        <v>38</v>
      </c>
      <c r="B157" s="211" t="s">
        <v>39</v>
      </c>
      <c r="C157" s="211" t="s">
        <v>58</v>
      </c>
      <c r="D157" s="211" t="s">
        <v>319</v>
      </c>
      <c r="E157" s="216" t="str">
        <f>+'CUOTA ARTESANAL'!E122</f>
        <v>EL CHICO ROJAS (RPA 697974)</v>
      </c>
      <c r="F157" s="211" t="s">
        <v>41</v>
      </c>
      <c r="G157" s="211" t="s">
        <v>43</v>
      </c>
      <c r="H157" s="224">
        <f>'CUOTA ARTESANAL'!G122</f>
        <v>7.827</v>
      </c>
      <c r="I157" s="224">
        <f>'CUOTA ARTESANAL'!H122</f>
        <v>0</v>
      </c>
      <c r="J157" s="224">
        <f>'CUOTA ARTESANAL'!I122</f>
        <v>7.827</v>
      </c>
      <c r="K157" s="224">
        <f>'CUOTA ARTESANAL'!J122</f>
        <v>2.2400000000000002</v>
      </c>
      <c r="L157" s="224">
        <f>'CUOTA ARTESANAL'!K122</f>
        <v>5.5869999999999997</v>
      </c>
      <c r="M157" s="225">
        <f>'CUOTA ARTESANAL'!L122</f>
        <v>0.28618883352497765</v>
      </c>
      <c r="N157" s="213" t="str">
        <f>'CUOTA ARTESANAL'!M122</f>
        <v>-</v>
      </c>
      <c r="O157" s="214">
        <f>RESUMEN!$C$4</f>
        <v>44725</v>
      </c>
      <c r="P157" s="206">
        <v>2022</v>
      </c>
      <c r="Q157" s="201"/>
    </row>
    <row r="158" spans="1:17" s="209" customFormat="1" ht="15">
      <c r="A158" s="211" t="s">
        <v>38</v>
      </c>
      <c r="B158" s="211" t="s">
        <v>39</v>
      </c>
      <c r="C158" s="211" t="s">
        <v>58</v>
      </c>
      <c r="D158" s="211" t="s">
        <v>319</v>
      </c>
      <c r="E158" s="216" t="str">
        <f>+'CUOTA ARTESANAL'!E122</f>
        <v>EL CHICO ROJAS (RPA 697974)</v>
      </c>
      <c r="F158" s="211" t="s">
        <v>44</v>
      </c>
      <c r="G158" s="211" t="s">
        <v>45</v>
      </c>
      <c r="H158" s="224">
        <f>'CUOTA ARTESANAL'!G123</f>
        <v>7.827</v>
      </c>
      <c r="I158" s="224">
        <f>'CUOTA ARTESANAL'!H123</f>
        <v>0</v>
      </c>
      <c r="J158" s="224">
        <f>'CUOTA ARTESANAL'!I123</f>
        <v>13.414</v>
      </c>
      <c r="K158" s="224">
        <f>'CUOTA ARTESANAL'!J123</f>
        <v>0</v>
      </c>
      <c r="L158" s="224">
        <f>'CUOTA ARTESANAL'!K123</f>
        <v>13.414</v>
      </c>
      <c r="M158" s="225">
        <f>'CUOTA ARTESANAL'!L123</f>
        <v>0</v>
      </c>
      <c r="N158" s="213" t="str">
        <f>'CUOTA ARTESANAL'!M123</f>
        <v>-</v>
      </c>
      <c r="O158" s="214">
        <f>RESUMEN!$C$4</f>
        <v>44725</v>
      </c>
      <c r="P158" s="206">
        <v>2022</v>
      </c>
      <c r="Q158" s="201"/>
    </row>
    <row r="159" spans="1:17" s="209" customFormat="1" ht="15">
      <c r="A159" s="211" t="s">
        <v>38</v>
      </c>
      <c r="B159" s="211" t="s">
        <v>39</v>
      </c>
      <c r="C159" s="211" t="s">
        <v>58</v>
      </c>
      <c r="D159" s="211" t="s">
        <v>319</v>
      </c>
      <c r="E159" s="216" t="str">
        <f>+'CUOTA ARTESANAL'!E122</f>
        <v>EL CHICO ROJAS (RPA 697974)</v>
      </c>
      <c r="F159" s="211" t="s">
        <v>41</v>
      </c>
      <c r="G159" s="211" t="s">
        <v>45</v>
      </c>
      <c r="H159" s="224">
        <f>'CUOTA ARTESANAL'!N122</f>
        <v>15.654</v>
      </c>
      <c r="I159" s="224">
        <f>'CUOTA ARTESANAL'!O122</f>
        <v>0</v>
      </c>
      <c r="J159" s="224">
        <f>'CUOTA ARTESANAL'!P122</f>
        <v>15.654</v>
      </c>
      <c r="K159" s="224">
        <f>'CUOTA ARTESANAL'!Q122</f>
        <v>2.2400000000000002</v>
      </c>
      <c r="L159" s="224">
        <f>'CUOTA ARTESANAL'!R122</f>
        <v>13.414</v>
      </c>
      <c r="M159" s="225">
        <f>'CUOTA ARTESANAL'!S122</f>
        <v>0.14309441676248882</v>
      </c>
      <c r="N159" s="213" t="s">
        <v>203</v>
      </c>
      <c r="O159" s="214">
        <f>RESUMEN!$C$4</f>
        <v>44725</v>
      </c>
      <c r="P159" s="206">
        <v>2022</v>
      </c>
      <c r="Q159" s="201"/>
    </row>
    <row r="160" spans="1:17" s="229" customFormat="1" ht="15">
      <c r="A160" s="239" t="s">
        <v>38</v>
      </c>
      <c r="B160" s="239" t="s">
        <v>39</v>
      </c>
      <c r="C160" s="203" t="s">
        <v>58</v>
      </c>
      <c r="D160" s="240" t="s">
        <v>70</v>
      </c>
      <c r="E160" s="240" t="s">
        <v>69</v>
      </c>
      <c r="F160" s="203" t="s">
        <v>41</v>
      </c>
      <c r="G160" s="203" t="s">
        <v>45</v>
      </c>
      <c r="H160" s="241">
        <f>+RESUMEN!F11</f>
        <v>611.61500000000001</v>
      </c>
      <c r="I160" s="241">
        <f>+RESUMEN!G11</f>
        <v>0</v>
      </c>
      <c r="J160" s="241">
        <f>+RESUMEN!H11</f>
        <v>611.61500000000001</v>
      </c>
      <c r="K160" s="241">
        <f>+RESUMEN!I11</f>
        <v>65.981999999999999</v>
      </c>
      <c r="L160" s="241">
        <f>+RESUMEN!J11</f>
        <v>545.63300000000004</v>
      </c>
      <c r="M160" s="242">
        <f>+RESUMEN!K11</f>
        <v>0.10788159217808588</v>
      </c>
      <c r="N160" s="243" t="s">
        <v>203</v>
      </c>
      <c r="O160" s="205">
        <f>RESUMEN!$C$4</f>
        <v>44725</v>
      </c>
      <c r="P160" s="206">
        <v>2022</v>
      </c>
      <c r="Q160" s="217"/>
    </row>
    <row r="161" spans="1:17" s="209" customFormat="1" ht="15">
      <c r="A161" s="211" t="s">
        <v>38</v>
      </c>
      <c r="B161" s="211" t="s">
        <v>39</v>
      </c>
      <c r="C161" s="211" t="s">
        <v>59</v>
      </c>
      <c r="D161" s="211" t="s">
        <v>319</v>
      </c>
      <c r="E161" s="216" t="str">
        <f>+'CUOTA ARTESANAL'!E129</f>
        <v>CARLITA II (963657)</v>
      </c>
      <c r="F161" s="211" t="s">
        <v>41</v>
      </c>
      <c r="G161" s="211" t="s">
        <v>43</v>
      </c>
      <c r="H161" s="224">
        <f>'CUOTA ARTESANAL'!G129</f>
        <v>8.1859999999999999</v>
      </c>
      <c r="I161" s="224">
        <f>'CUOTA ARTESANAL'!H129</f>
        <v>0</v>
      </c>
      <c r="J161" s="224">
        <f>'CUOTA ARTESANAL'!I129</f>
        <v>8.1859999999999999</v>
      </c>
      <c r="K161" s="224">
        <f>'CUOTA ARTESANAL'!J129</f>
        <v>3.1160000000000023</v>
      </c>
      <c r="L161" s="224">
        <f>'CUOTA ARTESANAL'!K129</f>
        <v>5.0699999999999976</v>
      </c>
      <c r="M161" s="225">
        <f>'CUOTA ARTESANAL'!L129</f>
        <v>0.38064989005619376</v>
      </c>
      <c r="N161" s="213" t="str">
        <f>'CUOTA ARTESANAL'!M129</f>
        <v>-</v>
      </c>
      <c r="O161" s="214">
        <f>RESUMEN!$C$4</f>
        <v>44725</v>
      </c>
      <c r="P161" s="206">
        <v>2022</v>
      </c>
      <c r="Q161" s="201"/>
    </row>
    <row r="162" spans="1:17" s="209" customFormat="1" ht="15">
      <c r="A162" s="211" t="s">
        <v>38</v>
      </c>
      <c r="B162" s="211" t="s">
        <v>39</v>
      </c>
      <c r="C162" s="211" t="s">
        <v>59</v>
      </c>
      <c r="D162" s="211" t="s">
        <v>319</v>
      </c>
      <c r="E162" s="216" t="str">
        <f>+'CUOTA ARTESANAL'!E129</f>
        <v>CARLITA II (963657)</v>
      </c>
      <c r="F162" s="211" t="s">
        <v>44</v>
      </c>
      <c r="G162" s="211" t="s">
        <v>45</v>
      </c>
      <c r="H162" s="224">
        <f>'CUOTA ARTESANAL'!G130</f>
        <v>8.1859999999999999</v>
      </c>
      <c r="I162" s="224">
        <f>'CUOTA ARTESANAL'!H130</f>
        <v>0</v>
      </c>
      <c r="J162" s="224">
        <f>'CUOTA ARTESANAL'!I130</f>
        <v>13.255999999999997</v>
      </c>
      <c r="K162" s="224">
        <f>'CUOTA ARTESANAL'!J130</f>
        <v>0</v>
      </c>
      <c r="L162" s="224">
        <f>'CUOTA ARTESANAL'!K130</f>
        <v>13.255999999999997</v>
      </c>
      <c r="M162" s="225">
        <f>'CUOTA ARTESANAL'!L130</f>
        <v>0</v>
      </c>
      <c r="N162" s="213" t="str">
        <f>'CUOTA ARTESANAL'!M130</f>
        <v>-</v>
      </c>
      <c r="O162" s="214">
        <f>RESUMEN!$C$4</f>
        <v>44725</v>
      </c>
      <c r="P162" s="206">
        <v>2022</v>
      </c>
      <c r="Q162" s="201"/>
    </row>
    <row r="163" spans="1:17" s="209" customFormat="1" ht="15">
      <c r="A163" s="211" t="s">
        <v>38</v>
      </c>
      <c r="B163" s="211" t="s">
        <v>39</v>
      </c>
      <c r="C163" s="211" t="s">
        <v>59</v>
      </c>
      <c r="D163" s="211" t="s">
        <v>319</v>
      </c>
      <c r="E163" s="216" t="str">
        <f>+'CUOTA ARTESANAL'!E129</f>
        <v>CARLITA II (963657)</v>
      </c>
      <c r="F163" s="211" t="s">
        <v>41</v>
      </c>
      <c r="G163" s="211" t="s">
        <v>45</v>
      </c>
      <c r="H163" s="224">
        <f>'CUOTA ARTESANAL'!N129</f>
        <v>16.372</v>
      </c>
      <c r="I163" s="224">
        <f>'CUOTA ARTESANAL'!O129</f>
        <v>0</v>
      </c>
      <c r="J163" s="224">
        <f>'CUOTA ARTESANAL'!P129</f>
        <v>16.372</v>
      </c>
      <c r="K163" s="224">
        <f>'CUOTA ARTESANAL'!Q129</f>
        <v>3.1160000000000023</v>
      </c>
      <c r="L163" s="224">
        <f>'CUOTA ARTESANAL'!R129</f>
        <v>13.255999999999997</v>
      </c>
      <c r="M163" s="225">
        <f>'CUOTA ARTESANAL'!S129</f>
        <v>0.19032494502809688</v>
      </c>
      <c r="N163" s="213" t="s">
        <v>203</v>
      </c>
      <c r="O163" s="214">
        <f>RESUMEN!$C$4</f>
        <v>44725</v>
      </c>
      <c r="P163" s="206">
        <v>2022</v>
      </c>
      <c r="Q163" s="201"/>
    </row>
    <row r="164" spans="1:17" s="209" customFormat="1" ht="15">
      <c r="A164" s="211" t="s">
        <v>38</v>
      </c>
      <c r="B164" s="211" t="s">
        <v>39</v>
      </c>
      <c r="C164" s="211" t="s">
        <v>59</v>
      </c>
      <c r="D164" s="211" t="s">
        <v>319</v>
      </c>
      <c r="E164" s="216" t="str">
        <f>+'CUOTA ARTESANAL'!E131</f>
        <v>CRUCERO DEL MAR I (963743)</v>
      </c>
      <c r="F164" s="211" t="s">
        <v>41</v>
      </c>
      <c r="G164" s="211" t="s">
        <v>43</v>
      </c>
      <c r="H164" s="224">
        <f>'CUOTA ARTESANAL'!G131</f>
        <v>8.1859999999999999</v>
      </c>
      <c r="I164" s="224">
        <f>'CUOTA ARTESANAL'!H131</f>
        <v>0</v>
      </c>
      <c r="J164" s="224">
        <f>'CUOTA ARTESANAL'!I131</f>
        <v>8.1859999999999999</v>
      </c>
      <c r="K164" s="224">
        <f>'CUOTA ARTESANAL'!J131</f>
        <v>7.2740000000000009</v>
      </c>
      <c r="L164" s="224">
        <f>'CUOTA ARTESANAL'!K131</f>
        <v>0.91199999999999903</v>
      </c>
      <c r="M164" s="225">
        <f>'CUOTA ARTESANAL'!L131</f>
        <v>0.88859027608111418</v>
      </c>
      <c r="N164" s="213" t="str">
        <f>'CUOTA ARTESANAL'!M131</f>
        <v>-</v>
      </c>
      <c r="O164" s="214">
        <f>RESUMEN!$C$4</f>
        <v>44725</v>
      </c>
      <c r="P164" s="206">
        <v>2022</v>
      </c>
      <c r="Q164" s="201"/>
    </row>
    <row r="165" spans="1:17" s="209" customFormat="1" ht="15">
      <c r="A165" s="211" t="s">
        <v>38</v>
      </c>
      <c r="B165" s="211" t="s">
        <v>39</v>
      </c>
      <c r="C165" s="211" t="s">
        <v>59</v>
      </c>
      <c r="D165" s="211" t="s">
        <v>319</v>
      </c>
      <c r="E165" s="216" t="str">
        <f>+'CUOTA ARTESANAL'!E131</f>
        <v>CRUCERO DEL MAR I (963743)</v>
      </c>
      <c r="F165" s="211" t="s">
        <v>44</v>
      </c>
      <c r="G165" s="211" t="s">
        <v>45</v>
      </c>
      <c r="H165" s="224">
        <f>'CUOTA ARTESANAL'!G132</f>
        <v>8.1859999999999999</v>
      </c>
      <c r="I165" s="224">
        <f>'CUOTA ARTESANAL'!H132</f>
        <v>0</v>
      </c>
      <c r="J165" s="224">
        <f>'CUOTA ARTESANAL'!I132</f>
        <v>9.097999999999999</v>
      </c>
      <c r="K165" s="224">
        <f>'CUOTA ARTESANAL'!J132</f>
        <v>0</v>
      </c>
      <c r="L165" s="224">
        <f>'CUOTA ARTESANAL'!K132</f>
        <v>9.097999999999999</v>
      </c>
      <c r="M165" s="225">
        <f>'CUOTA ARTESANAL'!L132</f>
        <v>0</v>
      </c>
      <c r="N165" s="213" t="str">
        <f>'CUOTA ARTESANAL'!M132</f>
        <v>-</v>
      </c>
      <c r="O165" s="214">
        <f>RESUMEN!$C$4</f>
        <v>44725</v>
      </c>
      <c r="P165" s="206">
        <v>2022</v>
      </c>
      <c r="Q165" s="201"/>
    </row>
    <row r="166" spans="1:17" s="209" customFormat="1" ht="15">
      <c r="A166" s="211" t="s">
        <v>38</v>
      </c>
      <c r="B166" s="211" t="s">
        <v>39</v>
      </c>
      <c r="C166" s="211" t="s">
        <v>59</v>
      </c>
      <c r="D166" s="211" t="s">
        <v>319</v>
      </c>
      <c r="E166" s="216" t="str">
        <f>+'CUOTA ARTESANAL'!E131</f>
        <v>CRUCERO DEL MAR I (963743)</v>
      </c>
      <c r="F166" s="211" t="s">
        <v>41</v>
      </c>
      <c r="G166" s="211" t="s">
        <v>45</v>
      </c>
      <c r="H166" s="224">
        <f>'CUOTA ARTESANAL'!N131</f>
        <v>16.372</v>
      </c>
      <c r="I166" s="224">
        <f>'CUOTA ARTESANAL'!O131</f>
        <v>0</v>
      </c>
      <c r="J166" s="224">
        <f>'CUOTA ARTESANAL'!P131</f>
        <v>16.372</v>
      </c>
      <c r="K166" s="224">
        <f>'CUOTA ARTESANAL'!Q131</f>
        <v>7.2740000000000009</v>
      </c>
      <c r="L166" s="224">
        <f>'CUOTA ARTESANAL'!R131</f>
        <v>9.097999999999999</v>
      </c>
      <c r="M166" s="225">
        <f>'CUOTA ARTESANAL'!S131</f>
        <v>0.44429513804055709</v>
      </c>
      <c r="N166" s="213" t="s">
        <v>203</v>
      </c>
      <c r="O166" s="214">
        <f>RESUMEN!$C$4</f>
        <v>44725</v>
      </c>
      <c r="P166" s="206">
        <v>2022</v>
      </c>
      <c r="Q166" s="201"/>
    </row>
    <row r="167" spans="1:17" s="209" customFormat="1" ht="15">
      <c r="A167" s="211" t="s">
        <v>38</v>
      </c>
      <c r="B167" s="211" t="s">
        <v>39</v>
      </c>
      <c r="C167" s="211" t="s">
        <v>59</v>
      </c>
      <c r="D167" s="211" t="s">
        <v>319</v>
      </c>
      <c r="E167" s="216" t="str">
        <f>+'CUOTA ARTESANAL'!E133</f>
        <v>DIEGO ANTONIO II (697566)</v>
      </c>
      <c r="F167" s="211" t="s">
        <v>41</v>
      </c>
      <c r="G167" s="211" t="s">
        <v>43</v>
      </c>
      <c r="H167" s="224">
        <f>'CUOTA ARTESANAL'!G133</f>
        <v>8.1989999999999998</v>
      </c>
      <c r="I167" s="224">
        <f>'CUOTA ARTESANAL'!H133</f>
        <v>0</v>
      </c>
      <c r="J167" s="224">
        <f>'CUOTA ARTESANAL'!I133</f>
        <v>8.1989999999999998</v>
      </c>
      <c r="K167" s="224">
        <f>'CUOTA ARTESANAL'!J133</f>
        <v>1.5529999999999999</v>
      </c>
      <c r="L167" s="224">
        <f>'CUOTA ARTESANAL'!K133</f>
        <v>6.6459999999999999</v>
      </c>
      <c r="M167" s="225">
        <f>'CUOTA ARTESANAL'!L133</f>
        <v>0.1894133430906208</v>
      </c>
      <c r="N167" s="213" t="str">
        <f>'CUOTA ARTESANAL'!M133</f>
        <v>-</v>
      </c>
      <c r="O167" s="214">
        <f>RESUMEN!$C$4</f>
        <v>44725</v>
      </c>
      <c r="P167" s="206">
        <v>2022</v>
      </c>
      <c r="Q167" s="201"/>
    </row>
    <row r="168" spans="1:17" s="209" customFormat="1" ht="15">
      <c r="A168" s="211" t="s">
        <v>38</v>
      </c>
      <c r="B168" s="211" t="s">
        <v>39</v>
      </c>
      <c r="C168" s="211" t="s">
        <v>59</v>
      </c>
      <c r="D168" s="211" t="s">
        <v>319</v>
      </c>
      <c r="E168" s="216" t="str">
        <f>+'CUOTA ARTESANAL'!E133</f>
        <v>DIEGO ANTONIO II (697566)</v>
      </c>
      <c r="F168" s="211" t="s">
        <v>44</v>
      </c>
      <c r="G168" s="211" t="s">
        <v>45</v>
      </c>
      <c r="H168" s="224">
        <f>'CUOTA ARTESANAL'!G134</f>
        <v>8.1989999999999998</v>
      </c>
      <c r="I168" s="224">
        <f>'CUOTA ARTESANAL'!H134</f>
        <v>0</v>
      </c>
      <c r="J168" s="224">
        <f>'CUOTA ARTESANAL'!I134</f>
        <v>14.844999999999999</v>
      </c>
      <c r="K168" s="224">
        <f>'CUOTA ARTESANAL'!J134</f>
        <v>0</v>
      </c>
      <c r="L168" s="224">
        <f>'CUOTA ARTESANAL'!K134</f>
        <v>14.844999999999999</v>
      </c>
      <c r="M168" s="225">
        <f>'CUOTA ARTESANAL'!L134</f>
        <v>0</v>
      </c>
      <c r="N168" s="213" t="str">
        <f>'CUOTA ARTESANAL'!M134</f>
        <v>-</v>
      </c>
      <c r="O168" s="214">
        <f>RESUMEN!$C$4</f>
        <v>44725</v>
      </c>
      <c r="P168" s="206">
        <v>2022</v>
      </c>
      <c r="Q168" s="201"/>
    </row>
    <row r="169" spans="1:17" s="209" customFormat="1" ht="15">
      <c r="A169" s="211" t="s">
        <v>38</v>
      </c>
      <c r="B169" s="211" t="s">
        <v>39</v>
      </c>
      <c r="C169" s="211" t="s">
        <v>59</v>
      </c>
      <c r="D169" s="211" t="s">
        <v>319</v>
      </c>
      <c r="E169" s="216" t="str">
        <f>+'CUOTA ARTESANAL'!E133</f>
        <v>DIEGO ANTONIO II (697566)</v>
      </c>
      <c r="F169" s="211" t="s">
        <v>41</v>
      </c>
      <c r="G169" s="211" t="s">
        <v>45</v>
      </c>
      <c r="H169" s="224">
        <f>'CUOTA ARTESANAL'!N133</f>
        <v>16.398</v>
      </c>
      <c r="I169" s="224">
        <f>'CUOTA ARTESANAL'!O133</f>
        <v>0</v>
      </c>
      <c r="J169" s="224">
        <f>'CUOTA ARTESANAL'!P133</f>
        <v>16.398</v>
      </c>
      <c r="K169" s="224">
        <f>'CUOTA ARTESANAL'!Q133</f>
        <v>1.5529999999999999</v>
      </c>
      <c r="L169" s="224">
        <f>'CUOTA ARTESANAL'!R133</f>
        <v>14.844999999999999</v>
      </c>
      <c r="M169" s="225">
        <f>'CUOTA ARTESANAL'!S133</f>
        <v>9.47066715453104E-2</v>
      </c>
      <c r="N169" s="213" t="s">
        <v>203</v>
      </c>
      <c r="O169" s="214">
        <f>RESUMEN!$C$4</f>
        <v>44725</v>
      </c>
      <c r="P169" s="206">
        <v>2022</v>
      </c>
      <c r="Q169" s="201"/>
    </row>
    <row r="170" spans="1:17" s="209" customFormat="1" ht="15">
      <c r="A170" s="211" t="s">
        <v>38</v>
      </c>
      <c r="B170" s="211" t="s">
        <v>39</v>
      </c>
      <c r="C170" s="211" t="s">
        <v>59</v>
      </c>
      <c r="D170" s="211" t="s">
        <v>319</v>
      </c>
      <c r="E170" s="216" t="str">
        <f>+'CUOTA ARTESANAL'!E135</f>
        <v>EL NIÑO I (963683)</v>
      </c>
      <c r="F170" s="211" t="s">
        <v>41</v>
      </c>
      <c r="G170" s="211" t="s">
        <v>43</v>
      </c>
      <c r="H170" s="224">
        <f>'CUOTA ARTESANAL'!G135</f>
        <v>8.1850000000000005</v>
      </c>
      <c r="I170" s="224">
        <f>'CUOTA ARTESANAL'!H135</f>
        <v>0</v>
      </c>
      <c r="J170" s="224">
        <f>'CUOTA ARTESANAL'!I135</f>
        <v>8.1850000000000005</v>
      </c>
      <c r="K170" s="224">
        <f>'CUOTA ARTESANAL'!J135</f>
        <v>2.875</v>
      </c>
      <c r="L170" s="224">
        <f>'CUOTA ARTESANAL'!K135</f>
        <v>5.3100000000000005</v>
      </c>
      <c r="M170" s="225">
        <f>'CUOTA ARTESANAL'!L135</f>
        <v>0.35125229077580938</v>
      </c>
      <c r="N170" s="213" t="str">
        <f>'CUOTA ARTESANAL'!M135</f>
        <v>-</v>
      </c>
      <c r="O170" s="214">
        <f>RESUMEN!$C$4</f>
        <v>44725</v>
      </c>
      <c r="P170" s="206">
        <v>2022</v>
      </c>
      <c r="Q170" s="201"/>
    </row>
    <row r="171" spans="1:17" s="209" customFormat="1" ht="15">
      <c r="A171" s="211" t="s">
        <v>38</v>
      </c>
      <c r="B171" s="211" t="s">
        <v>39</v>
      </c>
      <c r="C171" s="211" t="s">
        <v>59</v>
      </c>
      <c r="D171" s="211" t="s">
        <v>319</v>
      </c>
      <c r="E171" s="216" t="str">
        <f>+'CUOTA ARTESANAL'!E135</f>
        <v>EL NIÑO I (963683)</v>
      </c>
      <c r="F171" s="211" t="s">
        <v>44</v>
      </c>
      <c r="G171" s="211" t="s">
        <v>45</v>
      </c>
      <c r="H171" s="224">
        <f>'CUOTA ARTESANAL'!G136</f>
        <v>8.1850000000000005</v>
      </c>
      <c r="I171" s="224">
        <f>'CUOTA ARTESANAL'!H136</f>
        <v>0</v>
      </c>
      <c r="J171" s="224">
        <f>'CUOTA ARTESANAL'!I136</f>
        <v>13.495000000000001</v>
      </c>
      <c r="K171" s="224">
        <f>'CUOTA ARTESANAL'!J136</f>
        <v>0</v>
      </c>
      <c r="L171" s="224">
        <f>'CUOTA ARTESANAL'!K136</f>
        <v>13.495000000000001</v>
      </c>
      <c r="M171" s="225">
        <f>'CUOTA ARTESANAL'!L136</f>
        <v>0</v>
      </c>
      <c r="N171" s="213" t="str">
        <f>'CUOTA ARTESANAL'!M136</f>
        <v>-</v>
      </c>
      <c r="O171" s="214">
        <f>RESUMEN!$C$4</f>
        <v>44725</v>
      </c>
      <c r="P171" s="206">
        <v>2022</v>
      </c>
      <c r="Q171" s="201"/>
    </row>
    <row r="172" spans="1:17" s="209" customFormat="1" ht="15">
      <c r="A172" s="211" t="s">
        <v>38</v>
      </c>
      <c r="B172" s="211" t="s">
        <v>39</v>
      </c>
      <c r="C172" s="211" t="s">
        <v>59</v>
      </c>
      <c r="D172" s="211" t="s">
        <v>319</v>
      </c>
      <c r="E172" s="216" t="str">
        <f>+'CUOTA ARTESANAL'!E135</f>
        <v>EL NIÑO I (963683)</v>
      </c>
      <c r="F172" s="211" t="s">
        <v>41</v>
      </c>
      <c r="G172" s="211" t="s">
        <v>45</v>
      </c>
      <c r="H172" s="224">
        <f>'CUOTA ARTESANAL'!N135</f>
        <v>16.37</v>
      </c>
      <c r="I172" s="224">
        <f>'CUOTA ARTESANAL'!O135</f>
        <v>0</v>
      </c>
      <c r="J172" s="224">
        <f>'CUOTA ARTESANAL'!P135</f>
        <v>16.37</v>
      </c>
      <c r="K172" s="224">
        <f>'CUOTA ARTESANAL'!Q135</f>
        <v>2.875</v>
      </c>
      <c r="L172" s="224">
        <f>'CUOTA ARTESANAL'!R135</f>
        <v>13.495000000000001</v>
      </c>
      <c r="M172" s="225">
        <f>'CUOTA ARTESANAL'!S135</f>
        <v>0.17562614538790469</v>
      </c>
      <c r="N172" s="213" t="s">
        <v>203</v>
      </c>
      <c r="O172" s="214">
        <f>RESUMEN!$C$4</f>
        <v>44725</v>
      </c>
      <c r="P172" s="206">
        <v>2022</v>
      </c>
      <c r="Q172" s="201"/>
    </row>
    <row r="173" spans="1:17" s="209" customFormat="1" ht="15">
      <c r="A173" s="211" t="s">
        <v>38</v>
      </c>
      <c r="B173" s="211" t="s">
        <v>39</v>
      </c>
      <c r="C173" s="211" t="s">
        <v>59</v>
      </c>
      <c r="D173" s="211" t="s">
        <v>319</v>
      </c>
      <c r="E173" s="216" t="str">
        <f>+'CUOTA ARTESANAL'!E137</f>
        <v>EL RAUL I (959324)</v>
      </c>
      <c r="F173" s="211" t="s">
        <v>41</v>
      </c>
      <c r="G173" s="211" t="s">
        <v>43</v>
      </c>
      <c r="H173" s="224">
        <f>'CUOTA ARTESANAL'!G137</f>
        <v>8.19</v>
      </c>
      <c r="I173" s="224">
        <f>'CUOTA ARTESANAL'!H137</f>
        <v>0</v>
      </c>
      <c r="J173" s="224">
        <f>'CUOTA ARTESANAL'!I137</f>
        <v>8.19</v>
      </c>
      <c r="K173" s="224">
        <f>'CUOTA ARTESANAL'!J137</f>
        <v>2.9820000000000002</v>
      </c>
      <c r="L173" s="224">
        <f>'CUOTA ARTESANAL'!K137</f>
        <v>5.2079999999999993</v>
      </c>
      <c r="M173" s="225">
        <f>'CUOTA ARTESANAL'!L137</f>
        <v>0.36410256410256414</v>
      </c>
      <c r="N173" s="213" t="str">
        <f>'CUOTA ARTESANAL'!M137</f>
        <v>-</v>
      </c>
      <c r="O173" s="214">
        <f>RESUMEN!$C$4</f>
        <v>44725</v>
      </c>
      <c r="P173" s="206">
        <v>2022</v>
      </c>
      <c r="Q173" s="201"/>
    </row>
    <row r="174" spans="1:17" s="209" customFormat="1" ht="15">
      <c r="A174" s="211" t="s">
        <v>38</v>
      </c>
      <c r="B174" s="211" t="s">
        <v>39</v>
      </c>
      <c r="C174" s="211" t="s">
        <v>59</v>
      </c>
      <c r="D174" s="211" t="s">
        <v>319</v>
      </c>
      <c r="E174" s="216" t="str">
        <f>+'CUOTA ARTESANAL'!E137</f>
        <v>EL RAUL I (959324)</v>
      </c>
      <c r="F174" s="211" t="s">
        <v>44</v>
      </c>
      <c r="G174" s="211" t="s">
        <v>45</v>
      </c>
      <c r="H174" s="224">
        <f>'CUOTA ARTESANAL'!G138</f>
        <v>8.19</v>
      </c>
      <c r="I174" s="224">
        <f>'CUOTA ARTESANAL'!H138</f>
        <v>0</v>
      </c>
      <c r="J174" s="224">
        <f>'CUOTA ARTESANAL'!I138</f>
        <v>13.398</v>
      </c>
      <c r="K174" s="224">
        <f>'CUOTA ARTESANAL'!J138</f>
        <v>0</v>
      </c>
      <c r="L174" s="224">
        <f>'CUOTA ARTESANAL'!K138</f>
        <v>13.398</v>
      </c>
      <c r="M174" s="225">
        <f>'CUOTA ARTESANAL'!L138</f>
        <v>0</v>
      </c>
      <c r="N174" s="213" t="str">
        <f>'CUOTA ARTESANAL'!M138</f>
        <v>-</v>
      </c>
      <c r="O174" s="214">
        <f>RESUMEN!$C$4</f>
        <v>44725</v>
      </c>
      <c r="P174" s="206">
        <v>2022</v>
      </c>
      <c r="Q174" s="201"/>
    </row>
    <row r="175" spans="1:17" s="209" customFormat="1" ht="15">
      <c r="A175" s="211" t="s">
        <v>38</v>
      </c>
      <c r="B175" s="211" t="s">
        <v>39</v>
      </c>
      <c r="C175" s="211" t="s">
        <v>59</v>
      </c>
      <c r="D175" s="211" t="s">
        <v>319</v>
      </c>
      <c r="E175" s="216" t="str">
        <f>+'CUOTA ARTESANAL'!E137</f>
        <v>EL RAUL I (959324)</v>
      </c>
      <c r="F175" s="211" t="s">
        <v>41</v>
      </c>
      <c r="G175" s="211" t="s">
        <v>45</v>
      </c>
      <c r="H175" s="224">
        <f>'CUOTA ARTESANAL'!N137</f>
        <v>16.38</v>
      </c>
      <c r="I175" s="224">
        <f>'CUOTA ARTESANAL'!O137</f>
        <v>0</v>
      </c>
      <c r="J175" s="224">
        <f>'CUOTA ARTESANAL'!P137</f>
        <v>16.38</v>
      </c>
      <c r="K175" s="224">
        <f>'CUOTA ARTESANAL'!Q137</f>
        <v>2.9820000000000002</v>
      </c>
      <c r="L175" s="224">
        <f>'CUOTA ARTESANAL'!R137</f>
        <v>13.398</v>
      </c>
      <c r="M175" s="225">
        <f>'CUOTA ARTESANAL'!S137</f>
        <v>0.18205128205128207</v>
      </c>
      <c r="N175" s="213" t="s">
        <v>203</v>
      </c>
      <c r="O175" s="214">
        <f>RESUMEN!$C$4</f>
        <v>44725</v>
      </c>
      <c r="P175" s="206">
        <v>2022</v>
      </c>
      <c r="Q175" s="201"/>
    </row>
    <row r="176" spans="1:17" s="209" customFormat="1" ht="15">
      <c r="A176" s="211" t="s">
        <v>38</v>
      </c>
      <c r="B176" s="211" t="s">
        <v>39</v>
      </c>
      <c r="C176" s="211" t="s">
        <v>59</v>
      </c>
      <c r="D176" s="211" t="s">
        <v>319</v>
      </c>
      <c r="E176" s="216" t="str">
        <f>+'CUOTA ARTESANAL'!E139</f>
        <v>MARIA IRENE III (965110)</v>
      </c>
      <c r="F176" s="211" t="s">
        <v>41</v>
      </c>
      <c r="G176" s="211" t="s">
        <v>43</v>
      </c>
      <c r="H176" s="224">
        <f>'CUOTA ARTESANAL'!G139</f>
        <v>8.1869999999999994</v>
      </c>
      <c r="I176" s="224">
        <f>'CUOTA ARTESANAL'!H139</f>
        <v>0</v>
      </c>
      <c r="J176" s="224">
        <f>'CUOTA ARTESANAL'!I139</f>
        <v>8.1869999999999994</v>
      </c>
      <c r="K176" s="224">
        <f>'CUOTA ARTESANAL'!J139</f>
        <v>1.08</v>
      </c>
      <c r="L176" s="224">
        <f>'CUOTA ARTESANAL'!K139</f>
        <v>7.1069999999999993</v>
      </c>
      <c r="M176" s="225">
        <f>'CUOTA ARTESANAL'!L139</f>
        <v>0.13191645291315501</v>
      </c>
      <c r="N176" s="213" t="str">
        <f>'CUOTA ARTESANAL'!M139</f>
        <v>-</v>
      </c>
      <c r="O176" s="214">
        <f>RESUMEN!$C$4</f>
        <v>44725</v>
      </c>
      <c r="P176" s="206">
        <v>2022</v>
      </c>
      <c r="Q176" s="201"/>
    </row>
    <row r="177" spans="1:17" s="209" customFormat="1" ht="15">
      <c r="A177" s="211" t="s">
        <v>38</v>
      </c>
      <c r="B177" s="211" t="s">
        <v>39</v>
      </c>
      <c r="C177" s="211" t="s">
        <v>59</v>
      </c>
      <c r="D177" s="211" t="s">
        <v>319</v>
      </c>
      <c r="E177" s="216" t="str">
        <f>+'CUOTA ARTESANAL'!E139</f>
        <v>MARIA IRENE III (965110)</v>
      </c>
      <c r="F177" s="211" t="s">
        <v>44</v>
      </c>
      <c r="G177" s="211" t="s">
        <v>45</v>
      </c>
      <c r="H177" s="224">
        <f>'CUOTA ARTESANAL'!G140</f>
        <v>8.1869999999999994</v>
      </c>
      <c r="I177" s="224">
        <f>'CUOTA ARTESANAL'!H140</f>
        <v>0</v>
      </c>
      <c r="J177" s="224">
        <f>'CUOTA ARTESANAL'!I140</f>
        <v>15.293999999999999</v>
      </c>
      <c r="K177" s="224">
        <f>'CUOTA ARTESANAL'!J140</f>
        <v>0</v>
      </c>
      <c r="L177" s="224">
        <f>'CUOTA ARTESANAL'!K140</f>
        <v>15.293999999999999</v>
      </c>
      <c r="M177" s="225">
        <f>'CUOTA ARTESANAL'!L140</f>
        <v>0</v>
      </c>
      <c r="N177" s="213" t="str">
        <f>'CUOTA ARTESANAL'!M140</f>
        <v>-</v>
      </c>
      <c r="O177" s="214">
        <f>RESUMEN!$C$4</f>
        <v>44725</v>
      </c>
      <c r="P177" s="206">
        <v>2022</v>
      </c>
      <c r="Q177" s="201"/>
    </row>
    <row r="178" spans="1:17" s="209" customFormat="1" ht="15">
      <c r="A178" s="211" t="s">
        <v>38</v>
      </c>
      <c r="B178" s="211" t="s">
        <v>39</v>
      </c>
      <c r="C178" s="211" t="s">
        <v>59</v>
      </c>
      <c r="D178" s="211" t="s">
        <v>319</v>
      </c>
      <c r="E178" s="216" t="str">
        <f>+'CUOTA ARTESANAL'!E139</f>
        <v>MARIA IRENE III (965110)</v>
      </c>
      <c r="F178" s="211" t="s">
        <v>41</v>
      </c>
      <c r="G178" s="211" t="s">
        <v>45</v>
      </c>
      <c r="H178" s="224">
        <f>'CUOTA ARTESANAL'!N139</f>
        <v>16.373999999999999</v>
      </c>
      <c r="I178" s="224">
        <f>'CUOTA ARTESANAL'!O139</f>
        <v>0</v>
      </c>
      <c r="J178" s="224">
        <f>'CUOTA ARTESANAL'!P139</f>
        <v>16.373999999999999</v>
      </c>
      <c r="K178" s="224">
        <f>'CUOTA ARTESANAL'!Q139</f>
        <v>1.08</v>
      </c>
      <c r="L178" s="224">
        <f>'CUOTA ARTESANAL'!R139</f>
        <v>15.293999999999999</v>
      </c>
      <c r="M178" s="225">
        <f>'CUOTA ARTESANAL'!S139</f>
        <v>6.5958226456577507E-2</v>
      </c>
      <c r="N178" s="213" t="s">
        <v>203</v>
      </c>
      <c r="O178" s="214">
        <f>RESUMEN!$C$4</f>
        <v>44725</v>
      </c>
      <c r="P178" s="206">
        <v>2022</v>
      </c>
      <c r="Q178" s="201"/>
    </row>
    <row r="179" spans="1:17" s="209" customFormat="1" ht="15">
      <c r="A179" s="211" t="s">
        <v>38</v>
      </c>
      <c r="B179" s="211" t="s">
        <v>39</v>
      </c>
      <c r="C179" s="211" t="s">
        <v>59</v>
      </c>
      <c r="D179" s="211" t="s">
        <v>319</v>
      </c>
      <c r="E179" s="216" t="str">
        <f>+'CUOTA ARTESANAL'!E141</f>
        <v>MARIA VICTORIA II (968372)</v>
      </c>
      <c r="F179" s="211" t="s">
        <v>41</v>
      </c>
      <c r="G179" s="211" t="s">
        <v>43</v>
      </c>
      <c r="H179" s="224">
        <f>'CUOTA ARTESANAL'!G141</f>
        <v>8.1890000000000001</v>
      </c>
      <c r="I179" s="224">
        <f>'CUOTA ARTESANAL'!H141</f>
        <v>0</v>
      </c>
      <c r="J179" s="224">
        <f>'CUOTA ARTESANAL'!I141</f>
        <v>8.1890000000000001</v>
      </c>
      <c r="K179" s="224">
        <f>'CUOTA ARTESANAL'!J141</f>
        <v>0.27</v>
      </c>
      <c r="L179" s="224">
        <f>'CUOTA ARTESANAL'!K141</f>
        <v>7.9190000000000005</v>
      </c>
      <c r="M179" s="225">
        <f>'CUOTA ARTESANAL'!L141</f>
        <v>3.2971058737330569E-2</v>
      </c>
      <c r="N179" s="213" t="str">
        <f>'CUOTA ARTESANAL'!M141</f>
        <v>-</v>
      </c>
      <c r="O179" s="214">
        <f>RESUMEN!$C$4</f>
        <v>44725</v>
      </c>
      <c r="P179" s="206">
        <v>2022</v>
      </c>
      <c r="Q179" s="201"/>
    </row>
    <row r="180" spans="1:17" s="209" customFormat="1" ht="15">
      <c r="A180" s="211" t="s">
        <v>38</v>
      </c>
      <c r="B180" s="211" t="s">
        <v>39</v>
      </c>
      <c r="C180" s="211" t="s">
        <v>59</v>
      </c>
      <c r="D180" s="211" t="s">
        <v>319</v>
      </c>
      <c r="E180" s="216" t="str">
        <f>+'CUOTA ARTESANAL'!E141</f>
        <v>MARIA VICTORIA II (968372)</v>
      </c>
      <c r="F180" s="211" t="s">
        <v>44</v>
      </c>
      <c r="G180" s="211" t="s">
        <v>45</v>
      </c>
      <c r="H180" s="224">
        <f>'CUOTA ARTESANAL'!G142</f>
        <v>8.1890000000000001</v>
      </c>
      <c r="I180" s="224">
        <f>'CUOTA ARTESANAL'!H142</f>
        <v>0</v>
      </c>
      <c r="J180" s="224">
        <f>'CUOTA ARTESANAL'!I142</f>
        <v>16.108000000000001</v>
      </c>
      <c r="K180" s="224">
        <f>'CUOTA ARTESANAL'!J142</f>
        <v>0</v>
      </c>
      <c r="L180" s="224">
        <f>'CUOTA ARTESANAL'!K142</f>
        <v>16.108000000000001</v>
      </c>
      <c r="M180" s="225">
        <f>'CUOTA ARTESANAL'!L142</f>
        <v>0</v>
      </c>
      <c r="N180" s="213" t="str">
        <f>'CUOTA ARTESANAL'!M142</f>
        <v>-</v>
      </c>
      <c r="O180" s="214">
        <f>RESUMEN!$C$4</f>
        <v>44725</v>
      </c>
      <c r="P180" s="206">
        <v>2022</v>
      </c>
      <c r="Q180" s="201"/>
    </row>
    <row r="181" spans="1:17" s="209" customFormat="1" ht="15">
      <c r="A181" s="211" t="s">
        <v>38</v>
      </c>
      <c r="B181" s="211" t="s">
        <v>39</v>
      </c>
      <c r="C181" s="211" t="s">
        <v>59</v>
      </c>
      <c r="D181" s="211" t="s">
        <v>319</v>
      </c>
      <c r="E181" s="216" t="str">
        <f>+'CUOTA ARTESANAL'!E141</f>
        <v>MARIA VICTORIA II (968372)</v>
      </c>
      <c r="F181" s="211" t="s">
        <v>41</v>
      </c>
      <c r="G181" s="211" t="s">
        <v>45</v>
      </c>
      <c r="H181" s="224">
        <f>'CUOTA ARTESANAL'!N141</f>
        <v>16.378</v>
      </c>
      <c r="I181" s="224">
        <f>'CUOTA ARTESANAL'!O141</f>
        <v>0</v>
      </c>
      <c r="J181" s="224">
        <f>'CUOTA ARTESANAL'!P141</f>
        <v>16.378</v>
      </c>
      <c r="K181" s="224">
        <f>'CUOTA ARTESANAL'!Q141</f>
        <v>0.27</v>
      </c>
      <c r="L181" s="224">
        <f>'CUOTA ARTESANAL'!R141</f>
        <v>16.108000000000001</v>
      </c>
      <c r="M181" s="225">
        <f>'CUOTA ARTESANAL'!S141</f>
        <v>1.6485529368665285E-2</v>
      </c>
      <c r="N181" s="213" t="s">
        <v>203</v>
      </c>
      <c r="O181" s="214">
        <f>RESUMEN!$C$4</f>
        <v>44725</v>
      </c>
      <c r="P181" s="206">
        <v>2022</v>
      </c>
      <c r="Q181" s="201"/>
    </row>
    <row r="182" spans="1:17" s="209" customFormat="1" ht="15">
      <c r="A182" s="211" t="s">
        <v>38</v>
      </c>
      <c r="B182" s="211" t="s">
        <v>39</v>
      </c>
      <c r="C182" s="211" t="s">
        <v>59</v>
      </c>
      <c r="D182" s="211" t="s">
        <v>319</v>
      </c>
      <c r="E182" s="216" t="str">
        <f>+'CUOTA ARTESANAL'!E143</f>
        <v>PINGÜINO I (956576)</v>
      </c>
      <c r="F182" s="211" t="s">
        <v>41</v>
      </c>
      <c r="G182" s="211" t="s">
        <v>43</v>
      </c>
      <c r="H182" s="224">
        <f>'CUOTA ARTESANAL'!G143</f>
        <v>8.1890000000000001</v>
      </c>
      <c r="I182" s="224">
        <f>'CUOTA ARTESANAL'!H143</f>
        <v>0</v>
      </c>
      <c r="J182" s="224">
        <f>'CUOTA ARTESANAL'!I143</f>
        <v>8.1890000000000001</v>
      </c>
      <c r="K182" s="224">
        <f>'CUOTA ARTESANAL'!J143</f>
        <v>0</v>
      </c>
      <c r="L182" s="224">
        <f>'CUOTA ARTESANAL'!K143</f>
        <v>8.1890000000000001</v>
      </c>
      <c r="M182" s="225">
        <f>'CUOTA ARTESANAL'!L143</f>
        <v>0</v>
      </c>
      <c r="N182" s="213" t="str">
        <f>'CUOTA ARTESANAL'!M143</f>
        <v>-</v>
      </c>
      <c r="O182" s="214">
        <f>RESUMEN!$C$4</f>
        <v>44725</v>
      </c>
      <c r="P182" s="206">
        <v>2022</v>
      </c>
      <c r="Q182" s="201"/>
    </row>
    <row r="183" spans="1:17" s="209" customFormat="1" ht="15">
      <c r="A183" s="211" t="s">
        <v>38</v>
      </c>
      <c r="B183" s="211" t="s">
        <v>39</v>
      </c>
      <c r="C183" s="211" t="s">
        <v>59</v>
      </c>
      <c r="D183" s="211" t="s">
        <v>319</v>
      </c>
      <c r="E183" s="216" t="str">
        <f>+'CUOTA ARTESANAL'!E143</f>
        <v>PINGÜINO I (956576)</v>
      </c>
      <c r="F183" s="211" t="s">
        <v>44</v>
      </c>
      <c r="G183" s="211" t="s">
        <v>45</v>
      </c>
      <c r="H183" s="224">
        <f>'CUOTA ARTESANAL'!G144</f>
        <v>8.1890000000000001</v>
      </c>
      <c r="I183" s="224">
        <f>'CUOTA ARTESANAL'!H144</f>
        <v>0</v>
      </c>
      <c r="J183" s="224">
        <f>'CUOTA ARTESANAL'!I144</f>
        <v>16.378</v>
      </c>
      <c r="K183" s="224">
        <f>'CUOTA ARTESANAL'!J144</f>
        <v>0</v>
      </c>
      <c r="L183" s="224">
        <f>'CUOTA ARTESANAL'!K144</f>
        <v>16.378</v>
      </c>
      <c r="M183" s="225">
        <f>'CUOTA ARTESANAL'!L144</f>
        <v>0</v>
      </c>
      <c r="N183" s="213" t="str">
        <f>'CUOTA ARTESANAL'!M144</f>
        <v>-</v>
      </c>
      <c r="O183" s="214">
        <f>RESUMEN!$C$4</f>
        <v>44725</v>
      </c>
      <c r="P183" s="206">
        <v>2022</v>
      </c>
      <c r="Q183" s="201"/>
    </row>
    <row r="184" spans="1:17" s="209" customFormat="1" ht="15">
      <c r="A184" s="211" t="s">
        <v>38</v>
      </c>
      <c r="B184" s="211" t="s">
        <v>39</v>
      </c>
      <c r="C184" s="211" t="s">
        <v>59</v>
      </c>
      <c r="D184" s="211" t="s">
        <v>319</v>
      </c>
      <c r="E184" s="216" t="str">
        <f>+'CUOTA ARTESANAL'!E143</f>
        <v>PINGÜINO I (956576)</v>
      </c>
      <c r="F184" s="211" t="s">
        <v>41</v>
      </c>
      <c r="G184" s="211" t="s">
        <v>45</v>
      </c>
      <c r="H184" s="224">
        <f>'CUOTA ARTESANAL'!N143</f>
        <v>16.378</v>
      </c>
      <c r="I184" s="224">
        <f>'CUOTA ARTESANAL'!O143</f>
        <v>0</v>
      </c>
      <c r="J184" s="224">
        <f>'CUOTA ARTESANAL'!P143</f>
        <v>16.378</v>
      </c>
      <c r="K184" s="224">
        <f>'CUOTA ARTESANAL'!Q143</f>
        <v>0</v>
      </c>
      <c r="L184" s="224">
        <f>'CUOTA ARTESANAL'!R143</f>
        <v>16.378</v>
      </c>
      <c r="M184" s="225">
        <f>'CUOTA ARTESANAL'!S143</f>
        <v>0</v>
      </c>
      <c r="N184" s="213" t="s">
        <v>203</v>
      </c>
      <c r="O184" s="214">
        <f>RESUMEN!$C$4</f>
        <v>44725</v>
      </c>
      <c r="P184" s="206">
        <v>2022</v>
      </c>
      <c r="Q184" s="201"/>
    </row>
    <row r="185" spans="1:17" s="209" customFormat="1" ht="15">
      <c r="A185" s="211" t="s">
        <v>38</v>
      </c>
      <c r="B185" s="211" t="s">
        <v>39</v>
      </c>
      <c r="C185" s="211" t="s">
        <v>59</v>
      </c>
      <c r="D185" s="211" t="s">
        <v>319</v>
      </c>
      <c r="E185" s="216" t="str">
        <f>+'CUOTA ARTESANAL'!E145</f>
        <v>SANTA ROSA III (968954)</v>
      </c>
      <c r="F185" s="211" t="s">
        <v>41</v>
      </c>
      <c r="G185" s="211" t="s">
        <v>43</v>
      </c>
      <c r="H185" s="224">
        <f>'CUOTA ARTESANAL'!G145</f>
        <v>8.1850000000000005</v>
      </c>
      <c r="I185" s="224">
        <f>'CUOTA ARTESANAL'!H145</f>
        <v>0</v>
      </c>
      <c r="J185" s="224">
        <f>'CUOTA ARTESANAL'!I145</f>
        <v>8.1850000000000005</v>
      </c>
      <c r="K185" s="224">
        <f>'CUOTA ARTESANAL'!J145</f>
        <v>2.9339999999999975</v>
      </c>
      <c r="L185" s="224">
        <f>'CUOTA ARTESANAL'!K145</f>
        <v>5.251000000000003</v>
      </c>
      <c r="M185" s="225">
        <f>'CUOTA ARTESANAL'!L145</f>
        <v>0.35846059865607788</v>
      </c>
      <c r="N185" s="213" t="str">
        <f>'CUOTA ARTESANAL'!M145</f>
        <v>-</v>
      </c>
      <c r="O185" s="214">
        <f>RESUMEN!$C$4</f>
        <v>44725</v>
      </c>
      <c r="P185" s="206">
        <v>2022</v>
      </c>
      <c r="Q185" s="201"/>
    </row>
    <row r="186" spans="1:17" s="209" customFormat="1" ht="15">
      <c r="A186" s="211" t="s">
        <v>38</v>
      </c>
      <c r="B186" s="211" t="s">
        <v>39</v>
      </c>
      <c r="C186" s="211" t="s">
        <v>59</v>
      </c>
      <c r="D186" s="211" t="s">
        <v>319</v>
      </c>
      <c r="E186" s="216" t="str">
        <f>+'CUOTA ARTESANAL'!E145</f>
        <v>SANTA ROSA III (968954)</v>
      </c>
      <c r="F186" s="211" t="s">
        <v>44</v>
      </c>
      <c r="G186" s="211" t="s">
        <v>45</v>
      </c>
      <c r="H186" s="224">
        <f>'CUOTA ARTESANAL'!G146</f>
        <v>8.1850000000000005</v>
      </c>
      <c r="I186" s="224">
        <f>'CUOTA ARTESANAL'!H146</f>
        <v>0</v>
      </c>
      <c r="J186" s="224">
        <f>'CUOTA ARTESANAL'!I146</f>
        <v>13.436000000000003</v>
      </c>
      <c r="K186" s="224">
        <f>'CUOTA ARTESANAL'!J146</f>
        <v>0</v>
      </c>
      <c r="L186" s="224">
        <f>'CUOTA ARTESANAL'!K146</f>
        <v>13.436000000000003</v>
      </c>
      <c r="M186" s="225">
        <f>'CUOTA ARTESANAL'!L146</f>
        <v>0</v>
      </c>
      <c r="N186" s="213" t="str">
        <f>'CUOTA ARTESANAL'!M146</f>
        <v>-</v>
      </c>
      <c r="O186" s="214">
        <f>RESUMEN!$C$4</f>
        <v>44725</v>
      </c>
      <c r="P186" s="206">
        <v>2022</v>
      </c>
      <c r="Q186" s="201"/>
    </row>
    <row r="187" spans="1:17" s="209" customFormat="1" ht="15">
      <c r="A187" s="211" t="s">
        <v>38</v>
      </c>
      <c r="B187" s="211" t="s">
        <v>39</v>
      </c>
      <c r="C187" s="211" t="s">
        <v>59</v>
      </c>
      <c r="D187" s="211" t="s">
        <v>319</v>
      </c>
      <c r="E187" s="216" t="str">
        <f>+'CUOTA ARTESANAL'!E145</f>
        <v>SANTA ROSA III (968954)</v>
      </c>
      <c r="F187" s="211" t="s">
        <v>41</v>
      </c>
      <c r="G187" s="211" t="s">
        <v>45</v>
      </c>
      <c r="H187" s="224">
        <f>'CUOTA ARTESANAL'!N145</f>
        <v>16.37</v>
      </c>
      <c r="I187" s="224">
        <f>'CUOTA ARTESANAL'!O145</f>
        <v>0</v>
      </c>
      <c r="J187" s="224">
        <f>'CUOTA ARTESANAL'!P145</f>
        <v>16.37</v>
      </c>
      <c r="K187" s="224">
        <f>'CUOTA ARTESANAL'!Q145</f>
        <v>2.9339999999999975</v>
      </c>
      <c r="L187" s="224">
        <f>'CUOTA ARTESANAL'!R145</f>
        <v>13.436000000000003</v>
      </c>
      <c r="M187" s="225">
        <f>'CUOTA ARTESANAL'!S145</f>
        <v>0.17923029932803894</v>
      </c>
      <c r="N187" s="213" t="s">
        <v>203</v>
      </c>
      <c r="O187" s="214">
        <f>RESUMEN!$C$4</f>
        <v>44725</v>
      </c>
      <c r="P187" s="206">
        <v>2022</v>
      </c>
      <c r="Q187" s="201"/>
    </row>
    <row r="188" spans="1:17" s="209" customFormat="1" ht="15">
      <c r="A188" s="211" t="s">
        <v>38</v>
      </c>
      <c r="B188" s="211" t="s">
        <v>39</v>
      </c>
      <c r="C188" s="211" t="s">
        <v>59</v>
      </c>
      <c r="D188" s="211" t="s">
        <v>319</v>
      </c>
      <c r="E188" s="216" t="str">
        <f>+'CUOTA ARTESANAL'!E147</f>
        <v>TITAN DEL MAR I (965111)</v>
      </c>
      <c r="F188" s="211" t="s">
        <v>41</v>
      </c>
      <c r="G188" s="211" t="s">
        <v>43</v>
      </c>
      <c r="H188" s="224">
        <f>'CUOTA ARTESANAL'!G147</f>
        <v>8.1920000000000002</v>
      </c>
      <c r="I188" s="224">
        <f>'CUOTA ARTESANAL'!H147</f>
        <v>0</v>
      </c>
      <c r="J188" s="224">
        <f>'CUOTA ARTESANAL'!I147</f>
        <v>8.1920000000000002</v>
      </c>
      <c r="K188" s="224">
        <f>'CUOTA ARTESANAL'!J147</f>
        <v>4.3190000000000008</v>
      </c>
      <c r="L188" s="224">
        <f>'CUOTA ARTESANAL'!K147</f>
        <v>3.8729999999999993</v>
      </c>
      <c r="M188" s="225">
        <f>'CUOTA ARTESANAL'!L147</f>
        <v>0.52722167968750011</v>
      </c>
      <c r="N188" s="213" t="str">
        <f>'CUOTA ARTESANAL'!M147</f>
        <v>-</v>
      </c>
      <c r="O188" s="214">
        <f>RESUMEN!$C$4</f>
        <v>44725</v>
      </c>
      <c r="P188" s="206">
        <v>2022</v>
      </c>
      <c r="Q188" s="201"/>
    </row>
    <row r="189" spans="1:17" s="209" customFormat="1" ht="15">
      <c r="A189" s="211" t="s">
        <v>38</v>
      </c>
      <c r="B189" s="211" t="s">
        <v>39</v>
      </c>
      <c r="C189" s="211" t="s">
        <v>59</v>
      </c>
      <c r="D189" s="211" t="s">
        <v>319</v>
      </c>
      <c r="E189" s="216" t="str">
        <f>+'CUOTA ARTESANAL'!E147</f>
        <v>TITAN DEL MAR I (965111)</v>
      </c>
      <c r="F189" s="211" t="s">
        <v>44</v>
      </c>
      <c r="G189" s="211" t="s">
        <v>45</v>
      </c>
      <c r="H189" s="224">
        <f>'CUOTA ARTESANAL'!G148</f>
        <v>8.1920000000000002</v>
      </c>
      <c r="I189" s="224">
        <f>'CUOTA ARTESANAL'!H148</f>
        <v>0</v>
      </c>
      <c r="J189" s="224">
        <f>'CUOTA ARTESANAL'!I148</f>
        <v>12.065</v>
      </c>
      <c r="K189" s="224">
        <f>'CUOTA ARTESANAL'!J148</f>
        <v>0</v>
      </c>
      <c r="L189" s="224">
        <f>'CUOTA ARTESANAL'!K148</f>
        <v>12.065</v>
      </c>
      <c r="M189" s="225">
        <f>'CUOTA ARTESANAL'!L148</f>
        <v>0</v>
      </c>
      <c r="N189" s="213" t="str">
        <f>'CUOTA ARTESANAL'!M148</f>
        <v>-</v>
      </c>
      <c r="O189" s="214">
        <f>RESUMEN!$C$4</f>
        <v>44725</v>
      </c>
      <c r="P189" s="206">
        <v>2022</v>
      </c>
      <c r="Q189" s="201"/>
    </row>
    <row r="190" spans="1:17" s="209" customFormat="1" ht="15">
      <c r="A190" s="211" t="s">
        <v>38</v>
      </c>
      <c r="B190" s="211" t="s">
        <v>39</v>
      </c>
      <c r="C190" s="211" t="s">
        <v>59</v>
      </c>
      <c r="D190" s="211" t="s">
        <v>319</v>
      </c>
      <c r="E190" s="216" t="str">
        <f>+'CUOTA ARTESANAL'!E147</f>
        <v>TITAN DEL MAR I (965111)</v>
      </c>
      <c r="F190" s="211" t="s">
        <v>41</v>
      </c>
      <c r="G190" s="211" t="s">
        <v>45</v>
      </c>
      <c r="H190" s="224">
        <f>'CUOTA ARTESANAL'!N147</f>
        <v>16.384</v>
      </c>
      <c r="I190" s="224">
        <f>'CUOTA ARTESANAL'!O147</f>
        <v>0</v>
      </c>
      <c r="J190" s="224">
        <f>'CUOTA ARTESANAL'!P147</f>
        <v>16.384</v>
      </c>
      <c r="K190" s="224">
        <f>'CUOTA ARTESANAL'!Q147</f>
        <v>4.3190000000000008</v>
      </c>
      <c r="L190" s="224">
        <f>'CUOTA ARTESANAL'!R147</f>
        <v>12.065</v>
      </c>
      <c r="M190" s="225">
        <f>'CUOTA ARTESANAL'!S147</f>
        <v>0.26361083984375006</v>
      </c>
      <c r="N190" s="213" t="s">
        <v>203</v>
      </c>
      <c r="O190" s="214">
        <f>RESUMEN!$C$4</f>
        <v>44725</v>
      </c>
      <c r="P190" s="206">
        <v>2022</v>
      </c>
      <c r="Q190" s="201"/>
    </row>
    <row r="191" spans="1:17" s="209" customFormat="1" ht="15">
      <c r="A191" s="211" t="s">
        <v>38</v>
      </c>
      <c r="B191" s="211" t="s">
        <v>39</v>
      </c>
      <c r="C191" s="211" t="s">
        <v>59</v>
      </c>
      <c r="D191" s="211" t="s">
        <v>319</v>
      </c>
      <c r="E191" s="216" t="str">
        <f>+'CUOTA ARTESANAL'!E149</f>
        <v>VICENTE ALONSO (966350)</v>
      </c>
      <c r="F191" s="211" t="s">
        <v>41</v>
      </c>
      <c r="G191" s="211" t="s">
        <v>43</v>
      </c>
      <c r="H191" s="224">
        <f>'CUOTA ARTESANAL'!G149</f>
        <v>8.1829999999999998</v>
      </c>
      <c r="I191" s="224">
        <f>'CUOTA ARTESANAL'!H149</f>
        <v>0</v>
      </c>
      <c r="J191" s="224">
        <f>'CUOTA ARTESANAL'!I149</f>
        <v>8.1829999999999998</v>
      </c>
      <c r="K191" s="224">
        <f>'CUOTA ARTESANAL'!J149</f>
        <v>7.2529999999999983</v>
      </c>
      <c r="L191" s="224">
        <f>'CUOTA ARTESANAL'!K149</f>
        <v>0.93000000000000149</v>
      </c>
      <c r="M191" s="225">
        <f>'CUOTA ARTESANAL'!L149</f>
        <v>0.88634974948063039</v>
      </c>
      <c r="N191" s="213" t="str">
        <f>'CUOTA ARTESANAL'!M149</f>
        <v>-</v>
      </c>
      <c r="O191" s="214">
        <f>RESUMEN!$C$4</f>
        <v>44725</v>
      </c>
      <c r="P191" s="206">
        <v>2022</v>
      </c>
      <c r="Q191" s="201"/>
    </row>
    <row r="192" spans="1:17" s="209" customFormat="1" ht="15">
      <c r="A192" s="211" t="s">
        <v>38</v>
      </c>
      <c r="B192" s="211" t="s">
        <v>39</v>
      </c>
      <c r="C192" s="211" t="s">
        <v>59</v>
      </c>
      <c r="D192" s="211" t="s">
        <v>319</v>
      </c>
      <c r="E192" s="216" t="str">
        <f>+'CUOTA ARTESANAL'!E149</f>
        <v>VICENTE ALONSO (966350)</v>
      </c>
      <c r="F192" s="211" t="s">
        <v>44</v>
      </c>
      <c r="G192" s="211" t="s">
        <v>45</v>
      </c>
      <c r="H192" s="224">
        <f>'CUOTA ARTESANAL'!G150</f>
        <v>8.1829999999999998</v>
      </c>
      <c r="I192" s="224">
        <f>'CUOTA ARTESANAL'!H150</f>
        <v>0</v>
      </c>
      <c r="J192" s="224">
        <f>'CUOTA ARTESANAL'!I150</f>
        <v>9.1130000000000013</v>
      </c>
      <c r="K192" s="224">
        <f>'CUOTA ARTESANAL'!J150</f>
        <v>0</v>
      </c>
      <c r="L192" s="224">
        <f>'CUOTA ARTESANAL'!K150</f>
        <v>9.1130000000000013</v>
      </c>
      <c r="M192" s="225">
        <f>'CUOTA ARTESANAL'!L150</f>
        <v>0</v>
      </c>
      <c r="N192" s="213" t="str">
        <f>'CUOTA ARTESANAL'!M150</f>
        <v>-</v>
      </c>
      <c r="O192" s="214">
        <f>RESUMEN!$C$4</f>
        <v>44725</v>
      </c>
      <c r="P192" s="206">
        <v>2022</v>
      </c>
      <c r="Q192" s="201"/>
    </row>
    <row r="193" spans="1:17" s="209" customFormat="1" ht="15">
      <c r="A193" s="211" t="s">
        <v>38</v>
      </c>
      <c r="B193" s="211" t="s">
        <v>39</v>
      </c>
      <c r="C193" s="211" t="s">
        <v>59</v>
      </c>
      <c r="D193" s="211" t="s">
        <v>319</v>
      </c>
      <c r="E193" s="216" t="str">
        <f>+'CUOTA ARTESANAL'!E149</f>
        <v>VICENTE ALONSO (966350)</v>
      </c>
      <c r="F193" s="211" t="s">
        <v>41</v>
      </c>
      <c r="G193" s="211" t="s">
        <v>45</v>
      </c>
      <c r="H193" s="224">
        <f>'CUOTA ARTESANAL'!N149</f>
        <v>16.366</v>
      </c>
      <c r="I193" s="224">
        <f>'CUOTA ARTESANAL'!O149</f>
        <v>0</v>
      </c>
      <c r="J193" s="224">
        <f>'CUOTA ARTESANAL'!P149</f>
        <v>16.366</v>
      </c>
      <c r="K193" s="224">
        <f>'CUOTA ARTESANAL'!Q149</f>
        <v>7.2529999999999983</v>
      </c>
      <c r="L193" s="224">
        <f>'CUOTA ARTESANAL'!R149</f>
        <v>9.1130000000000013</v>
      </c>
      <c r="M193" s="225">
        <f>'CUOTA ARTESANAL'!S149</f>
        <v>0.44317487474031519</v>
      </c>
      <c r="N193" s="213" t="s">
        <v>203</v>
      </c>
      <c r="O193" s="214">
        <f>RESUMEN!$C$4</f>
        <v>44725</v>
      </c>
      <c r="P193" s="206">
        <v>2022</v>
      </c>
      <c r="Q193" s="201"/>
    </row>
    <row r="194" spans="1:17" ht="15.75" customHeight="1">
      <c r="A194" s="211" t="s">
        <v>38</v>
      </c>
      <c r="B194" s="211" t="s">
        <v>39</v>
      </c>
      <c r="C194" s="211" t="s">
        <v>59</v>
      </c>
      <c r="D194" s="211" t="s">
        <v>319</v>
      </c>
      <c r="E194" s="216" t="str">
        <f>+'CUOTA ARTESANAL'!E151</f>
        <v>EL PELICANO IV (968909)</v>
      </c>
      <c r="F194" s="211" t="s">
        <v>41</v>
      </c>
      <c r="G194" s="211" t="s">
        <v>43</v>
      </c>
      <c r="H194" s="224">
        <f>'CUOTA ARTESANAL'!G151</f>
        <v>8.1880000000000006</v>
      </c>
      <c r="I194" s="224">
        <f>'CUOTA ARTESANAL'!H151</f>
        <v>0</v>
      </c>
      <c r="J194" s="224">
        <f>'CUOTA ARTESANAL'!I151</f>
        <v>8.1880000000000006</v>
      </c>
      <c r="K194" s="224">
        <f>'CUOTA ARTESANAL'!J151</f>
        <v>7</v>
      </c>
      <c r="L194" s="224">
        <f>'CUOTA ARTESANAL'!K151</f>
        <v>1.1880000000000006</v>
      </c>
      <c r="M194" s="225">
        <f>'CUOTA ARTESANAL'!L151</f>
        <v>0.85490962383976543</v>
      </c>
      <c r="N194" s="213" t="str">
        <f>'CUOTA ARTESANAL'!M151</f>
        <v>-</v>
      </c>
      <c r="O194" s="214">
        <f>RESUMEN!$C$4</f>
        <v>44725</v>
      </c>
      <c r="P194" s="206">
        <v>2022</v>
      </c>
      <c r="Q194" s="206"/>
    </row>
    <row r="195" spans="1:17" s="209" customFormat="1" ht="15">
      <c r="A195" s="211" t="s">
        <v>38</v>
      </c>
      <c r="B195" s="211" t="s">
        <v>39</v>
      </c>
      <c r="C195" s="211" t="s">
        <v>59</v>
      </c>
      <c r="D195" s="211" t="s">
        <v>319</v>
      </c>
      <c r="E195" s="216" t="str">
        <f>+'CUOTA ARTESANAL'!E151</f>
        <v>EL PELICANO IV (968909)</v>
      </c>
      <c r="F195" s="211" t="s">
        <v>44</v>
      </c>
      <c r="G195" s="211" t="s">
        <v>45</v>
      </c>
      <c r="H195" s="224">
        <f>'CUOTA ARTESANAL'!G152</f>
        <v>8.1880000000000006</v>
      </c>
      <c r="I195" s="224">
        <f>'CUOTA ARTESANAL'!H152</f>
        <v>0</v>
      </c>
      <c r="J195" s="224">
        <f>'CUOTA ARTESANAL'!I152</f>
        <v>9.3760000000000012</v>
      </c>
      <c r="K195" s="224">
        <f>'CUOTA ARTESANAL'!J152</f>
        <v>0</v>
      </c>
      <c r="L195" s="224">
        <f>'CUOTA ARTESANAL'!K152</f>
        <v>9.3760000000000012</v>
      </c>
      <c r="M195" s="225">
        <f>'CUOTA ARTESANAL'!L152</f>
        <v>0</v>
      </c>
      <c r="N195" s="213" t="str">
        <f>'CUOTA ARTESANAL'!M152</f>
        <v>-</v>
      </c>
      <c r="O195" s="214">
        <f>RESUMEN!$C$4</f>
        <v>44725</v>
      </c>
      <c r="P195" s="206">
        <v>2022</v>
      </c>
      <c r="Q195" s="201"/>
    </row>
    <row r="196" spans="1:17" s="209" customFormat="1" ht="15">
      <c r="A196" s="211" t="s">
        <v>38</v>
      </c>
      <c r="B196" s="211" t="s">
        <v>39</v>
      </c>
      <c r="C196" s="211" t="s">
        <v>59</v>
      </c>
      <c r="D196" s="211" t="s">
        <v>319</v>
      </c>
      <c r="E196" s="216" t="str">
        <f>+'CUOTA ARTESANAL'!E151</f>
        <v>EL PELICANO IV (968909)</v>
      </c>
      <c r="F196" s="211" t="s">
        <v>41</v>
      </c>
      <c r="G196" s="211" t="s">
        <v>45</v>
      </c>
      <c r="H196" s="224">
        <f>'CUOTA ARTESANAL'!N151</f>
        <v>16.376000000000001</v>
      </c>
      <c r="I196" s="224">
        <f>'CUOTA ARTESANAL'!O151</f>
        <v>0</v>
      </c>
      <c r="J196" s="224">
        <f>'CUOTA ARTESANAL'!P151</f>
        <v>16.376000000000001</v>
      </c>
      <c r="K196" s="224">
        <f>'CUOTA ARTESANAL'!Q151</f>
        <v>7</v>
      </c>
      <c r="L196" s="224">
        <f>'CUOTA ARTESANAL'!R151</f>
        <v>9.3760000000000012</v>
      </c>
      <c r="M196" s="225">
        <f>'CUOTA ARTESANAL'!S151</f>
        <v>0.42745481191988272</v>
      </c>
      <c r="N196" s="213" t="s">
        <v>203</v>
      </c>
      <c r="O196" s="214">
        <f>RESUMEN!$C$4</f>
        <v>44725</v>
      </c>
      <c r="P196" s="206">
        <v>2022</v>
      </c>
      <c r="Q196" s="201"/>
    </row>
    <row r="197" spans="1:17" s="209" customFormat="1" ht="15">
      <c r="A197" s="211" t="s">
        <v>38</v>
      </c>
      <c r="B197" s="211" t="s">
        <v>39</v>
      </c>
      <c r="C197" s="211" t="s">
        <v>59</v>
      </c>
      <c r="D197" s="211" t="s">
        <v>319</v>
      </c>
      <c r="E197" s="216" t="str">
        <f>+'CUOTA ARTESANAL'!E153</f>
        <v>EL VIEJO ROLA (966699)</v>
      </c>
      <c r="F197" s="211" t="s">
        <v>41</v>
      </c>
      <c r="G197" s="211" t="s">
        <v>43</v>
      </c>
      <c r="H197" s="224">
        <f>'CUOTA ARTESANAL'!G153</f>
        <v>8.1880000000000006</v>
      </c>
      <c r="I197" s="224">
        <f>'CUOTA ARTESANAL'!H153</f>
        <v>0</v>
      </c>
      <c r="J197" s="224">
        <f>'CUOTA ARTESANAL'!I153</f>
        <v>8.1880000000000006</v>
      </c>
      <c r="K197" s="224">
        <f>'CUOTA ARTESANAL'!J153</f>
        <v>8.0459999999999994</v>
      </c>
      <c r="L197" s="224">
        <f>'CUOTA ARTESANAL'!K153</f>
        <v>0.14200000000000124</v>
      </c>
      <c r="M197" s="225">
        <f>'CUOTA ARTESANAL'!L153</f>
        <v>0.98265754763067892</v>
      </c>
      <c r="N197" s="213" t="str">
        <f>'CUOTA ARTESANAL'!M153</f>
        <v>-</v>
      </c>
      <c r="O197" s="214">
        <f>RESUMEN!$C$4</f>
        <v>44725</v>
      </c>
      <c r="P197" s="206">
        <v>2022</v>
      </c>
      <c r="Q197" s="201"/>
    </row>
    <row r="198" spans="1:17" s="209" customFormat="1" ht="15">
      <c r="A198" s="211" t="s">
        <v>38</v>
      </c>
      <c r="B198" s="211" t="s">
        <v>39</v>
      </c>
      <c r="C198" s="211" t="s">
        <v>59</v>
      </c>
      <c r="D198" s="211" t="s">
        <v>319</v>
      </c>
      <c r="E198" s="216" t="str">
        <f>+'CUOTA ARTESANAL'!E153</f>
        <v>EL VIEJO ROLA (966699)</v>
      </c>
      <c r="F198" s="211" t="s">
        <v>44</v>
      </c>
      <c r="G198" s="211" t="s">
        <v>45</v>
      </c>
      <c r="H198" s="224">
        <f>'CUOTA ARTESANAL'!G154</f>
        <v>8.1880000000000006</v>
      </c>
      <c r="I198" s="224">
        <f>'CUOTA ARTESANAL'!H154</f>
        <v>0</v>
      </c>
      <c r="J198" s="224">
        <f>'CUOTA ARTESANAL'!I154</f>
        <v>8.3300000000000018</v>
      </c>
      <c r="K198" s="224">
        <f>'CUOTA ARTESANAL'!J154</f>
        <v>0</v>
      </c>
      <c r="L198" s="224">
        <f>'CUOTA ARTESANAL'!K154</f>
        <v>8.3300000000000018</v>
      </c>
      <c r="M198" s="225">
        <f>'CUOTA ARTESANAL'!L154</f>
        <v>0</v>
      </c>
      <c r="N198" s="213" t="str">
        <f>'CUOTA ARTESANAL'!M154</f>
        <v>-</v>
      </c>
      <c r="O198" s="214">
        <f>RESUMEN!$C$4</f>
        <v>44725</v>
      </c>
      <c r="P198" s="206">
        <v>2022</v>
      </c>
      <c r="Q198" s="201"/>
    </row>
    <row r="199" spans="1:17" s="209" customFormat="1" ht="15">
      <c r="A199" s="211" t="s">
        <v>38</v>
      </c>
      <c r="B199" s="211" t="s">
        <v>39</v>
      </c>
      <c r="C199" s="211" t="s">
        <v>59</v>
      </c>
      <c r="D199" s="211" t="s">
        <v>319</v>
      </c>
      <c r="E199" s="216" t="str">
        <f>+'CUOTA ARTESANAL'!E153</f>
        <v>EL VIEJO ROLA (966699)</v>
      </c>
      <c r="F199" s="211" t="s">
        <v>41</v>
      </c>
      <c r="G199" s="211" t="s">
        <v>45</v>
      </c>
      <c r="H199" s="224">
        <f>'CUOTA ARTESANAL'!N153</f>
        <v>16.376000000000001</v>
      </c>
      <c r="I199" s="224">
        <f>'CUOTA ARTESANAL'!O153</f>
        <v>0</v>
      </c>
      <c r="J199" s="224">
        <f>'CUOTA ARTESANAL'!P153</f>
        <v>16.376000000000001</v>
      </c>
      <c r="K199" s="224">
        <f>'CUOTA ARTESANAL'!Q153</f>
        <v>8.0459999999999994</v>
      </c>
      <c r="L199" s="224">
        <f>'CUOTA ARTESANAL'!R153</f>
        <v>8.3300000000000018</v>
      </c>
      <c r="M199" s="225">
        <f>'CUOTA ARTESANAL'!S153</f>
        <v>0.49132877381533946</v>
      </c>
      <c r="N199" s="213" t="s">
        <v>203</v>
      </c>
      <c r="O199" s="214">
        <f>RESUMEN!$C$4</f>
        <v>44725</v>
      </c>
      <c r="P199" s="206">
        <v>2022</v>
      </c>
      <c r="Q199" s="201"/>
    </row>
    <row r="200" spans="1:17" s="209" customFormat="1" ht="15">
      <c r="A200" s="211" t="s">
        <v>38</v>
      </c>
      <c r="B200" s="211" t="s">
        <v>39</v>
      </c>
      <c r="C200" s="211" t="s">
        <v>59</v>
      </c>
      <c r="D200" s="211" t="s">
        <v>319</v>
      </c>
      <c r="E200" s="216" t="str">
        <f>+'CUOTA ARTESANAL'!E155</f>
        <v>KARINA ANDREA III (697782)</v>
      </c>
      <c r="F200" s="211" t="s">
        <v>41</v>
      </c>
      <c r="G200" s="211" t="s">
        <v>43</v>
      </c>
      <c r="H200" s="224">
        <f>'CUOTA ARTESANAL'!G155</f>
        <v>8.19</v>
      </c>
      <c r="I200" s="224">
        <f>'CUOTA ARTESANAL'!H155</f>
        <v>0</v>
      </c>
      <c r="J200" s="224">
        <f>'CUOTA ARTESANAL'!I155</f>
        <v>8.19</v>
      </c>
      <c r="K200" s="224">
        <f>'CUOTA ARTESANAL'!J155</f>
        <v>8.0119999999999987</v>
      </c>
      <c r="L200" s="224">
        <f>'CUOTA ARTESANAL'!K155</f>
        <v>0.17800000000000082</v>
      </c>
      <c r="M200" s="225">
        <f>'CUOTA ARTESANAL'!L155</f>
        <v>0.97826617826617812</v>
      </c>
      <c r="N200" s="213" t="str">
        <f>'CUOTA ARTESANAL'!M155</f>
        <v>-</v>
      </c>
      <c r="O200" s="214">
        <f>RESUMEN!$C$4</f>
        <v>44725</v>
      </c>
      <c r="P200" s="206">
        <v>2022</v>
      </c>
      <c r="Q200" s="201"/>
    </row>
    <row r="201" spans="1:17" s="209" customFormat="1" ht="15">
      <c r="A201" s="211" t="s">
        <v>38</v>
      </c>
      <c r="B201" s="211" t="s">
        <v>39</v>
      </c>
      <c r="C201" s="211" t="s">
        <v>59</v>
      </c>
      <c r="D201" s="211" t="s">
        <v>319</v>
      </c>
      <c r="E201" s="216" t="str">
        <f>+'CUOTA ARTESANAL'!E155</f>
        <v>KARINA ANDREA III (697782)</v>
      </c>
      <c r="F201" s="211" t="s">
        <v>44</v>
      </c>
      <c r="G201" s="211" t="s">
        <v>45</v>
      </c>
      <c r="H201" s="224">
        <f>'CUOTA ARTESANAL'!G156</f>
        <v>8.19</v>
      </c>
      <c r="I201" s="224">
        <f>'CUOTA ARTESANAL'!H156</f>
        <v>0</v>
      </c>
      <c r="J201" s="224">
        <f>'CUOTA ARTESANAL'!I156</f>
        <v>8.3680000000000003</v>
      </c>
      <c r="K201" s="224">
        <f>'CUOTA ARTESANAL'!J156</f>
        <v>0</v>
      </c>
      <c r="L201" s="224">
        <f>'CUOTA ARTESANAL'!K156</f>
        <v>8.3680000000000003</v>
      </c>
      <c r="M201" s="225">
        <f>'CUOTA ARTESANAL'!L156</f>
        <v>0</v>
      </c>
      <c r="N201" s="213" t="str">
        <f>'CUOTA ARTESANAL'!M156</f>
        <v>-</v>
      </c>
      <c r="O201" s="214">
        <f>RESUMEN!$C$4</f>
        <v>44725</v>
      </c>
      <c r="P201" s="206">
        <v>2022</v>
      </c>
      <c r="Q201" s="201"/>
    </row>
    <row r="202" spans="1:17" s="209" customFormat="1" ht="15">
      <c r="A202" s="211" t="s">
        <v>38</v>
      </c>
      <c r="B202" s="211" t="s">
        <v>39</v>
      </c>
      <c r="C202" s="211" t="s">
        <v>59</v>
      </c>
      <c r="D202" s="211" t="s">
        <v>319</v>
      </c>
      <c r="E202" s="216" t="str">
        <f>+'CUOTA ARTESANAL'!E155</f>
        <v>KARINA ANDREA III (697782)</v>
      </c>
      <c r="F202" s="211" t="s">
        <v>41</v>
      </c>
      <c r="G202" s="211" t="s">
        <v>45</v>
      </c>
      <c r="H202" s="224">
        <f>'CUOTA ARTESANAL'!N155</f>
        <v>16.38</v>
      </c>
      <c r="I202" s="224">
        <f>'CUOTA ARTESANAL'!O155</f>
        <v>0</v>
      </c>
      <c r="J202" s="224">
        <f>'CUOTA ARTESANAL'!P155</f>
        <v>16.38</v>
      </c>
      <c r="K202" s="224">
        <f>'CUOTA ARTESANAL'!Q155</f>
        <v>8.0119999999999987</v>
      </c>
      <c r="L202" s="224">
        <f>'CUOTA ARTESANAL'!R155</f>
        <v>8.3680000000000003</v>
      </c>
      <c r="M202" s="225">
        <f>'CUOTA ARTESANAL'!S155</f>
        <v>0.48913308913308906</v>
      </c>
      <c r="N202" s="213" t="s">
        <v>203</v>
      </c>
      <c r="O202" s="214">
        <f>RESUMEN!$C$4</f>
        <v>44725</v>
      </c>
      <c r="P202" s="206">
        <v>2022</v>
      </c>
      <c r="Q202" s="201"/>
    </row>
    <row r="203" spans="1:17" s="209" customFormat="1" ht="15">
      <c r="A203" s="211" t="s">
        <v>38</v>
      </c>
      <c r="B203" s="211" t="s">
        <v>39</v>
      </c>
      <c r="C203" s="211" t="s">
        <v>59</v>
      </c>
      <c r="D203" s="211" t="s">
        <v>319</v>
      </c>
      <c r="E203" s="216" t="str">
        <f>+'CUOTA ARTESANAL'!E157</f>
        <v>LOS CARRERA I (967344)</v>
      </c>
      <c r="F203" s="211" t="s">
        <v>41</v>
      </c>
      <c r="G203" s="211" t="s">
        <v>43</v>
      </c>
      <c r="H203" s="224">
        <f>'CUOTA ARTESANAL'!G157</f>
        <v>8.1880000000000006</v>
      </c>
      <c r="I203" s="224">
        <f>'CUOTA ARTESANAL'!H157</f>
        <v>0</v>
      </c>
      <c r="J203" s="224">
        <f>'CUOTA ARTESANAL'!I157</f>
        <v>8.1880000000000006</v>
      </c>
      <c r="K203" s="224">
        <f>'CUOTA ARTESANAL'!J157</f>
        <v>1.4040000000000001</v>
      </c>
      <c r="L203" s="224">
        <f>'CUOTA ARTESANAL'!K157</f>
        <v>6.7840000000000007</v>
      </c>
      <c r="M203" s="225">
        <f>'CUOTA ARTESANAL'!L157</f>
        <v>0.17147044455300439</v>
      </c>
      <c r="N203" s="213" t="str">
        <f>'CUOTA ARTESANAL'!M157</f>
        <v>-</v>
      </c>
      <c r="O203" s="214">
        <f>RESUMEN!$C$4</f>
        <v>44725</v>
      </c>
      <c r="P203" s="206">
        <v>2022</v>
      </c>
      <c r="Q203" s="201"/>
    </row>
    <row r="204" spans="1:17" s="209" customFormat="1" ht="15">
      <c r="A204" s="211" t="s">
        <v>38</v>
      </c>
      <c r="B204" s="211" t="s">
        <v>39</v>
      </c>
      <c r="C204" s="211" t="s">
        <v>59</v>
      </c>
      <c r="D204" s="211" t="s">
        <v>319</v>
      </c>
      <c r="E204" s="216" t="str">
        <f>+'CUOTA ARTESANAL'!E157</f>
        <v>LOS CARRERA I (967344)</v>
      </c>
      <c r="F204" s="211" t="s">
        <v>44</v>
      </c>
      <c r="G204" s="211" t="s">
        <v>45</v>
      </c>
      <c r="H204" s="224">
        <f>'CUOTA ARTESANAL'!G158</f>
        <v>8.1880000000000006</v>
      </c>
      <c r="I204" s="224">
        <f>'CUOTA ARTESANAL'!H158</f>
        <v>0</v>
      </c>
      <c r="J204" s="224">
        <f>'CUOTA ARTESANAL'!I158</f>
        <v>14.972000000000001</v>
      </c>
      <c r="K204" s="224">
        <f>'CUOTA ARTESANAL'!J158</f>
        <v>0</v>
      </c>
      <c r="L204" s="224">
        <f>'CUOTA ARTESANAL'!K158</f>
        <v>14.972000000000001</v>
      </c>
      <c r="M204" s="225">
        <f>'CUOTA ARTESANAL'!L158</f>
        <v>0</v>
      </c>
      <c r="N204" s="213" t="str">
        <f>'CUOTA ARTESANAL'!M158</f>
        <v>-</v>
      </c>
      <c r="O204" s="214">
        <f>RESUMEN!$C$4</f>
        <v>44725</v>
      </c>
      <c r="P204" s="206">
        <v>2022</v>
      </c>
      <c r="Q204" s="201"/>
    </row>
    <row r="205" spans="1:17" s="209" customFormat="1" ht="15">
      <c r="A205" s="211" t="s">
        <v>38</v>
      </c>
      <c r="B205" s="211" t="s">
        <v>39</v>
      </c>
      <c r="C205" s="211" t="s">
        <v>59</v>
      </c>
      <c r="D205" s="211" t="s">
        <v>319</v>
      </c>
      <c r="E205" s="216" t="str">
        <f>+'CUOTA ARTESANAL'!E157</f>
        <v>LOS CARRERA I (967344)</v>
      </c>
      <c r="F205" s="211" t="s">
        <v>41</v>
      </c>
      <c r="G205" s="211" t="s">
        <v>45</v>
      </c>
      <c r="H205" s="224">
        <f>'CUOTA ARTESANAL'!N157</f>
        <v>16.376000000000001</v>
      </c>
      <c r="I205" s="224">
        <f>'CUOTA ARTESANAL'!O157</f>
        <v>0</v>
      </c>
      <c r="J205" s="224">
        <f>'CUOTA ARTESANAL'!P157</f>
        <v>16.376000000000001</v>
      </c>
      <c r="K205" s="224">
        <f>'CUOTA ARTESANAL'!Q157</f>
        <v>1.4040000000000001</v>
      </c>
      <c r="L205" s="224">
        <f>'CUOTA ARTESANAL'!R157</f>
        <v>14.972000000000001</v>
      </c>
      <c r="M205" s="225">
        <f>'CUOTA ARTESANAL'!S157</f>
        <v>8.5735222276502196E-2</v>
      </c>
      <c r="N205" s="213" t="s">
        <v>203</v>
      </c>
      <c r="O205" s="214">
        <f>RESUMEN!$C$4</f>
        <v>44725</v>
      </c>
      <c r="P205" s="206">
        <v>2022</v>
      </c>
      <c r="Q205" s="201"/>
    </row>
    <row r="206" spans="1:17" s="209" customFormat="1" ht="15">
      <c r="A206" s="211" t="s">
        <v>38</v>
      </c>
      <c r="B206" s="211" t="s">
        <v>39</v>
      </c>
      <c r="C206" s="211" t="s">
        <v>59</v>
      </c>
      <c r="D206" s="211" t="s">
        <v>319</v>
      </c>
      <c r="E206" s="216" t="str">
        <f>+'CUOTA ARTESANAL'!E159</f>
        <v>MARGAB II (967798)</v>
      </c>
      <c r="F206" s="211" t="s">
        <v>41</v>
      </c>
      <c r="G206" s="211" t="s">
        <v>43</v>
      </c>
      <c r="H206" s="224">
        <f>'CUOTA ARTESANAL'!G159</f>
        <v>8.1869999999999994</v>
      </c>
      <c r="I206" s="224">
        <f>'CUOTA ARTESANAL'!H159</f>
        <v>0</v>
      </c>
      <c r="J206" s="224">
        <f>'CUOTA ARTESANAL'!I159</f>
        <v>8.1869999999999994</v>
      </c>
      <c r="K206" s="224">
        <f>'CUOTA ARTESANAL'!J159</f>
        <v>1.8720000000000034</v>
      </c>
      <c r="L206" s="224">
        <f>'CUOTA ARTESANAL'!K159</f>
        <v>6.3149999999999959</v>
      </c>
      <c r="M206" s="225">
        <f>'CUOTA ARTESANAL'!L159</f>
        <v>0.22865518504946911</v>
      </c>
      <c r="N206" s="213" t="str">
        <f>'CUOTA ARTESANAL'!M159</f>
        <v>-</v>
      </c>
      <c r="O206" s="214">
        <f>RESUMEN!$C$4</f>
        <v>44725</v>
      </c>
      <c r="P206" s="206">
        <v>2022</v>
      </c>
      <c r="Q206" s="201"/>
    </row>
    <row r="207" spans="1:17" s="209" customFormat="1" ht="15">
      <c r="A207" s="211" t="s">
        <v>38</v>
      </c>
      <c r="B207" s="211" t="s">
        <v>39</v>
      </c>
      <c r="C207" s="211" t="s">
        <v>59</v>
      </c>
      <c r="D207" s="211" t="s">
        <v>319</v>
      </c>
      <c r="E207" s="216" t="str">
        <f>+'CUOTA ARTESANAL'!E159</f>
        <v>MARGAB II (967798)</v>
      </c>
      <c r="F207" s="211" t="s">
        <v>44</v>
      </c>
      <c r="G207" s="211" t="s">
        <v>45</v>
      </c>
      <c r="H207" s="224">
        <f>'CUOTA ARTESANAL'!G160</f>
        <v>8.1869999999999994</v>
      </c>
      <c r="I207" s="224">
        <f>'CUOTA ARTESANAL'!H160</f>
        <v>0</v>
      </c>
      <c r="J207" s="224">
        <f>'CUOTA ARTESANAL'!I160</f>
        <v>14.501999999999995</v>
      </c>
      <c r="K207" s="224">
        <f>'CUOTA ARTESANAL'!J160</f>
        <v>0</v>
      </c>
      <c r="L207" s="224">
        <f>'CUOTA ARTESANAL'!K160</f>
        <v>14.501999999999995</v>
      </c>
      <c r="M207" s="225">
        <f>'CUOTA ARTESANAL'!L160</f>
        <v>0</v>
      </c>
      <c r="N207" s="213" t="str">
        <f>'CUOTA ARTESANAL'!M160</f>
        <v>-</v>
      </c>
      <c r="O207" s="214">
        <f>RESUMEN!$C$4</f>
        <v>44725</v>
      </c>
      <c r="P207" s="206">
        <v>2022</v>
      </c>
      <c r="Q207" s="201"/>
    </row>
    <row r="208" spans="1:17" s="209" customFormat="1" ht="15">
      <c r="A208" s="211" t="s">
        <v>38</v>
      </c>
      <c r="B208" s="211" t="s">
        <v>39</v>
      </c>
      <c r="C208" s="211" t="s">
        <v>59</v>
      </c>
      <c r="D208" s="211" t="s">
        <v>319</v>
      </c>
      <c r="E208" s="216" t="str">
        <f>+'CUOTA ARTESANAL'!E159</f>
        <v>MARGAB II (967798)</v>
      </c>
      <c r="F208" s="211" t="s">
        <v>41</v>
      </c>
      <c r="G208" s="211" t="s">
        <v>45</v>
      </c>
      <c r="H208" s="224">
        <f>'CUOTA ARTESANAL'!N159</f>
        <v>16.373999999999999</v>
      </c>
      <c r="I208" s="224">
        <f>'CUOTA ARTESANAL'!O159</f>
        <v>0</v>
      </c>
      <c r="J208" s="224">
        <f>'CUOTA ARTESANAL'!P159</f>
        <v>16.373999999999999</v>
      </c>
      <c r="K208" s="224">
        <f>'CUOTA ARTESANAL'!Q159</f>
        <v>1.8720000000000034</v>
      </c>
      <c r="L208" s="224">
        <f>'CUOTA ARTESANAL'!R159</f>
        <v>14.501999999999995</v>
      </c>
      <c r="M208" s="225">
        <f>'CUOTA ARTESANAL'!S159</f>
        <v>0.11432759252473455</v>
      </c>
      <c r="N208" s="213" t="s">
        <v>203</v>
      </c>
      <c r="O208" s="214">
        <f>RESUMEN!$C$4</f>
        <v>44725</v>
      </c>
      <c r="P208" s="206">
        <v>2022</v>
      </c>
      <c r="Q208" s="201"/>
    </row>
    <row r="209" spans="1:17" s="209" customFormat="1" ht="15">
      <c r="A209" s="211" t="s">
        <v>38</v>
      </c>
      <c r="B209" s="211" t="s">
        <v>39</v>
      </c>
      <c r="C209" s="211" t="s">
        <v>59</v>
      </c>
      <c r="D209" s="211" t="s">
        <v>319</v>
      </c>
      <c r="E209" s="216" t="str">
        <f>+'CUOTA ARTESANAL'!E161</f>
        <v>QUETZAL III (958072)</v>
      </c>
      <c r="F209" s="211" t="s">
        <v>41</v>
      </c>
      <c r="G209" s="211" t="s">
        <v>43</v>
      </c>
      <c r="H209" s="224">
        <f>'CUOTA ARTESANAL'!G161</f>
        <v>8.1920000000000002</v>
      </c>
      <c r="I209" s="224">
        <f>'CUOTA ARTESANAL'!H161</f>
        <v>0</v>
      </c>
      <c r="J209" s="224">
        <f>'CUOTA ARTESANAL'!I161</f>
        <v>8.1920000000000002</v>
      </c>
      <c r="K209" s="224">
        <f>'CUOTA ARTESANAL'!J161</f>
        <v>1.4850000000000001</v>
      </c>
      <c r="L209" s="224">
        <f>'CUOTA ARTESANAL'!K161</f>
        <v>6.7069999999999999</v>
      </c>
      <c r="M209" s="225">
        <f>'CUOTA ARTESANAL'!L161</f>
        <v>0.1812744140625</v>
      </c>
      <c r="N209" s="213" t="str">
        <f>'CUOTA ARTESANAL'!M161</f>
        <v>-</v>
      </c>
      <c r="O209" s="214">
        <f>RESUMEN!$C$4</f>
        <v>44725</v>
      </c>
      <c r="P209" s="206">
        <v>2022</v>
      </c>
      <c r="Q209" s="201"/>
    </row>
    <row r="210" spans="1:17" s="209" customFormat="1" ht="15">
      <c r="A210" s="211" t="s">
        <v>38</v>
      </c>
      <c r="B210" s="211" t="s">
        <v>39</v>
      </c>
      <c r="C210" s="211" t="s">
        <v>59</v>
      </c>
      <c r="D210" s="211" t="s">
        <v>319</v>
      </c>
      <c r="E210" s="216" t="str">
        <f>+'CUOTA ARTESANAL'!E161</f>
        <v>QUETZAL III (958072)</v>
      </c>
      <c r="F210" s="211" t="s">
        <v>44</v>
      </c>
      <c r="G210" s="211" t="s">
        <v>45</v>
      </c>
      <c r="H210" s="224">
        <f>'CUOTA ARTESANAL'!G162</f>
        <v>8.1920000000000002</v>
      </c>
      <c r="I210" s="224">
        <f>'CUOTA ARTESANAL'!H162</f>
        <v>0</v>
      </c>
      <c r="J210" s="224">
        <f>'CUOTA ARTESANAL'!I162</f>
        <v>14.899000000000001</v>
      </c>
      <c r="K210" s="224">
        <f>'CUOTA ARTESANAL'!J162</f>
        <v>0</v>
      </c>
      <c r="L210" s="224">
        <f>'CUOTA ARTESANAL'!K162</f>
        <v>14.899000000000001</v>
      </c>
      <c r="M210" s="225">
        <f>'CUOTA ARTESANAL'!L162</f>
        <v>0</v>
      </c>
      <c r="N210" s="213" t="str">
        <f>'CUOTA ARTESANAL'!M162</f>
        <v>-</v>
      </c>
      <c r="O210" s="214">
        <f>RESUMEN!$C$4</f>
        <v>44725</v>
      </c>
      <c r="P210" s="206">
        <v>2022</v>
      </c>
      <c r="Q210" s="201"/>
    </row>
    <row r="211" spans="1:17" s="209" customFormat="1" ht="15">
      <c r="A211" s="211" t="s">
        <v>38</v>
      </c>
      <c r="B211" s="211" t="s">
        <v>39</v>
      </c>
      <c r="C211" s="211" t="s">
        <v>59</v>
      </c>
      <c r="D211" s="211" t="s">
        <v>319</v>
      </c>
      <c r="E211" s="216" t="str">
        <f>+'CUOTA ARTESANAL'!E161</f>
        <v>QUETZAL III (958072)</v>
      </c>
      <c r="F211" s="211" t="s">
        <v>41</v>
      </c>
      <c r="G211" s="211" t="s">
        <v>45</v>
      </c>
      <c r="H211" s="224">
        <f>'CUOTA ARTESANAL'!N161</f>
        <v>16.384</v>
      </c>
      <c r="I211" s="224">
        <f>'CUOTA ARTESANAL'!O161</f>
        <v>0</v>
      </c>
      <c r="J211" s="224">
        <f>'CUOTA ARTESANAL'!P161</f>
        <v>16.384</v>
      </c>
      <c r="K211" s="224">
        <f>'CUOTA ARTESANAL'!Q161</f>
        <v>1.4850000000000001</v>
      </c>
      <c r="L211" s="224">
        <f>'CUOTA ARTESANAL'!R161</f>
        <v>14.899000000000001</v>
      </c>
      <c r="M211" s="225">
        <f>'CUOTA ARTESANAL'!S161</f>
        <v>9.063720703125E-2</v>
      </c>
      <c r="N211" s="213" t="s">
        <v>203</v>
      </c>
      <c r="O211" s="214">
        <f>RESUMEN!$C$4</f>
        <v>44725</v>
      </c>
      <c r="P211" s="206">
        <v>2022</v>
      </c>
      <c r="Q211" s="201"/>
    </row>
    <row r="212" spans="1:17" ht="15.75" customHeight="1">
      <c r="A212" s="211" t="s">
        <v>38</v>
      </c>
      <c r="B212" s="211" t="s">
        <v>39</v>
      </c>
      <c r="C212" s="211" t="s">
        <v>59</v>
      </c>
      <c r="D212" s="211" t="s">
        <v>319</v>
      </c>
      <c r="E212" s="216" t="str">
        <f>+'CUOTA ARTESANAL'!E163</f>
        <v>ESMERALDA R (969615)</v>
      </c>
      <c r="F212" s="211" t="s">
        <v>41</v>
      </c>
      <c r="G212" s="211" t="s">
        <v>43</v>
      </c>
      <c r="H212" s="224">
        <f>'CUOTA ARTESANAL'!G163</f>
        <v>8.1859999999999999</v>
      </c>
      <c r="I212" s="224">
        <f>'CUOTA ARTESANAL'!H163</f>
        <v>0</v>
      </c>
      <c r="J212" s="224">
        <f>'CUOTA ARTESANAL'!I163</f>
        <v>8.1859999999999999</v>
      </c>
      <c r="K212" s="224">
        <f>'CUOTA ARTESANAL'!J163</f>
        <v>0.8100000000000005</v>
      </c>
      <c r="L212" s="224">
        <f>'CUOTA ARTESANAL'!K163</f>
        <v>7.3759999999999994</v>
      </c>
      <c r="M212" s="225">
        <f>'CUOTA ARTESANAL'!L163</f>
        <v>9.8949425849010564E-2</v>
      </c>
      <c r="N212" s="213" t="str">
        <f>'CUOTA ARTESANAL'!M163</f>
        <v>-</v>
      </c>
      <c r="O212" s="214">
        <f>RESUMEN!$C$4</f>
        <v>44725</v>
      </c>
      <c r="P212" s="206">
        <v>2022</v>
      </c>
      <c r="Q212" s="206"/>
    </row>
    <row r="213" spans="1:17" ht="15.75" customHeight="1">
      <c r="A213" s="211" t="s">
        <v>38</v>
      </c>
      <c r="B213" s="211" t="s">
        <v>39</v>
      </c>
      <c r="C213" s="211" t="s">
        <v>59</v>
      </c>
      <c r="D213" s="211" t="s">
        <v>319</v>
      </c>
      <c r="E213" s="216" t="str">
        <f>+'CUOTA ARTESANAL'!E163</f>
        <v>ESMERALDA R (969615)</v>
      </c>
      <c r="F213" s="211" t="s">
        <v>44</v>
      </c>
      <c r="G213" s="211" t="s">
        <v>45</v>
      </c>
      <c r="H213" s="224">
        <f>'CUOTA ARTESANAL'!G164</f>
        <v>8.1859999999999999</v>
      </c>
      <c r="I213" s="224">
        <f>'CUOTA ARTESANAL'!H164</f>
        <v>0</v>
      </c>
      <c r="J213" s="224">
        <f>'CUOTA ARTESANAL'!I164</f>
        <v>15.561999999999999</v>
      </c>
      <c r="K213" s="224">
        <f>'CUOTA ARTESANAL'!J164</f>
        <v>0</v>
      </c>
      <c r="L213" s="224">
        <f>'CUOTA ARTESANAL'!K164</f>
        <v>15.561999999999999</v>
      </c>
      <c r="M213" s="225">
        <f>'CUOTA ARTESANAL'!L164</f>
        <v>0</v>
      </c>
      <c r="N213" s="213" t="str">
        <f>'CUOTA ARTESANAL'!M164</f>
        <v>-</v>
      </c>
      <c r="O213" s="214">
        <f>RESUMEN!$C$4</f>
        <v>44725</v>
      </c>
      <c r="P213" s="206">
        <v>2022</v>
      </c>
      <c r="Q213" s="206"/>
    </row>
    <row r="214" spans="1:17" ht="15.75" customHeight="1">
      <c r="A214" s="211" t="s">
        <v>38</v>
      </c>
      <c r="B214" s="211" t="s">
        <v>39</v>
      </c>
      <c r="C214" s="211" t="s">
        <v>59</v>
      </c>
      <c r="D214" s="211" t="s">
        <v>319</v>
      </c>
      <c r="E214" s="216" t="str">
        <f>+'CUOTA ARTESANAL'!E163</f>
        <v>ESMERALDA R (969615)</v>
      </c>
      <c r="F214" s="211" t="s">
        <v>41</v>
      </c>
      <c r="G214" s="211" t="s">
        <v>45</v>
      </c>
      <c r="H214" s="224">
        <f>'CUOTA ARTESANAL'!N163</f>
        <v>16.372</v>
      </c>
      <c r="I214" s="224">
        <f>'CUOTA ARTESANAL'!O163</f>
        <v>0</v>
      </c>
      <c r="J214" s="224">
        <f>'CUOTA ARTESANAL'!P163</f>
        <v>16.372</v>
      </c>
      <c r="K214" s="224">
        <f>'CUOTA ARTESANAL'!Q163</f>
        <v>0.8100000000000005</v>
      </c>
      <c r="L214" s="224">
        <f>'CUOTA ARTESANAL'!R163</f>
        <v>15.561999999999999</v>
      </c>
      <c r="M214" s="225">
        <f>'CUOTA ARTESANAL'!S163</f>
        <v>4.9474712924505282E-2</v>
      </c>
      <c r="N214" s="213" t="s">
        <v>203</v>
      </c>
      <c r="O214" s="214">
        <f>RESUMEN!$C$4</f>
        <v>44725</v>
      </c>
      <c r="P214" s="206">
        <v>2022</v>
      </c>
      <c r="Q214" s="206"/>
    </row>
    <row r="215" spans="1:17" ht="15.75" customHeight="1">
      <c r="A215" s="211" t="s">
        <v>38</v>
      </c>
      <c r="B215" s="211" t="s">
        <v>39</v>
      </c>
      <c r="C215" s="211" t="s">
        <v>59</v>
      </c>
      <c r="D215" s="211" t="s">
        <v>319</v>
      </c>
      <c r="E215" s="216" t="str">
        <f>+'CUOTA ARTESANAL'!E165</f>
        <v>MERY (696143)</v>
      </c>
      <c r="F215" s="211" t="s">
        <v>41</v>
      </c>
      <c r="G215" s="211" t="s">
        <v>43</v>
      </c>
      <c r="H215" s="224">
        <f>'CUOTA ARTESANAL'!G165</f>
        <v>8.1880000000000006</v>
      </c>
      <c r="I215" s="224">
        <f>'CUOTA ARTESANAL'!H165</f>
        <v>0</v>
      </c>
      <c r="J215" s="224">
        <f>'CUOTA ARTESANAL'!I165</f>
        <v>8.1880000000000006</v>
      </c>
      <c r="K215" s="224">
        <f>'CUOTA ARTESANAL'!J165</f>
        <v>2.2949999999999999</v>
      </c>
      <c r="L215" s="224">
        <f>'CUOTA ARTESANAL'!K165</f>
        <v>5.8930000000000007</v>
      </c>
      <c r="M215" s="225">
        <f>'CUOTA ARTESANAL'!L165</f>
        <v>0.28028822667318021</v>
      </c>
      <c r="N215" s="213" t="str">
        <f>'CUOTA ARTESANAL'!M165</f>
        <v>-</v>
      </c>
      <c r="O215" s="214">
        <f>RESUMEN!$C$4</f>
        <v>44725</v>
      </c>
      <c r="P215" s="206">
        <v>2022</v>
      </c>
      <c r="Q215" s="206"/>
    </row>
    <row r="216" spans="1:17" ht="15.75" customHeight="1">
      <c r="A216" s="211" t="s">
        <v>38</v>
      </c>
      <c r="B216" s="211" t="s">
        <v>39</v>
      </c>
      <c r="C216" s="211" t="s">
        <v>59</v>
      </c>
      <c r="D216" s="211" t="s">
        <v>319</v>
      </c>
      <c r="E216" s="216" t="str">
        <f>+'CUOTA ARTESANAL'!E165</f>
        <v>MERY (696143)</v>
      </c>
      <c r="F216" s="211" t="s">
        <v>44</v>
      </c>
      <c r="G216" s="211" t="s">
        <v>45</v>
      </c>
      <c r="H216" s="224">
        <f>'CUOTA ARTESANAL'!G166</f>
        <v>8.1880000000000006</v>
      </c>
      <c r="I216" s="224">
        <f>'CUOTA ARTESANAL'!H166</f>
        <v>0</v>
      </c>
      <c r="J216" s="224">
        <f>'CUOTA ARTESANAL'!I166</f>
        <v>14.081000000000001</v>
      </c>
      <c r="K216" s="224">
        <f>'CUOTA ARTESANAL'!J166</f>
        <v>0</v>
      </c>
      <c r="L216" s="224">
        <f>'CUOTA ARTESANAL'!K166</f>
        <v>14.081000000000001</v>
      </c>
      <c r="M216" s="225">
        <f>'CUOTA ARTESANAL'!L166</f>
        <v>0</v>
      </c>
      <c r="N216" s="213" t="str">
        <f>'CUOTA ARTESANAL'!M166</f>
        <v>-</v>
      </c>
      <c r="O216" s="214">
        <f>RESUMEN!$C$4</f>
        <v>44725</v>
      </c>
      <c r="P216" s="206">
        <v>2022</v>
      </c>
      <c r="Q216" s="206"/>
    </row>
    <row r="217" spans="1:17" ht="15.75" customHeight="1">
      <c r="A217" s="211" t="s">
        <v>38</v>
      </c>
      <c r="B217" s="211" t="s">
        <v>39</v>
      </c>
      <c r="C217" s="211" t="s">
        <v>59</v>
      </c>
      <c r="D217" s="211" t="s">
        <v>319</v>
      </c>
      <c r="E217" s="216" t="str">
        <f>+'CUOTA ARTESANAL'!E165</f>
        <v>MERY (696143)</v>
      </c>
      <c r="F217" s="211" t="s">
        <v>41</v>
      </c>
      <c r="G217" s="211" t="s">
        <v>45</v>
      </c>
      <c r="H217" s="224">
        <f>'CUOTA ARTESANAL'!N165</f>
        <v>16.376000000000001</v>
      </c>
      <c r="I217" s="224">
        <f>'CUOTA ARTESANAL'!O165</f>
        <v>0</v>
      </c>
      <c r="J217" s="224">
        <f>'CUOTA ARTESANAL'!P165</f>
        <v>16.376000000000001</v>
      </c>
      <c r="K217" s="224">
        <f>'CUOTA ARTESANAL'!Q165</f>
        <v>2.2949999999999999</v>
      </c>
      <c r="L217" s="224">
        <f>'CUOTA ARTESANAL'!R165</f>
        <v>14.081000000000001</v>
      </c>
      <c r="M217" s="225">
        <f>'CUOTA ARTESANAL'!S165</f>
        <v>0.1401441133365901</v>
      </c>
      <c r="N217" s="213" t="s">
        <v>203</v>
      </c>
      <c r="O217" s="214">
        <f>RESUMEN!$C$4</f>
        <v>44725</v>
      </c>
      <c r="P217" s="206">
        <v>2022</v>
      </c>
      <c r="Q217" s="206"/>
    </row>
    <row r="218" spans="1:17" ht="15.75" customHeight="1">
      <c r="A218" s="211" t="s">
        <v>38</v>
      </c>
      <c r="B218" s="211" t="s">
        <v>39</v>
      </c>
      <c r="C218" s="211" t="s">
        <v>59</v>
      </c>
      <c r="D218" s="211" t="s">
        <v>319</v>
      </c>
      <c r="E218" s="216" t="str">
        <f>+'CUOTA ARTESANAL'!E167</f>
        <v>ISAMAX (698467)</v>
      </c>
      <c r="F218" s="211" t="s">
        <v>41</v>
      </c>
      <c r="G218" s="211" t="s">
        <v>43</v>
      </c>
      <c r="H218" s="224">
        <f>'CUOTA ARTESANAL'!G167</f>
        <v>8.1850000000000005</v>
      </c>
      <c r="I218" s="224">
        <f>'CUOTA ARTESANAL'!H167</f>
        <v>0</v>
      </c>
      <c r="J218" s="224">
        <f>'CUOTA ARTESANAL'!I167</f>
        <v>8.1850000000000005</v>
      </c>
      <c r="K218" s="224">
        <f>'CUOTA ARTESANAL'!J167</f>
        <v>3.7730000000000006</v>
      </c>
      <c r="L218" s="224">
        <f>'CUOTA ARTESANAL'!K167</f>
        <v>4.4119999999999999</v>
      </c>
      <c r="M218" s="225">
        <f>'CUOTA ARTESANAL'!L167</f>
        <v>0.46096518020769706</v>
      </c>
      <c r="N218" s="213" t="str">
        <f>'CUOTA ARTESANAL'!M167</f>
        <v>-</v>
      </c>
      <c r="O218" s="214">
        <f>RESUMEN!$C$4</f>
        <v>44725</v>
      </c>
      <c r="P218" s="206">
        <v>2022</v>
      </c>
      <c r="Q218" s="206"/>
    </row>
    <row r="219" spans="1:17" ht="15.75" customHeight="1">
      <c r="A219" s="211" t="s">
        <v>38</v>
      </c>
      <c r="B219" s="211" t="s">
        <v>39</v>
      </c>
      <c r="C219" s="211" t="s">
        <v>59</v>
      </c>
      <c r="D219" s="211" t="s">
        <v>319</v>
      </c>
      <c r="E219" s="216" t="str">
        <f>+'CUOTA ARTESANAL'!E167</f>
        <v>ISAMAX (698467)</v>
      </c>
      <c r="F219" s="211" t="s">
        <v>44</v>
      </c>
      <c r="G219" s="211" t="s">
        <v>45</v>
      </c>
      <c r="H219" s="224">
        <f>'CUOTA ARTESANAL'!G168</f>
        <v>8.1850000000000005</v>
      </c>
      <c r="I219" s="224">
        <f>'CUOTA ARTESANAL'!H168</f>
        <v>0</v>
      </c>
      <c r="J219" s="224">
        <f>'CUOTA ARTESANAL'!I168</f>
        <v>12.597000000000001</v>
      </c>
      <c r="K219" s="224">
        <f>'CUOTA ARTESANAL'!J168</f>
        <v>0</v>
      </c>
      <c r="L219" s="224">
        <f>'CUOTA ARTESANAL'!K168</f>
        <v>12.597000000000001</v>
      </c>
      <c r="M219" s="225">
        <f>'CUOTA ARTESANAL'!L168</f>
        <v>0</v>
      </c>
      <c r="N219" s="213" t="str">
        <f>'CUOTA ARTESANAL'!M168</f>
        <v>-</v>
      </c>
      <c r="O219" s="214">
        <f>RESUMEN!$C$4</f>
        <v>44725</v>
      </c>
      <c r="P219" s="206">
        <v>2022</v>
      </c>
      <c r="Q219" s="206"/>
    </row>
    <row r="220" spans="1:17" ht="15.75" customHeight="1">
      <c r="A220" s="211" t="s">
        <v>38</v>
      </c>
      <c r="B220" s="211" t="s">
        <v>39</v>
      </c>
      <c r="C220" s="211" t="s">
        <v>59</v>
      </c>
      <c r="D220" s="211" t="s">
        <v>319</v>
      </c>
      <c r="E220" s="216" t="str">
        <f>+'CUOTA ARTESANAL'!E167</f>
        <v>ISAMAX (698467)</v>
      </c>
      <c r="F220" s="211" t="s">
        <v>41</v>
      </c>
      <c r="G220" s="211" t="s">
        <v>45</v>
      </c>
      <c r="H220" s="224">
        <f>'CUOTA ARTESANAL'!N167</f>
        <v>16.37</v>
      </c>
      <c r="I220" s="224">
        <f>'CUOTA ARTESANAL'!O167</f>
        <v>0</v>
      </c>
      <c r="J220" s="224">
        <f>'CUOTA ARTESANAL'!P167</f>
        <v>16.37</v>
      </c>
      <c r="K220" s="224">
        <f>'CUOTA ARTESANAL'!Q167</f>
        <v>3.7730000000000006</v>
      </c>
      <c r="L220" s="224">
        <f>'CUOTA ARTESANAL'!R167</f>
        <v>12.597000000000001</v>
      </c>
      <c r="M220" s="225">
        <f>'CUOTA ARTESANAL'!S167</f>
        <v>0.23048259010384853</v>
      </c>
      <c r="N220" s="213" t="s">
        <v>203</v>
      </c>
      <c r="O220" s="214">
        <f>RESUMEN!$C$4</f>
        <v>44725</v>
      </c>
      <c r="P220" s="206">
        <v>2022</v>
      </c>
      <c r="Q220" s="206"/>
    </row>
    <row r="221" spans="1:17" ht="15.75" customHeight="1">
      <c r="A221" s="211" t="s">
        <v>38</v>
      </c>
      <c r="B221" s="211" t="s">
        <v>39</v>
      </c>
      <c r="C221" s="211" t="s">
        <v>59</v>
      </c>
      <c r="D221" s="211" t="s">
        <v>319</v>
      </c>
      <c r="E221" s="216" t="str">
        <f>+'CUOTA ARTESANAL'!E169</f>
        <v>SAN PEDRO I (968968)</v>
      </c>
      <c r="F221" s="211" t="s">
        <v>41</v>
      </c>
      <c r="G221" s="211" t="s">
        <v>43</v>
      </c>
      <c r="H221" s="224">
        <f>'CUOTA ARTESANAL'!G169</f>
        <v>8.1890000000000001</v>
      </c>
      <c r="I221" s="224">
        <f>'CUOTA ARTESANAL'!H169</f>
        <v>0</v>
      </c>
      <c r="J221" s="224">
        <f>'CUOTA ARTESANAL'!I169</f>
        <v>8.1890000000000001</v>
      </c>
      <c r="K221" s="224">
        <f>'CUOTA ARTESANAL'!J169</f>
        <v>0</v>
      </c>
      <c r="L221" s="224">
        <f>'CUOTA ARTESANAL'!K169</f>
        <v>8.1890000000000001</v>
      </c>
      <c r="M221" s="225">
        <f>'CUOTA ARTESANAL'!L169</f>
        <v>0</v>
      </c>
      <c r="N221" s="213" t="str">
        <f>'CUOTA ARTESANAL'!M169</f>
        <v>-</v>
      </c>
      <c r="O221" s="214">
        <f>RESUMEN!$C$4</f>
        <v>44725</v>
      </c>
      <c r="P221" s="206">
        <v>2022</v>
      </c>
      <c r="Q221" s="206"/>
    </row>
    <row r="222" spans="1:17" ht="15.75" customHeight="1">
      <c r="A222" s="211" t="s">
        <v>38</v>
      </c>
      <c r="B222" s="211" t="s">
        <v>39</v>
      </c>
      <c r="C222" s="211" t="s">
        <v>59</v>
      </c>
      <c r="D222" s="211" t="s">
        <v>319</v>
      </c>
      <c r="E222" s="216" t="str">
        <f>+'CUOTA ARTESANAL'!E169</f>
        <v>SAN PEDRO I (968968)</v>
      </c>
      <c r="F222" s="211" t="s">
        <v>44</v>
      </c>
      <c r="G222" s="211" t="s">
        <v>45</v>
      </c>
      <c r="H222" s="224">
        <f>'CUOTA ARTESANAL'!G170</f>
        <v>8.1890000000000001</v>
      </c>
      <c r="I222" s="224">
        <f>'CUOTA ARTESANAL'!H170</f>
        <v>0</v>
      </c>
      <c r="J222" s="224">
        <f>'CUOTA ARTESANAL'!I170</f>
        <v>16.378</v>
      </c>
      <c r="K222" s="224">
        <f>'CUOTA ARTESANAL'!J170</f>
        <v>0</v>
      </c>
      <c r="L222" s="224">
        <f>'CUOTA ARTESANAL'!K170</f>
        <v>16.378</v>
      </c>
      <c r="M222" s="225">
        <f>'CUOTA ARTESANAL'!L170</f>
        <v>0</v>
      </c>
      <c r="N222" s="213" t="str">
        <f>'CUOTA ARTESANAL'!M170</f>
        <v>-</v>
      </c>
      <c r="O222" s="214">
        <f>RESUMEN!$C$4</f>
        <v>44725</v>
      </c>
      <c r="P222" s="206">
        <v>2022</v>
      </c>
      <c r="Q222" s="206"/>
    </row>
    <row r="223" spans="1:17" ht="15.75" customHeight="1">
      <c r="A223" s="211" t="s">
        <v>38</v>
      </c>
      <c r="B223" s="211" t="s">
        <v>39</v>
      </c>
      <c r="C223" s="211" t="s">
        <v>59</v>
      </c>
      <c r="D223" s="211" t="s">
        <v>319</v>
      </c>
      <c r="E223" s="216" t="str">
        <f>+'CUOTA ARTESANAL'!E169</f>
        <v>SAN PEDRO I (968968)</v>
      </c>
      <c r="F223" s="211" t="s">
        <v>41</v>
      </c>
      <c r="G223" s="211" t="s">
        <v>45</v>
      </c>
      <c r="H223" s="224">
        <f>'CUOTA ARTESANAL'!N169</f>
        <v>16.378</v>
      </c>
      <c r="I223" s="224">
        <f>'CUOTA ARTESANAL'!O169</f>
        <v>0</v>
      </c>
      <c r="J223" s="224">
        <f>'CUOTA ARTESANAL'!P169</f>
        <v>16.378</v>
      </c>
      <c r="K223" s="224">
        <f>'CUOTA ARTESANAL'!Q169</f>
        <v>0</v>
      </c>
      <c r="L223" s="224">
        <f>'CUOTA ARTESANAL'!R169</f>
        <v>16.378</v>
      </c>
      <c r="M223" s="225">
        <f>'CUOTA ARTESANAL'!S169</f>
        <v>0</v>
      </c>
      <c r="N223" s="213" t="s">
        <v>203</v>
      </c>
      <c r="O223" s="214">
        <f>RESUMEN!$C$4</f>
        <v>44725</v>
      </c>
      <c r="P223" s="206">
        <v>2022</v>
      </c>
      <c r="Q223" s="206"/>
    </row>
    <row r="224" spans="1:17" ht="15.75" customHeight="1">
      <c r="A224" s="211" t="s">
        <v>38</v>
      </c>
      <c r="B224" s="211" t="s">
        <v>39</v>
      </c>
      <c r="C224" s="211" t="s">
        <v>59</v>
      </c>
      <c r="D224" s="211" t="s">
        <v>319</v>
      </c>
      <c r="E224" s="216" t="str">
        <f>+'CUOTA ARTESANAL'!E171</f>
        <v xml:space="preserve">RESIDUAL </v>
      </c>
      <c r="F224" s="211" t="s">
        <v>41</v>
      </c>
      <c r="G224" s="211" t="s">
        <v>43</v>
      </c>
      <c r="H224" s="224">
        <f>'CUOTA ARTESANAL'!G171</f>
        <v>24.562999999999999</v>
      </c>
      <c r="I224" s="224">
        <f>'CUOTA ARTESANAL'!H171</f>
        <v>0</v>
      </c>
      <c r="J224" s="224">
        <f>'CUOTA ARTESANAL'!I171</f>
        <v>24.562999999999999</v>
      </c>
      <c r="K224" s="224">
        <f>'CUOTA ARTESANAL'!J171</f>
        <v>14.507250000000003</v>
      </c>
      <c r="L224" s="224">
        <f>'CUOTA ARTESANAL'!K171</f>
        <v>10.055749999999996</v>
      </c>
      <c r="M224" s="225">
        <f>'CUOTA ARTESANAL'!L171</f>
        <v>0.59061393152302255</v>
      </c>
      <c r="N224" s="213" t="str">
        <f>'CUOTA ARTESANAL'!M171</f>
        <v>-</v>
      </c>
      <c r="O224" s="214">
        <f>RESUMEN!$C$4</f>
        <v>44725</v>
      </c>
      <c r="P224" s="206">
        <v>2022</v>
      </c>
      <c r="Q224" s="206"/>
    </row>
    <row r="225" spans="1:17" ht="15.75" customHeight="1">
      <c r="A225" s="211" t="s">
        <v>38</v>
      </c>
      <c r="B225" s="211" t="s">
        <v>39</v>
      </c>
      <c r="C225" s="211" t="s">
        <v>59</v>
      </c>
      <c r="D225" s="211" t="s">
        <v>319</v>
      </c>
      <c r="E225" s="216" t="str">
        <f>+'CUOTA ARTESANAL'!E171</f>
        <v xml:space="preserve">RESIDUAL </v>
      </c>
      <c r="F225" s="211" t="s">
        <v>44</v>
      </c>
      <c r="G225" s="211" t="s">
        <v>45</v>
      </c>
      <c r="H225" s="224">
        <f>'CUOTA ARTESANAL'!G172</f>
        <v>24.562000000000001</v>
      </c>
      <c r="I225" s="224">
        <f>'CUOTA ARTESANAL'!H172</f>
        <v>0</v>
      </c>
      <c r="J225" s="224">
        <f>'CUOTA ARTESANAL'!I172</f>
        <v>34.617750000000001</v>
      </c>
      <c r="K225" s="224">
        <f>'CUOTA ARTESANAL'!J172</f>
        <v>0</v>
      </c>
      <c r="L225" s="224">
        <f>'CUOTA ARTESANAL'!K172</f>
        <v>34.617750000000001</v>
      </c>
      <c r="M225" s="225">
        <f>'CUOTA ARTESANAL'!L172</f>
        <v>0</v>
      </c>
      <c r="N225" s="213" t="str">
        <f>'CUOTA ARTESANAL'!M172</f>
        <v>-</v>
      </c>
      <c r="O225" s="214">
        <f>RESUMEN!$C$4</f>
        <v>44725</v>
      </c>
      <c r="P225" s="206">
        <v>2022</v>
      </c>
      <c r="Q225" s="206"/>
    </row>
    <row r="226" spans="1:17" ht="15.75" customHeight="1">
      <c r="A226" s="211" t="s">
        <v>38</v>
      </c>
      <c r="B226" s="211" t="s">
        <v>39</v>
      </c>
      <c r="C226" s="211" t="s">
        <v>59</v>
      </c>
      <c r="D226" s="211" t="s">
        <v>319</v>
      </c>
      <c r="E226" s="216" t="str">
        <f>+'CUOTA ARTESANAL'!E171</f>
        <v xml:space="preserve">RESIDUAL </v>
      </c>
      <c r="F226" s="211" t="s">
        <v>41</v>
      </c>
      <c r="G226" s="211" t="s">
        <v>45</v>
      </c>
      <c r="H226" s="224">
        <f>'CUOTA ARTESANAL'!N171</f>
        <v>49.125</v>
      </c>
      <c r="I226" s="224">
        <f>'CUOTA ARTESANAL'!O171</f>
        <v>0</v>
      </c>
      <c r="J226" s="224">
        <f>'CUOTA ARTESANAL'!P171</f>
        <v>49.125</v>
      </c>
      <c r="K226" s="224">
        <f>'CUOTA ARTESANAL'!Q171</f>
        <v>14.507250000000003</v>
      </c>
      <c r="L226" s="224">
        <f>'CUOTA ARTESANAL'!R171</f>
        <v>34.617750000000001</v>
      </c>
      <c r="M226" s="225">
        <f>'CUOTA ARTESANAL'!S171</f>
        <v>0.29531297709923671</v>
      </c>
      <c r="N226" s="213" t="s">
        <v>203</v>
      </c>
      <c r="O226" s="214">
        <f>RESUMEN!$C$4</f>
        <v>44725</v>
      </c>
      <c r="P226" s="206">
        <v>2022</v>
      </c>
      <c r="Q226" s="206"/>
    </row>
    <row r="227" spans="1:17" ht="15.75" customHeight="1">
      <c r="A227" s="211" t="s">
        <v>38</v>
      </c>
      <c r="B227" s="211" t="s">
        <v>39</v>
      </c>
      <c r="C227" s="211" t="s">
        <v>59</v>
      </c>
      <c r="D227" s="211" t="s">
        <v>319</v>
      </c>
      <c r="E227" s="216" t="str">
        <f>+'CUOTA ARTESANAL'!D173</f>
        <v>STI DE BUZOS Y PESCADORES ALGUEROS Y RAMOS AFINES PROA CENTRO DUAO RSU 07.02.0111 (ROA 433)</v>
      </c>
      <c r="F227" s="211" t="s">
        <v>41</v>
      </c>
      <c r="G227" s="211" t="s">
        <v>43</v>
      </c>
      <c r="H227" s="224">
        <f>'CUOTA ARTESANAL'!G173</f>
        <v>271.97399999999999</v>
      </c>
      <c r="I227" s="224">
        <f>'CUOTA ARTESANAL'!H173</f>
        <v>0</v>
      </c>
      <c r="J227" s="224">
        <f>'CUOTA ARTESANAL'!I173</f>
        <v>271.97399999999999</v>
      </c>
      <c r="K227" s="224">
        <f>'CUOTA ARTESANAL'!J173</f>
        <v>126.42800000000025</v>
      </c>
      <c r="L227" s="224">
        <f>'CUOTA ARTESANAL'!K173</f>
        <v>145.54599999999974</v>
      </c>
      <c r="M227" s="225">
        <f>'CUOTA ARTESANAL'!L173</f>
        <v>0.46485325803201871</v>
      </c>
      <c r="N227" s="213" t="str">
        <f>'CUOTA ARTESANAL'!M173</f>
        <v>-</v>
      </c>
      <c r="O227" s="214">
        <f>RESUMEN!$C$4</f>
        <v>44725</v>
      </c>
      <c r="P227" s="206">
        <v>2022</v>
      </c>
      <c r="Q227" s="206"/>
    </row>
    <row r="228" spans="1:17" ht="15.75" customHeight="1">
      <c r="A228" s="211" t="s">
        <v>38</v>
      </c>
      <c r="B228" s="211" t="s">
        <v>39</v>
      </c>
      <c r="C228" s="211" t="s">
        <v>59</v>
      </c>
      <c r="D228" s="211" t="s">
        <v>319</v>
      </c>
      <c r="E228" s="216" t="str">
        <f>+'CUOTA ARTESANAL'!D173</f>
        <v>STI DE BUZOS Y PESCADORES ALGUEROS Y RAMOS AFINES PROA CENTRO DUAO RSU 07.02.0111 (ROA 433)</v>
      </c>
      <c r="F228" s="211" t="s">
        <v>44</v>
      </c>
      <c r="G228" s="211" t="s">
        <v>45</v>
      </c>
      <c r="H228" s="224">
        <f>'CUOTA ARTESANAL'!G174</f>
        <v>271.97399999999999</v>
      </c>
      <c r="I228" s="224">
        <f>'CUOTA ARTESANAL'!H174</f>
        <v>0</v>
      </c>
      <c r="J228" s="224">
        <f>'CUOTA ARTESANAL'!I174</f>
        <v>417.51999999999975</v>
      </c>
      <c r="K228" s="224">
        <f>'CUOTA ARTESANAL'!J174</f>
        <v>0</v>
      </c>
      <c r="L228" s="224">
        <f>'CUOTA ARTESANAL'!K174</f>
        <v>417.51999999999975</v>
      </c>
      <c r="M228" s="225">
        <f>'CUOTA ARTESANAL'!L174</f>
        <v>0</v>
      </c>
      <c r="N228" s="213" t="str">
        <f>'CUOTA ARTESANAL'!M174</f>
        <v>-</v>
      </c>
      <c r="O228" s="214">
        <f>RESUMEN!$C$4</f>
        <v>44725</v>
      </c>
      <c r="P228" s="206">
        <v>2022</v>
      </c>
      <c r="Q228" s="206"/>
    </row>
    <row r="229" spans="1:17" ht="15.75" customHeight="1">
      <c r="A229" s="211" t="s">
        <v>38</v>
      </c>
      <c r="B229" s="211" t="s">
        <v>39</v>
      </c>
      <c r="C229" s="211" t="s">
        <v>59</v>
      </c>
      <c r="D229" s="211" t="s">
        <v>319</v>
      </c>
      <c r="E229" s="216" t="str">
        <f>+'CUOTA ARTESANAL'!D173</f>
        <v>STI DE BUZOS Y PESCADORES ALGUEROS Y RAMOS AFINES PROA CENTRO DUAO RSU 07.02.0111 (ROA 433)</v>
      </c>
      <c r="F229" s="211" t="s">
        <v>41</v>
      </c>
      <c r="G229" s="211" t="s">
        <v>45</v>
      </c>
      <c r="H229" s="224">
        <f>'CUOTA ARTESANAL'!N173</f>
        <v>543.94799999999998</v>
      </c>
      <c r="I229" s="224">
        <f>'CUOTA ARTESANAL'!O173</f>
        <v>0</v>
      </c>
      <c r="J229" s="224">
        <f>'CUOTA ARTESANAL'!P173</f>
        <v>543.94799999999998</v>
      </c>
      <c r="K229" s="224">
        <f>'CUOTA ARTESANAL'!Q173</f>
        <v>126.42800000000025</v>
      </c>
      <c r="L229" s="224">
        <f>'CUOTA ARTESANAL'!R173</f>
        <v>417.51999999999975</v>
      </c>
      <c r="M229" s="225">
        <f>'CUOTA ARTESANAL'!S173</f>
        <v>0.23242662901600936</v>
      </c>
      <c r="N229" s="213" t="s">
        <v>203</v>
      </c>
      <c r="O229" s="214">
        <f>RESUMEN!$C$4</f>
        <v>44725</v>
      </c>
      <c r="P229" s="206">
        <v>2022</v>
      </c>
      <c r="Q229" s="206"/>
    </row>
    <row r="230" spans="1:17" ht="15.75" customHeight="1">
      <c r="A230" s="211" t="s">
        <v>38</v>
      </c>
      <c r="B230" s="211" t="s">
        <v>39</v>
      </c>
      <c r="C230" s="211" t="s">
        <v>59</v>
      </c>
      <c r="D230" s="211" t="s">
        <v>319</v>
      </c>
      <c r="E230" s="216" t="str">
        <f>+'CUOTA ARTESANAL'!D175</f>
        <v>STI DE BUZOS Y PESCADORES ARTESANALES MAR BRAVA DE DUAO RSU 07.02.0116 (ROA 90214)</v>
      </c>
      <c r="F230" s="211" t="s">
        <v>41</v>
      </c>
      <c r="G230" s="211" t="s">
        <v>43</v>
      </c>
      <c r="H230" s="224">
        <f>'CUOTA ARTESANAL'!G175</f>
        <v>464.61599999999999</v>
      </c>
      <c r="I230" s="224">
        <f>'CUOTA ARTESANAL'!H175</f>
        <v>0</v>
      </c>
      <c r="J230" s="224">
        <f>'CUOTA ARTESANAL'!I175</f>
        <v>464.61599999999999</v>
      </c>
      <c r="K230" s="224">
        <f>'CUOTA ARTESANAL'!J175</f>
        <v>210.21499999999884</v>
      </c>
      <c r="L230" s="224">
        <f>'CUOTA ARTESANAL'!K175</f>
        <v>254.40100000000115</v>
      </c>
      <c r="M230" s="225">
        <f>'CUOTA ARTESANAL'!L175</f>
        <v>0.45244890404118421</v>
      </c>
      <c r="N230" s="213" t="str">
        <f>'CUOTA ARTESANAL'!M175</f>
        <v>-</v>
      </c>
      <c r="O230" s="214">
        <f>RESUMEN!$C$4</f>
        <v>44725</v>
      </c>
      <c r="P230" s="206">
        <v>2022</v>
      </c>
      <c r="Q230" s="206"/>
    </row>
    <row r="231" spans="1:17" ht="15.75" customHeight="1">
      <c r="A231" s="211" t="s">
        <v>38</v>
      </c>
      <c r="B231" s="211" t="s">
        <v>39</v>
      </c>
      <c r="C231" s="211" t="s">
        <v>59</v>
      </c>
      <c r="D231" s="211" t="s">
        <v>319</v>
      </c>
      <c r="E231" s="216" t="str">
        <f>+'CUOTA ARTESANAL'!D175</f>
        <v>STI DE BUZOS Y PESCADORES ARTESANALES MAR BRAVA DE DUAO RSU 07.02.0116 (ROA 90214)</v>
      </c>
      <c r="F231" s="211" t="s">
        <v>44</v>
      </c>
      <c r="G231" s="211" t="s">
        <v>45</v>
      </c>
      <c r="H231" s="224">
        <f>'CUOTA ARTESANAL'!G176</f>
        <v>464.61599999999999</v>
      </c>
      <c r="I231" s="224">
        <f>'CUOTA ARTESANAL'!H176</f>
        <v>0</v>
      </c>
      <c r="J231" s="224">
        <f>'CUOTA ARTESANAL'!I176</f>
        <v>719.01700000000119</v>
      </c>
      <c r="K231" s="224">
        <f>'CUOTA ARTESANAL'!J176</f>
        <v>0</v>
      </c>
      <c r="L231" s="224">
        <f>'CUOTA ARTESANAL'!K176</f>
        <v>719.01700000000119</v>
      </c>
      <c r="M231" s="225">
        <f>'CUOTA ARTESANAL'!L176</f>
        <v>0</v>
      </c>
      <c r="N231" s="213" t="str">
        <f>'CUOTA ARTESANAL'!M176</f>
        <v>-</v>
      </c>
      <c r="O231" s="214">
        <f>RESUMEN!$C$4</f>
        <v>44725</v>
      </c>
      <c r="P231" s="206">
        <v>2022</v>
      </c>
      <c r="Q231" s="206"/>
    </row>
    <row r="232" spans="1:17" ht="15.75" customHeight="1">
      <c r="A232" s="211" t="s">
        <v>38</v>
      </c>
      <c r="B232" s="211" t="s">
        <v>39</v>
      </c>
      <c r="C232" s="211" t="s">
        <v>59</v>
      </c>
      <c r="D232" s="211" t="s">
        <v>319</v>
      </c>
      <c r="E232" s="216" t="str">
        <f>+'CUOTA ARTESANAL'!D175</f>
        <v>STI DE BUZOS Y PESCADORES ARTESANALES MAR BRAVA DE DUAO RSU 07.02.0116 (ROA 90214)</v>
      </c>
      <c r="F232" s="211" t="s">
        <v>41</v>
      </c>
      <c r="G232" s="211" t="s">
        <v>45</v>
      </c>
      <c r="H232" s="224">
        <f>'CUOTA ARTESANAL'!N175</f>
        <v>929.23199999999997</v>
      </c>
      <c r="I232" s="224">
        <f>'CUOTA ARTESANAL'!O175</f>
        <v>0</v>
      </c>
      <c r="J232" s="224">
        <f>'CUOTA ARTESANAL'!P175</f>
        <v>929.23199999999997</v>
      </c>
      <c r="K232" s="224">
        <f>'CUOTA ARTESANAL'!Q175</f>
        <v>210.21499999999884</v>
      </c>
      <c r="L232" s="224">
        <f>'CUOTA ARTESANAL'!R175</f>
        <v>719.01700000000119</v>
      </c>
      <c r="M232" s="225">
        <f>'CUOTA ARTESANAL'!S175</f>
        <v>0.2262244520205921</v>
      </c>
      <c r="N232" s="213" t="s">
        <v>203</v>
      </c>
      <c r="O232" s="214">
        <f>RESUMEN!$C$4</f>
        <v>44725</v>
      </c>
      <c r="P232" s="206">
        <v>2022</v>
      </c>
      <c r="Q232" s="206"/>
    </row>
    <row r="233" spans="1:17" ht="15.75" customHeight="1">
      <c r="A233" s="211" t="s">
        <v>38</v>
      </c>
      <c r="B233" s="211" t="s">
        <v>39</v>
      </c>
      <c r="C233" s="211" t="s">
        <v>59</v>
      </c>
      <c r="D233" s="211" t="s">
        <v>319</v>
      </c>
      <c r="E233" s="206" t="str">
        <f>+'CUOTA ARTESANAL'!D177</f>
        <v>STI DE BUZOS Y PESCADORES ARTESANALES Y ACUICULTORES MATAQUITO DE LA PESCA RSU 07.02.0103</v>
      </c>
      <c r="F233" s="211" t="s">
        <v>41</v>
      </c>
      <c r="G233" s="211" t="s">
        <v>43</v>
      </c>
      <c r="H233" s="224">
        <f>'CUOTA ARTESANAL'!G177</f>
        <v>147.29300000000001</v>
      </c>
      <c r="I233" s="224">
        <f>'CUOTA ARTESANAL'!H177</f>
        <v>0</v>
      </c>
      <c r="J233" s="224">
        <f>'CUOTA ARTESANAL'!I177</f>
        <v>147.29300000000001</v>
      </c>
      <c r="K233" s="224">
        <f>'CUOTA ARTESANAL'!J177</f>
        <v>38.580000000000211</v>
      </c>
      <c r="L233" s="224">
        <f>'CUOTA ARTESANAL'!K177</f>
        <v>108.71299999999979</v>
      </c>
      <c r="M233" s="225">
        <f>'CUOTA ARTESANAL'!L177</f>
        <v>0.26192690759235138</v>
      </c>
      <c r="N233" s="213" t="str">
        <f>'CUOTA ARTESANAL'!M177</f>
        <v>-</v>
      </c>
      <c r="O233" s="214">
        <f>RESUMEN!$C$4</f>
        <v>44725</v>
      </c>
      <c r="P233" s="206">
        <v>2022</v>
      </c>
      <c r="Q233" s="206"/>
    </row>
    <row r="234" spans="1:17" ht="15.75" customHeight="1">
      <c r="A234" s="211" t="s">
        <v>38</v>
      </c>
      <c r="B234" s="211" t="s">
        <v>39</v>
      </c>
      <c r="C234" s="211" t="s">
        <v>59</v>
      </c>
      <c r="D234" s="211" t="s">
        <v>319</v>
      </c>
      <c r="E234" s="206" t="str">
        <f>+'CUOTA ARTESANAL'!D177</f>
        <v>STI DE BUZOS Y PESCADORES ARTESANALES Y ACUICULTORES MATAQUITO DE LA PESCA RSU 07.02.0103</v>
      </c>
      <c r="F234" s="211" t="s">
        <v>44</v>
      </c>
      <c r="G234" s="211" t="s">
        <v>45</v>
      </c>
      <c r="H234" s="224">
        <f>'CUOTA ARTESANAL'!G178</f>
        <v>147.29300000000001</v>
      </c>
      <c r="I234" s="224">
        <f>'CUOTA ARTESANAL'!H178</f>
        <v>0</v>
      </c>
      <c r="J234" s="224">
        <f>'CUOTA ARTESANAL'!I178</f>
        <v>256.0059999999998</v>
      </c>
      <c r="K234" s="224">
        <f>'CUOTA ARTESANAL'!J178</f>
        <v>0</v>
      </c>
      <c r="L234" s="224">
        <f>'CUOTA ARTESANAL'!K178</f>
        <v>256.0059999999998</v>
      </c>
      <c r="M234" s="225">
        <f>'CUOTA ARTESANAL'!L178</f>
        <v>0</v>
      </c>
      <c r="N234" s="213" t="str">
        <f>'CUOTA ARTESANAL'!M178</f>
        <v>-</v>
      </c>
      <c r="O234" s="214">
        <f>RESUMEN!$C$4</f>
        <v>44725</v>
      </c>
      <c r="P234" s="206">
        <v>2022</v>
      </c>
      <c r="Q234" s="206"/>
    </row>
    <row r="235" spans="1:17" ht="15.75" customHeight="1">
      <c r="A235" s="211" t="s">
        <v>38</v>
      </c>
      <c r="B235" s="211" t="s">
        <v>39</v>
      </c>
      <c r="C235" s="211" t="s">
        <v>59</v>
      </c>
      <c r="D235" s="211" t="s">
        <v>319</v>
      </c>
      <c r="E235" s="206" t="str">
        <f>+'CUOTA ARTESANAL'!D177</f>
        <v>STI DE BUZOS Y PESCADORES ARTESANALES Y ACUICULTORES MATAQUITO DE LA PESCA RSU 07.02.0103</v>
      </c>
      <c r="F235" s="211" t="s">
        <v>41</v>
      </c>
      <c r="G235" s="211" t="s">
        <v>45</v>
      </c>
      <c r="H235" s="224">
        <f>'CUOTA ARTESANAL'!N177</f>
        <v>294.58600000000001</v>
      </c>
      <c r="I235" s="224">
        <f>'CUOTA ARTESANAL'!O177</f>
        <v>0</v>
      </c>
      <c r="J235" s="224">
        <f>'CUOTA ARTESANAL'!P177</f>
        <v>294.58600000000001</v>
      </c>
      <c r="K235" s="224">
        <f>'CUOTA ARTESANAL'!Q177</f>
        <v>38.580000000000211</v>
      </c>
      <c r="L235" s="224">
        <f>'CUOTA ARTESANAL'!R177</f>
        <v>256.0059999999998</v>
      </c>
      <c r="M235" s="225">
        <f>'CUOTA ARTESANAL'!S177</f>
        <v>0.13096345379617569</v>
      </c>
      <c r="N235" s="213" t="s">
        <v>203</v>
      </c>
      <c r="O235" s="214">
        <f>RESUMEN!$C$4</f>
        <v>44725</v>
      </c>
      <c r="P235" s="206">
        <v>2022</v>
      </c>
      <c r="Q235" s="206"/>
    </row>
    <row r="236" spans="1:17" ht="15.75" customHeight="1">
      <c r="A236" s="211" t="s">
        <v>38</v>
      </c>
      <c r="B236" s="211" t="s">
        <v>39</v>
      </c>
      <c r="C236" s="211" t="s">
        <v>59</v>
      </c>
      <c r="D236" s="211" t="s">
        <v>319</v>
      </c>
      <c r="E236" s="206" t="str">
        <f>+'CUOTA ARTESANAL'!E179</f>
        <v>DEILYN I (969620)</v>
      </c>
      <c r="F236" s="211" t="s">
        <v>41</v>
      </c>
      <c r="G236" s="211" t="s">
        <v>43</v>
      </c>
      <c r="H236" s="224">
        <f>'CUOTA ARTESANAL'!G179</f>
        <v>11.335000000000001</v>
      </c>
      <c r="I236" s="224">
        <f>'CUOTA ARTESANAL'!H179</f>
        <v>0</v>
      </c>
      <c r="J236" s="224">
        <f>'CUOTA ARTESANAL'!I179</f>
        <v>11.335000000000001</v>
      </c>
      <c r="K236" s="224">
        <f>'CUOTA ARTESANAL'!J179</f>
        <v>0.86400000000000032</v>
      </c>
      <c r="L236" s="224">
        <f>'CUOTA ARTESANAL'!K179</f>
        <v>10.471</v>
      </c>
      <c r="M236" s="225">
        <f>'CUOTA ARTESANAL'!L179</f>
        <v>7.6224084693427466E-2</v>
      </c>
      <c r="N236" s="213" t="str">
        <f>'CUOTA ARTESANAL'!M179</f>
        <v>-</v>
      </c>
      <c r="O236" s="214">
        <f>RESUMEN!$C$4</f>
        <v>44725</v>
      </c>
      <c r="P236" s="206">
        <v>2022</v>
      </c>
      <c r="Q236" s="206"/>
    </row>
    <row r="237" spans="1:17" ht="15.75" customHeight="1">
      <c r="A237" s="211" t="s">
        <v>38</v>
      </c>
      <c r="B237" s="211" t="s">
        <v>39</v>
      </c>
      <c r="C237" s="211" t="s">
        <v>59</v>
      </c>
      <c r="D237" s="211" t="s">
        <v>319</v>
      </c>
      <c r="E237" s="206" t="str">
        <f>+'CUOTA ARTESANAL'!E179</f>
        <v>DEILYN I (969620)</v>
      </c>
      <c r="F237" s="211" t="s">
        <v>44</v>
      </c>
      <c r="G237" s="211" t="s">
        <v>45</v>
      </c>
      <c r="H237" s="224">
        <f>'CUOTA ARTESANAL'!G180</f>
        <v>11.335000000000001</v>
      </c>
      <c r="I237" s="224">
        <f>'CUOTA ARTESANAL'!H180</f>
        <v>0</v>
      </c>
      <c r="J237" s="224">
        <f>'CUOTA ARTESANAL'!I180</f>
        <v>21.806000000000001</v>
      </c>
      <c r="K237" s="224">
        <f>'CUOTA ARTESANAL'!J180</f>
        <v>0</v>
      </c>
      <c r="L237" s="224">
        <f>'CUOTA ARTESANAL'!K180</f>
        <v>21.806000000000001</v>
      </c>
      <c r="M237" s="225">
        <f>'CUOTA ARTESANAL'!L180</f>
        <v>0</v>
      </c>
      <c r="N237" s="213" t="str">
        <f>'CUOTA ARTESANAL'!M180</f>
        <v>-</v>
      </c>
      <c r="O237" s="214">
        <f>RESUMEN!$C$4</f>
        <v>44725</v>
      </c>
      <c r="P237" s="206">
        <v>2022</v>
      </c>
      <c r="Q237" s="206"/>
    </row>
    <row r="238" spans="1:17" ht="15.75" customHeight="1">
      <c r="A238" s="211" t="s">
        <v>38</v>
      </c>
      <c r="B238" s="211" t="s">
        <v>39</v>
      </c>
      <c r="C238" s="211" t="s">
        <v>59</v>
      </c>
      <c r="D238" s="211" t="s">
        <v>319</v>
      </c>
      <c r="E238" s="206" t="str">
        <f>+'CUOTA ARTESANAL'!E179</f>
        <v>DEILYN I (969620)</v>
      </c>
      <c r="F238" s="211" t="s">
        <v>41</v>
      </c>
      <c r="G238" s="211" t="s">
        <v>45</v>
      </c>
      <c r="H238" s="224">
        <f>'CUOTA ARTESANAL'!N179</f>
        <v>22.67</v>
      </c>
      <c r="I238" s="224">
        <f>'CUOTA ARTESANAL'!O179</f>
        <v>0</v>
      </c>
      <c r="J238" s="224">
        <f>'CUOTA ARTESANAL'!P179</f>
        <v>22.67</v>
      </c>
      <c r="K238" s="224">
        <f>'CUOTA ARTESANAL'!Q179</f>
        <v>0.86400000000000032</v>
      </c>
      <c r="L238" s="224">
        <f>'CUOTA ARTESANAL'!R179</f>
        <v>21.806000000000001</v>
      </c>
      <c r="M238" s="225">
        <f>'CUOTA ARTESANAL'!S179</f>
        <v>3.8112042346713733E-2</v>
      </c>
      <c r="N238" s="213" t="s">
        <v>203</v>
      </c>
      <c r="O238" s="214">
        <f>RESUMEN!$C$4</f>
        <v>44725</v>
      </c>
      <c r="P238" s="206">
        <v>2022</v>
      </c>
      <c r="Q238" s="206"/>
    </row>
    <row r="239" spans="1:17" ht="15.75" customHeight="1">
      <c r="A239" s="211" t="s">
        <v>38</v>
      </c>
      <c r="B239" s="211" t="s">
        <v>39</v>
      </c>
      <c r="C239" s="211" t="s">
        <v>59</v>
      </c>
      <c r="D239" s="211" t="s">
        <v>319</v>
      </c>
      <c r="E239" s="206" t="str">
        <f>+'CUOTA ARTESANAL'!E181</f>
        <v>EL LOLO II (960360)</v>
      </c>
      <c r="F239" s="211" t="s">
        <v>41</v>
      </c>
      <c r="G239" s="211" t="s">
        <v>43</v>
      </c>
      <c r="H239" s="224">
        <f>'CUOTA ARTESANAL'!G181</f>
        <v>11.335000000000001</v>
      </c>
      <c r="I239" s="224">
        <f>'CUOTA ARTESANAL'!H181</f>
        <v>0</v>
      </c>
      <c r="J239" s="224">
        <f>'CUOTA ARTESANAL'!I181</f>
        <v>11.335000000000001</v>
      </c>
      <c r="K239" s="224">
        <f>'CUOTA ARTESANAL'!J181</f>
        <v>0</v>
      </c>
      <c r="L239" s="224">
        <f>'CUOTA ARTESANAL'!K181</f>
        <v>11.335000000000001</v>
      </c>
      <c r="M239" s="225">
        <f>'CUOTA ARTESANAL'!L181</f>
        <v>0</v>
      </c>
      <c r="N239" s="213" t="str">
        <f>'CUOTA ARTESANAL'!M181</f>
        <v>-</v>
      </c>
      <c r="O239" s="214">
        <f>RESUMEN!$C$4</f>
        <v>44725</v>
      </c>
      <c r="P239" s="206">
        <v>2022</v>
      </c>
      <c r="Q239" s="206"/>
    </row>
    <row r="240" spans="1:17" ht="15.75" customHeight="1">
      <c r="A240" s="211" t="s">
        <v>38</v>
      </c>
      <c r="B240" s="211" t="s">
        <v>39</v>
      </c>
      <c r="C240" s="211" t="s">
        <v>59</v>
      </c>
      <c r="D240" s="211" t="s">
        <v>319</v>
      </c>
      <c r="E240" s="206" t="str">
        <f>+'CUOTA ARTESANAL'!E181</f>
        <v>EL LOLO II (960360)</v>
      </c>
      <c r="F240" s="211" t="s">
        <v>44</v>
      </c>
      <c r="G240" s="211" t="s">
        <v>45</v>
      </c>
      <c r="H240" s="224">
        <f>'CUOTA ARTESANAL'!G182</f>
        <v>11.335000000000001</v>
      </c>
      <c r="I240" s="224">
        <f>'CUOTA ARTESANAL'!H182</f>
        <v>0</v>
      </c>
      <c r="J240" s="224">
        <f>'CUOTA ARTESANAL'!I182</f>
        <v>22.67</v>
      </c>
      <c r="K240" s="224">
        <f>'CUOTA ARTESANAL'!J182</f>
        <v>0</v>
      </c>
      <c r="L240" s="224">
        <f>'CUOTA ARTESANAL'!K182</f>
        <v>22.67</v>
      </c>
      <c r="M240" s="225">
        <f>'CUOTA ARTESANAL'!L182</f>
        <v>0</v>
      </c>
      <c r="N240" s="213" t="str">
        <f>'CUOTA ARTESANAL'!M182</f>
        <v>-</v>
      </c>
      <c r="O240" s="214">
        <f>RESUMEN!$C$4</f>
        <v>44725</v>
      </c>
      <c r="P240" s="206">
        <v>2022</v>
      </c>
      <c r="Q240" s="206"/>
    </row>
    <row r="241" spans="1:17" ht="15.75" customHeight="1">
      <c r="A241" s="211" t="s">
        <v>38</v>
      </c>
      <c r="B241" s="211" t="s">
        <v>39</v>
      </c>
      <c r="C241" s="211" t="s">
        <v>59</v>
      </c>
      <c r="D241" s="211" t="s">
        <v>319</v>
      </c>
      <c r="E241" s="206" t="str">
        <f>+'CUOTA ARTESANAL'!E181</f>
        <v>EL LOLO II (960360)</v>
      </c>
      <c r="F241" s="211" t="s">
        <v>41</v>
      </c>
      <c r="G241" s="211" t="s">
        <v>45</v>
      </c>
      <c r="H241" s="224">
        <f>'CUOTA ARTESANAL'!N181</f>
        <v>22.67</v>
      </c>
      <c r="I241" s="224">
        <f>'CUOTA ARTESANAL'!O181</f>
        <v>0</v>
      </c>
      <c r="J241" s="224">
        <f>'CUOTA ARTESANAL'!P181</f>
        <v>22.67</v>
      </c>
      <c r="K241" s="224">
        <f>'CUOTA ARTESANAL'!Q181</f>
        <v>0</v>
      </c>
      <c r="L241" s="224">
        <f>'CUOTA ARTESANAL'!R181</f>
        <v>22.67</v>
      </c>
      <c r="M241" s="225">
        <f>'CUOTA ARTESANAL'!S181</f>
        <v>0</v>
      </c>
      <c r="N241" s="213" t="s">
        <v>203</v>
      </c>
      <c r="O241" s="214">
        <f>RESUMEN!$C$4</f>
        <v>44725</v>
      </c>
      <c r="P241" s="206">
        <v>2022</v>
      </c>
      <c r="Q241" s="206"/>
    </row>
    <row r="242" spans="1:17" ht="15.75" customHeight="1">
      <c r="A242" s="211" t="s">
        <v>38</v>
      </c>
      <c r="B242" s="211" t="s">
        <v>39</v>
      </c>
      <c r="C242" s="211" t="s">
        <v>59</v>
      </c>
      <c r="D242" s="211" t="s">
        <v>319</v>
      </c>
      <c r="E242" s="206" t="str">
        <f>+'CUOTA ARTESANAL'!E183</f>
        <v>EL FANTASMA I (966603)</v>
      </c>
      <c r="F242" s="211" t="s">
        <v>41</v>
      </c>
      <c r="G242" s="211" t="s">
        <v>43</v>
      </c>
      <c r="H242" s="224">
        <f>'CUOTA ARTESANAL'!G183</f>
        <v>11.327999999999999</v>
      </c>
      <c r="I242" s="224">
        <f>'CUOTA ARTESANAL'!H183</f>
        <v>0</v>
      </c>
      <c r="J242" s="224">
        <f>'CUOTA ARTESANAL'!I183</f>
        <v>11.327999999999999</v>
      </c>
      <c r="K242" s="224">
        <f>'CUOTA ARTESANAL'!J183</f>
        <v>1.7550000000000008</v>
      </c>
      <c r="L242" s="224">
        <f>'CUOTA ARTESANAL'!K183</f>
        <v>9.5729999999999986</v>
      </c>
      <c r="M242" s="225">
        <f>'CUOTA ARTESANAL'!L183</f>
        <v>0.15492584745762719</v>
      </c>
      <c r="N242" s="213" t="str">
        <f>'CUOTA ARTESANAL'!M183</f>
        <v>-</v>
      </c>
      <c r="O242" s="214">
        <f>RESUMEN!$C$4</f>
        <v>44725</v>
      </c>
      <c r="P242" s="206">
        <v>2022</v>
      </c>
      <c r="Q242" s="206"/>
    </row>
    <row r="243" spans="1:17" ht="15.75" customHeight="1">
      <c r="A243" s="211" t="s">
        <v>38</v>
      </c>
      <c r="B243" s="211" t="s">
        <v>39</v>
      </c>
      <c r="C243" s="211" t="s">
        <v>59</v>
      </c>
      <c r="D243" s="211" t="s">
        <v>319</v>
      </c>
      <c r="E243" s="206" t="str">
        <f>+'CUOTA ARTESANAL'!E183</f>
        <v>EL FANTASMA I (966603)</v>
      </c>
      <c r="F243" s="211" t="s">
        <v>44</v>
      </c>
      <c r="G243" s="211" t="s">
        <v>45</v>
      </c>
      <c r="H243" s="224">
        <f>'CUOTA ARTESANAL'!G184</f>
        <v>11.327999999999999</v>
      </c>
      <c r="I243" s="224">
        <f>'CUOTA ARTESANAL'!H184</f>
        <v>0</v>
      </c>
      <c r="J243" s="224">
        <f>'CUOTA ARTESANAL'!I184</f>
        <v>20.900999999999996</v>
      </c>
      <c r="K243" s="224">
        <f>'CUOTA ARTESANAL'!J184</f>
        <v>0</v>
      </c>
      <c r="L243" s="224">
        <f>'CUOTA ARTESANAL'!K184</f>
        <v>20.900999999999996</v>
      </c>
      <c r="M243" s="225">
        <f>'CUOTA ARTESANAL'!L184</f>
        <v>0</v>
      </c>
      <c r="N243" s="213" t="str">
        <f>'CUOTA ARTESANAL'!M184</f>
        <v>-</v>
      </c>
      <c r="O243" s="214">
        <f>RESUMEN!$C$4</f>
        <v>44725</v>
      </c>
      <c r="P243" s="206">
        <v>2022</v>
      </c>
      <c r="Q243" s="206"/>
    </row>
    <row r="244" spans="1:17" ht="15.75" customHeight="1">
      <c r="A244" s="211" t="s">
        <v>38</v>
      </c>
      <c r="B244" s="211" t="s">
        <v>39</v>
      </c>
      <c r="C244" s="211" t="s">
        <v>59</v>
      </c>
      <c r="D244" s="211" t="s">
        <v>319</v>
      </c>
      <c r="E244" s="206" t="str">
        <f>+'CUOTA ARTESANAL'!E183</f>
        <v>EL FANTASMA I (966603)</v>
      </c>
      <c r="F244" s="211" t="s">
        <v>41</v>
      </c>
      <c r="G244" s="211" t="s">
        <v>45</v>
      </c>
      <c r="H244" s="224">
        <f>'CUOTA ARTESANAL'!N183</f>
        <v>22.655999999999999</v>
      </c>
      <c r="I244" s="224">
        <f>'CUOTA ARTESANAL'!O183</f>
        <v>0</v>
      </c>
      <c r="J244" s="224">
        <f>'CUOTA ARTESANAL'!P183</f>
        <v>22.655999999999999</v>
      </c>
      <c r="K244" s="224">
        <f>'CUOTA ARTESANAL'!Q183</f>
        <v>1.7550000000000008</v>
      </c>
      <c r="L244" s="224">
        <f>'CUOTA ARTESANAL'!R183</f>
        <v>20.900999999999996</v>
      </c>
      <c r="M244" s="225">
        <f>'CUOTA ARTESANAL'!S183</f>
        <v>7.7462923728813596E-2</v>
      </c>
      <c r="N244" s="213" t="s">
        <v>203</v>
      </c>
      <c r="O244" s="214">
        <f>RESUMEN!$C$4</f>
        <v>44725</v>
      </c>
      <c r="P244" s="206">
        <v>2022</v>
      </c>
      <c r="Q244" s="206"/>
    </row>
    <row r="245" spans="1:17" ht="15.75" customHeight="1">
      <c r="A245" s="211" t="s">
        <v>38</v>
      </c>
      <c r="B245" s="211" t="s">
        <v>39</v>
      </c>
      <c r="C245" s="211" t="s">
        <v>59</v>
      </c>
      <c r="D245" s="211" t="s">
        <v>319</v>
      </c>
      <c r="E245" s="206" t="str">
        <f>+'CUOTA ARTESANAL'!E185</f>
        <v>SKORPIOS III (969008)</v>
      </c>
      <c r="F245" s="211" t="s">
        <v>41</v>
      </c>
      <c r="G245" s="211" t="s">
        <v>43</v>
      </c>
      <c r="H245" s="224">
        <f>'CUOTA ARTESANAL'!G185</f>
        <v>11.333</v>
      </c>
      <c r="I245" s="224">
        <f>'CUOTA ARTESANAL'!H185</f>
        <v>0</v>
      </c>
      <c r="J245" s="224">
        <f>'CUOTA ARTESANAL'!I185</f>
        <v>11.333</v>
      </c>
      <c r="K245" s="224">
        <f>'CUOTA ARTESANAL'!J185</f>
        <v>4.3379999999999983</v>
      </c>
      <c r="L245" s="224">
        <f>'CUOTA ARTESANAL'!K185</f>
        <v>6.9950000000000019</v>
      </c>
      <c r="M245" s="225">
        <f>'CUOTA ARTESANAL'!L185</f>
        <v>0.38277596399894098</v>
      </c>
      <c r="N245" s="213" t="str">
        <f>'CUOTA ARTESANAL'!M185</f>
        <v>-</v>
      </c>
      <c r="O245" s="214">
        <f>RESUMEN!$C$4</f>
        <v>44725</v>
      </c>
      <c r="P245" s="206">
        <v>2022</v>
      </c>
      <c r="Q245" s="206"/>
    </row>
    <row r="246" spans="1:17" ht="16.5" customHeight="1">
      <c r="A246" s="211" t="s">
        <v>38</v>
      </c>
      <c r="B246" s="211" t="s">
        <v>39</v>
      </c>
      <c r="C246" s="211" t="s">
        <v>59</v>
      </c>
      <c r="D246" s="211" t="s">
        <v>319</v>
      </c>
      <c r="E246" s="206" t="str">
        <f>+'CUOTA ARTESANAL'!E185</f>
        <v>SKORPIOS III (969008)</v>
      </c>
      <c r="F246" s="211" t="s">
        <v>44</v>
      </c>
      <c r="G246" s="211" t="s">
        <v>45</v>
      </c>
      <c r="H246" s="224">
        <f>'CUOTA ARTESANAL'!G186</f>
        <v>11.333</v>
      </c>
      <c r="I246" s="224">
        <f>'CUOTA ARTESANAL'!H186</f>
        <v>0</v>
      </c>
      <c r="J246" s="224">
        <f>'CUOTA ARTESANAL'!I186</f>
        <v>18.328000000000003</v>
      </c>
      <c r="K246" s="224">
        <f>'CUOTA ARTESANAL'!J186</f>
        <v>0</v>
      </c>
      <c r="L246" s="224">
        <f>'CUOTA ARTESANAL'!K186</f>
        <v>18.328000000000003</v>
      </c>
      <c r="M246" s="225">
        <f>'CUOTA ARTESANAL'!L186</f>
        <v>0</v>
      </c>
      <c r="N246" s="213" t="str">
        <f>'CUOTA ARTESANAL'!M186</f>
        <v>-</v>
      </c>
      <c r="O246" s="214">
        <f>RESUMEN!$C$4</f>
        <v>44725</v>
      </c>
      <c r="P246" s="206">
        <v>2022</v>
      </c>
      <c r="Q246" s="206"/>
    </row>
    <row r="247" spans="1:17" ht="16.5" customHeight="1">
      <c r="A247" s="211" t="s">
        <v>38</v>
      </c>
      <c r="B247" s="211" t="s">
        <v>39</v>
      </c>
      <c r="C247" s="211" t="s">
        <v>59</v>
      </c>
      <c r="D247" s="211" t="s">
        <v>319</v>
      </c>
      <c r="E247" s="206" t="str">
        <f>+'CUOTA ARTESANAL'!E185</f>
        <v>SKORPIOS III (969008)</v>
      </c>
      <c r="F247" s="211" t="s">
        <v>41</v>
      </c>
      <c r="G247" s="211" t="s">
        <v>45</v>
      </c>
      <c r="H247" s="224">
        <f>'CUOTA ARTESANAL'!N185</f>
        <v>22.666</v>
      </c>
      <c r="I247" s="224">
        <f>'CUOTA ARTESANAL'!O185</f>
        <v>0</v>
      </c>
      <c r="J247" s="224">
        <f>'CUOTA ARTESANAL'!P185</f>
        <v>22.666</v>
      </c>
      <c r="K247" s="224">
        <f>'CUOTA ARTESANAL'!Q185</f>
        <v>4.3379999999999983</v>
      </c>
      <c r="L247" s="224">
        <f>'CUOTA ARTESANAL'!R185</f>
        <v>18.328000000000003</v>
      </c>
      <c r="M247" s="225">
        <f>'CUOTA ARTESANAL'!S185</f>
        <v>0.19138798199947049</v>
      </c>
      <c r="N247" s="213" t="s">
        <v>203</v>
      </c>
      <c r="O247" s="214">
        <f>RESUMEN!$C$4</f>
        <v>44725</v>
      </c>
      <c r="P247" s="206">
        <v>2022</v>
      </c>
      <c r="Q247" s="206"/>
    </row>
    <row r="248" spans="1:17" ht="16.5" customHeight="1">
      <c r="A248" s="211" t="s">
        <v>38</v>
      </c>
      <c r="B248" s="211" t="s">
        <v>39</v>
      </c>
      <c r="C248" s="211" t="s">
        <v>59</v>
      </c>
      <c r="D248" s="211" t="s">
        <v>319</v>
      </c>
      <c r="E248" s="206" t="str">
        <f>'CUOTA ARTESANAL'!E187</f>
        <v>LUCIANA I (698347) RESIDUAL</v>
      </c>
      <c r="F248" s="211" t="s">
        <v>41</v>
      </c>
      <c r="G248" s="211" t="s">
        <v>43</v>
      </c>
      <c r="H248" s="224">
        <f>'CUOTA ARTESANAL'!G187</f>
        <v>11.324999999999999</v>
      </c>
      <c r="I248" s="224">
        <f>'CUOTA ARTESANAL'!H187</f>
        <v>0</v>
      </c>
      <c r="J248" s="224">
        <f>'CUOTA ARTESANAL'!I187</f>
        <v>11.324999999999999</v>
      </c>
      <c r="K248" s="224">
        <f>'CUOTA ARTESANAL'!J187</f>
        <v>3.375</v>
      </c>
      <c r="L248" s="224">
        <f>'CUOTA ARTESANAL'!K187</f>
        <v>7.9499999999999993</v>
      </c>
      <c r="M248" s="225">
        <f>'CUOTA ARTESANAL'!L187</f>
        <v>0.29801324503311261</v>
      </c>
      <c r="N248" s="213" t="s">
        <v>203</v>
      </c>
      <c r="O248" s="214">
        <f>RESUMEN!$C$4</f>
        <v>44725</v>
      </c>
      <c r="P248" s="206">
        <v>2022</v>
      </c>
      <c r="Q248" s="206"/>
    </row>
    <row r="249" spans="1:17" ht="16.5" customHeight="1">
      <c r="A249" s="211" t="s">
        <v>38</v>
      </c>
      <c r="B249" s="211" t="s">
        <v>39</v>
      </c>
      <c r="C249" s="211" t="s">
        <v>59</v>
      </c>
      <c r="D249" s="211" t="s">
        <v>319</v>
      </c>
      <c r="E249" s="206" t="str">
        <f>'CUOTA ARTESANAL'!E187</f>
        <v>LUCIANA I (698347) RESIDUAL</v>
      </c>
      <c r="F249" s="211" t="s">
        <v>44</v>
      </c>
      <c r="G249" s="211" t="s">
        <v>45</v>
      </c>
      <c r="H249" s="224">
        <f>'CUOTA ARTESANAL'!G188</f>
        <v>11.324999999999999</v>
      </c>
      <c r="I249" s="224">
        <f>'CUOTA ARTESANAL'!H188</f>
        <v>0</v>
      </c>
      <c r="J249" s="224">
        <f>'CUOTA ARTESANAL'!I188</f>
        <v>19.274999999999999</v>
      </c>
      <c r="K249" s="224">
        <f>'CUOTA ARTESANAL'!J188</f>
        <v>0</v>
      </c>
      <c r="L249" s="224">
        <f>'CUOTA ARTESANAL'!K188</f>
        <v>19.274999999999999</v>
      </c>
      <c r="M249" s="225">
        <f>'CUOTA ARTESANAL'!L188</f>
        <v>0</v>
      </c>
      <c r="N249" s="213" t="s">
        <v>203</v>
      </c>
      <c r="O249" s="214">
        <f>RESUMEN!$C$4</f>
        <v>44725</v>
      </c>
      <c r="P249" s="206">
        <v>2022</v>
      </c>
      <c r="Q249" s="206"/>
    </row>
    <row r="250" spans="1:17" ht="16.5" customHeight="1">
      <c r="A250" s="211" t="s">
        <v>38</v>
      </c>
      <c r="B250" s="211" t="s">
        <v>39</v>
      </c>
      <c r="C250" s="211" t="s">
        <v>59</v>
      </c>
      <c r="D250" s="211" t="s">
        <v>319</v>
      </c>
      <c r="E250" s="206" t="str">
        <f>'CUOTA ARTESANAL'!E187</f>
        <v>LUCIANA I (698347) RESIDUAL</v>
      </c>
      <c r="F250" s="211" t="s">
        <v>41</v>
      </c>
      <c r="G250" s="211" t="s">
        <v>45</v>
      </c>
      <c r="H250" s="224">
        <f>'CUOTA ARTESANAL'!N187</f>
        <v>22.65</v>
      </c>
      <c r="I250" s="224">
        <f>'CUOTA ARTESANAL'!O187</f>
        <v>0</v>
      </c>
      <c r="J250" s="224">
        <f>'CUOTA ARTESANAL'!P187</f>
        <v>22.65</v>
      </c>
      <c r="K250" s="224">
        <f>'CUOTA ARTESANAL'!Q187</f>
        <v>3.375</v>
      </c>
      <c r="L250" s="224">
        <f>'CUOTA ARTESANAL'!R187</f>
        <v>19.274999999999999</v>
      </c>
      <c r="M250" s="225">
        <f>'CUOTA ARTESANAL'!S187</f>
        <v>0.1490066225165563</v>
      </c>
      <c r="N250" s="213" t="s">
        <v>203</v>
      </c>
      <c r="O250" s="214">
        <f>RESUMEN!$C$4</f>
        <v>44725</v>
      </c>
      <c r="P250" s="206">
        <v>2022</v>
      </c>
      <c r="Q250" s="206"/>
    </row>
    <row r="251" spans="1:17" ht="15.75" customHeight="1">
      <c r="A251" s="211" t="s">
        <v>38</v>
      </c>
      <c r="B251" s="211" t="s">
        <v>39</v>
      </c>
      <c r="C251" s="211" t="s">
        <v>59</v>
      </c>
      <c r="D251" s="211" t="s">
        <v>319</v>
      </c>
      <c r="E251" s="211" t="str">
        <f>+'CUOTA ARTESANAL'!D189</f>
        <v>RESIDUAL</v>
      </c>
      <c r="F251" s="211" t="s">
        <v>41</v>
      </c>
      <c r="G251" s="211" t="s">
        <v>43</v>
      </c>
      <c r="H251" s="224">
        <f>'CUOTA ARTESANAL'!G189</f>
        <v>67.966999999999999</v>
      </c>
      <c r="I251" s="224">
        <f>'CUOTA ARTESANAL'!H189</f>
        <v>0</v>
      </c>
      <c r="J251" s="224">
        <f>'CUOTA ARTESANAL'!I189</f>
        <v>67.966999999999999</v>
      </c>
      <c r="K251" s="224">
        <f>'CUOTA ARTESANAL'!J189</f>
        <v>8.6700000000000017</v>
      </c>
      <c r="L251" s="224">
        <f>'CUOTA ARTESANAL'!K189</f>
        <v>59.296999999999997</v>
      </c>
      <c r="M251" s="225">
        <f>'CUOTA ARTESANAL'!L189</f>
        <v>0.12756190504215284</v>
      </c>
      <c r="N251" s="213" t="str">
        <f>'CUOTA ARTESANAL'!M189</f>
        <v>-</v>
      </c>
      <c r="O251" s="214">
        <f>RESUMEN!$C$4</f>
        <v>44725</v>
      </c>
      <c r="P251" s="206">
        <v>2022</v>
      </c>
      <c r="Q251" s="206"/>
    </row>
    <row r="252" spans="1:17" ht="15.75" customHeight="1">
      <c r="A252" s="211" t="s">
        <v>38</v>
      </c>
      <c r="B252" s="211" t="s">
        <v>39</v>
      </c>
      <c r="C252" s="211" t="s">
        <v>59</v>
      </c>
      <c r="D252" s="211" t="s">
        <v>319</v>
      </c>
      <c r="E252" s="211" t="str">
        <f>+'CUOTA ARTESANAL'!D189</f>
        <v>RESIDUAL</v>
      </c>
      <c r="F252" s="211" t="s">
        <v>44</v>
      </c>
      <c r="G252" s="211" t="s">
        <v>45</v>
      </c>
      <c r="H252" s="224">
        <f>'CUOTA ARTESANAL'!G190</f>
        <v>67.966999999999999</v>
      </c>
      <c r="I252" s="224">
        <f>'CUOTA ARTESANAL'!H190</f>
        <v>0</v>
      </c>
      <c r="J252" s="224">
        <f>'CUOTA ARTESANAL'!I190</f>
        <v>127.264</v>
      </c>
      <c r="K252" s="224">
        <f>'CUOTA ARTESANAL'!J190</f>
        <v>0</v>
      </c>
      <c r="L252" s="224">
        <f>'CUOTA ARTESANAL'!K190</f>
        <v>127.264</v>
      </c>
      <c r="M252" s="225">
        <f>'CUOTA ARTESANAL'!L190</f>
        <v>0</v>
      </c>
      <c r="N252" s="213" t="str">
        <f>'CUOTA ARTESANAL'!M190</f>
        <v>-</v>
      </c>
      <c r="O252" s="214">
        <f>RESUMEN!$C$4</f>
        <v>44725</v>
      </c>
      <c r="P252" s="206">
        <v>2022</v>
      </c>
      <c r="Q252" s="206"/>
    </row>
    <row r="253" spans="1:17" ht="15.75" customHeight="1">
      <c r="A253" s="211" t="s">
        <v>38</v>
      </c>
      <c r="B253" s="211" t="s">
        <v>39</v>
      </c>
      <c r="C253" s="211" t="s">
        <v>59</v>
      </c>
      <c r="D253" s="211" t="s">
        <v>319</v>
      </c>
      <c r="E253" s="211" t="str">
        <f>+'CUOTA ARTESANAL'!D189</f>
        <v>RESIDUAL</v>
      </c>
      <c r="F253" s="211" t="s">
        <v>41</v>
      </c>
      <c r="G253" s="211" t="s">
        <v>45</v>
      </c>
      <c r="H253" s="224">
        <f>'CUOTA ARTESANAL'!N189</f>
        <v>135.934</v>
      </c>
      <c r="I253" s="224">
        <f>'CUOTA ARTESANAL'!O189</f>
        <v>0</v>
      </c>
      <c r="J253" s="224">
        <f>'CUOTA ARTESANAL'!P189</f>
        <v>135.934</v>
      </c>
      <c r="K253" s="224">
        <f>'CUOTA ARTESANAL'!Q189</f>
        <v>8.6700000000000017</v>
      </c>
      <c r="L253" s="224">
        <f>'CUOTA ARTESANAL'!R189</f>
        <v>127.264</v>
      </c>
      <c r="M253" s="225">
        <f>'CUOTA ARTESANAL'!S189</f>
        <v>6.378095252107642E-2</v>
      </c>
      <c r="N253" s="213" t="s">
        <v>203</v>
      </c>
      <c r="O253" s="214">
        <f>RESUMEN!$C$4</f>
        <v>44725</v>
      </c>
      <c r="P253" s="206">
        <v>2022</v>
      </c>
      <c r="Q253" s="206"/>
    </row>
    <row r="254" spans="1:17" ht="15.75" customHeight="1">
      <c r="A254" s="211" t="s">
        <v>38</v>
      </c>
      <c r="B254" s="211" t="s">
        <v>39</v>
      </c>
      <c r="C254" s="211" t="s">
        <v>59</v>
      </c>
      <c r="D254" s="211" t="s">
        <v>319</v>
      </c>
      <c r="E254" s="211" t="str">
        <f>'CUOTA ARTESANAL'!D191</f>
        <v>AREA CENTRO</v>
      </c>
      <c r="F254" s="211" t="s">
        <v>41</v>
      </c>
      <c r="G254" s="211" t="s">
        <v>43</v>
      </c>
      <c r="H254" s="224">
        <f>'CUOTA ARTESANAL'!G191</f>
        <v>47.343000000000004</v>
      </c>
      <c r="I254" s="224">
        <f>'CUOTA ARTESANAL'!H191</f>
        <v>0</v>
      </c>
      <c r="J254" s="224">
        <f>'CUOTA ARTESANAL'!I191</f>
        <v>47.343000000000004</v>
      </c>
      <c r="K254" s="224">
        <f>'CUOTA ARTESANAL'!J191</f>
        <v>47.581000000000031</v>
      </c>
      <c r="L254" s="224">
        <f>'CUOTA ARTESANAL'!K191</f>
        <v>-0.23800000000002797</v>
      </c>
      <c r="M254" s="225">
        <f>'CUOTA ARTESANAL'!L191</f>
        <v>1.0050271423441697</v>
      </c>
      <c r="N254" s="213">
        <f>'CUOTA ARTESANAL'!M191</f>
        <v>44686</v>
      </c>
      <c r="O254" s="214">
        <f>RESUMEN!$C$4</f>
        <v>44725</v>
      </c>
      <c r="P254" s="206">
        <v>2022</v>
      </c>
      <c r="Q254" s="206"/>
    </row>
    <row r="255" spans="1:17" ht="15.75" customHeight="1">
      <c r="A255" s="211" t="s">
        <v>38</v>
      </c>
      <c r="B255" s="211" t="s">
        <v>39</v>
      </c>
      <c r="C255" s="211" t="s">
        <v>59</v>
      </c>
      <c r="D255" s="211" t="s">
        <v>319</v>
      </c>
      <c r="E255" s="211" t="str">
        <f>'CUOTA ARTESANAL'!D191</f>
        <v>AREA CENTRO</v>
      </c>
      <c r="F255" s="211" t="s">
        <v>44</v>
      </c>
      <c r="G255" s="211" t="s">
        <v>45</v>
      </c>
      <c r="H255" s="224">
        <f>'CUOTA ARTESANAL'!G192</f>
        <v>47.343000000000004</v>
      </c>
      <c r="I255" s="224">
        <f>'CUOTA ARTESANAL'!H192</f>
        <v>0</v>
      </c>
      <c r="J255" s="224">
        <f>'CUOTA ARTESANAL'!I192</f>
        <v>47.104999999999976</v>
      </c>
      <c r="K255" s="224">
        <f>'CUOTA ARTESANAL'!J192</f>
        <v>0</v>
      </c>
      <c r="L255" s="224">
        <f>'CUOTA ARTESANAL'!K192</f>
        <v>47.104999999999976</v>
      </c>
      <c r="M255" s="225">
        <f>'CUOTA ARTESANAL'!L192</f>
        <v>0</v>
      </c>
      <c r="N255" s="213" t="str">
        <f>'CUOTA ARTESANAL'!M192</f>
        <v>-</v>
      </c>
      <c r="O255" s="214">
        <f>RESUMEN!$C$4</f>
        <v>44725</v>
      </c>
      <c r="P255" s="206">
        <v>2022</v>
      </c>
      <c r="Q255" s="206"/>
    </row>
    <row r="256" spans="1:17" ht="15.75" customHeight="1">
      <c r="A256" s="211" t="s">
        <v>38</v>
      </c>
      <c r="B256" s="211" t="s">
        <v>39</v>
      </c>
      <c r="C256" s="211" t="s">
        <v>59</v>
      </c>
      <c r="D256" s="211" t="s">
        <v>319</v>
      </c>
      <c r="E256" s="211" t="str">
        <f>'CUOTA ARTESANAL'!D191</f>
        <v>AREA CENTRO</v>
      </c>
      <c r="F256" s="211" t="s">
        <v>41</v>
      </c>
      <c r="G256" s="211" t="s">
        <v>45</v>
      </c>
      <c r="H256" s="224">
        <f>'CUOTA ARTESANAL'!N191</f>
        <v>94.686000000000007</v>
      </c>
      <c r="I256" s="224">
        <f>'CUOTA ARTESANAL'!O191</f>
        <v>0</v>
      </c>
      <c r="J256" s="224">
        <f>'CUOTA ARTESANAL'!P191</f>
        <v>94.686000000000007</v>
      </c>
      <c r="K256" s="224">
        <f>'CUOTA ARTESANAL'!Q191</f>
        <v>47.581000000000031</v>
      </c>
      <c r="L256" s="224">
        <f>'CUOTA ARTESANAL'!R191</f>
        <v>47.104999999999976</v>
      </c>
      <c r="M256" s="225">
        <f>'CUOTA ARTESANAL'!S191</f>
        <v>0.50251357117208484</v>
      </c>
      <c r="N256" s="212" t="s">
        <v>203</v>
      </c>
      <c r="O256" s="214">
        <f>RESUMEN!$C$4</f>
        <v>44725</v>
      </c>
      <c r="P256" s="206">
        <v>2022</v>
      </c>
      <c r="Q256" s="206"/>
    </row>
    <row r="257" spans="1:17" ht="15.75" customHeight="1">
      <c r="A257" s="211" t="s">
        <v>38</v>
      </c>
      <c r="B257" s="211" t="s">
        <v>39</v>
      </c>
      <c r="C257" s="211" t="s">
        <v>59</v>
      </c>
      <c r="D257" s="211" t="s">
        <v>53</v>
      </c>
      <c r="E257" s="206" t="str">
        <f>+'CUOTA ARTESANAL'!D193</f>
        <v>STI PESCADORES ARTESANALES, BUZOS, MARISCADORES Y ALGUEROS DE PELLINES  RSU 07.05.0061</v>
      </c>
      <c r="F257" s="211" t="s">
        <v>41</v>
      </c>
      <c r="G257" s="211" t="s">
        <v>43</v>
      </c>
      <c r="H257" s="224">
        <f>'CUOTA ARTESANAL'!G193</f>
        <v>64.966999999999999</v>
      </c>
      <c r="I257" s="224">
        <f>'CUOTA ARTESANAL'!H193</f>
        <v>0</v>
      </c>
      <c r="J257" s="224">
        <f>'CUOTA ARTESANAL'!I193</f>
        <v>64.966999999999999</v>
      </c>
      <c r="K257" s="224">
        <f>'CUOTA ARTESANAL'!J193</f>
        <v>35.964610000000079</v>
      </c>
      <c r="L257" s="224">
        <f>'CUOTA ARTESANAL'!K193</f>
        <v>29.00238999999992</v>
      </c>
      <c r="M257" s="225">
        <f>'CUOTA ARTESANAL'!L193</f>
        <v>0.55358274200748192</v>
      </c>
      <c r="N257" s="213" t="str">
        <f>'CUOTA ARTESANAL'!M193</f>
        <v>-</v>
      </c>
      <c r="O257" s="214">
        <f>RESUMEN!$C$4</f>
        <v>44725</v>
      </c>
      <c r="P257" s="206">
        <v>2022</v>
      </c>
      <c r="Q257" s="206"/>
    </row>
    <row r="258" spans="1:17" ht="15.75" customHeight="1">
      <c r="A258" s="211" t="s">
        <v>38</v>
      </c>
      <c r="B258" s="211" t="s">
        <v>39</v>
      </c>
      <c r="C258" s="211" t="s">
        <v>59</v>
      </c>
      <c r="D258" s="211" t="s">
        <v>53</v>
      </c>
      <c r="E258" s="206" t="str">
        <f>+'CUOTA ARTESANAL'!D193</f>
        <v>STI PESCADORES ARTESANALES, BUZOS, MARISCADORES Y ALGUEROS DE PELLINES  RSU 07.05.0061</v>
      </c>
      <c r="F258" s="211" t="s">
        <v>44</v>
      </c>
      <c r="G258" s="211" t="s">
        <v>45</v>
      </c>
      <c r="H258" s="224">
        <f>'CUOTA ARTESANAL'!G194</f>
        <v>64.966999999999999</v>
      </c>
      <c r="I258" s="224">
        <f>'CUOTA ARTESANAL'!H194</f>
        <v>0</v>
      </c>
      <c r="J258" s="224">
        <f>'CUOTA ARTESANAL'!I194</f>
        <v>93.969389999999919</v>
      </c>
      <c r="K258" s="224">
        <f>'CUOTA ARTESANAL'!J194</f>
        <v>0</v>
      </c>
      <c r="L258" s="224">
        <f>'CUOTA ARTESANAL'!K194</f>
        <v>93.969389999999919</v>
      </c>
      <c r="M258" s="225">
        <f>'CUOTA ARTESANAL'!L194</f>
        <v>0</v>
      </c>
      <c r="N258" s="213" t="str">
        <f>'CUOTA ARTESANAL'!M194</f>
        <v>-</v>
      </c>
      <c r="O258" s="214">
        <f>RESUMEN!$C$4</f>
        <v>44725</v>
      </c>
      <c r="P258" s="206">
        <v>2022</v>
      </c>
      <c r="Q258" s="206"/>
    </row>
    <row r="259" spans="1:17" ht="15.75" customHeight="1">
      <c r="A259" s="211" t="s">
        <v>38</v>
      </c>
      <c r="B259" s="211" t="s">
        <v>39</v>
      </c>
      <c r="C259" s="211" t="s">
        <v>59</v>
      </c>
      <c r="D259" s="211" t="s">
        <v>53</v>
      </c>
      <c r="E259" s="206" t="str">
        <f>+'CUOTA ARTESANAL'!D193</f>
        <v>STI PESCADORES ARTESANALES, BUZOS, MARISCADORES Y ALGUEROS DE PELLINES  RSU 07.05.0061</v>
      </c>
      <c r="F259" s="211" t="s">
        <v>41</v>
      </c>
      <c r="G259" s="211" t="s">
        <v>45</v>
      </c>
      <c r="H259" s="224">
        <f>'CUOTA ARTESANAL'!N193</f>
        <v>129.934</v>
      </c>
      <c r="I259" s="224">
        <f>'CUOTA ARTESANAL'!O193</f>
        <v>0</v>
      </c>
      <c r="J259" s="224">
        <f>'CUOTA ARTESANAL'!P193</f>
        <v>129.934</v>
      </c>
      <c r="K259" s="224">
        <f>'CUOTA ARTESANAL'!Q193</f>
        <v>35.964610000000079</v>
      </c>
      <c r="L259" s="224">
        <f>'CUOTA ARTESANAL'!R193</f>
        <v>93.969389999999919</v>
      </c>
      <c r="M259" s="225">
        <f>'CUOTA ARTESANAL'!S193</f>
        <v>0.27679137100374096</v>
      </c>
      <c r="N259" s="212" t="s">
        <v>203</v>
      </c>
      <c r="O259" s="214">
        <f>RESUMEN!$C$4</f>
        <v>44725</v>
      </c>
      <c r="P259" s="206">
        <v>2022</v>
      </c>
      <c r="Q259" s="206"/>
    </row>
    <row r="260" spans="1:17" ht="15.75" customHeight="1">
      <c r="A260" s="211" t="s">
        <v>38</v>
      </c>
      <c r="B260" s="211" t="s">
        <v>39</v>
      </c>
      <c r="C260" s="211" t="s">
        <v>59</v>
      </c>
      <c r="D260" s="216" t="s">
        <v>319</v>
      </c>
      <c r="E260" s="216" t="str">
        <f>+'CUOTA ARTESANAL'!E195</f>
        <v>ABRAHAM (966190)</v>
      </c>
      <c r="F260" s="211" t="s">
        <v>41</v>
      </c>
      <c r="G260" s="211" t="s">
        <v>43</v>
      </c>
      <c r="H260" s="224">
        <f>'CUOTA ARTESANAL'!G195</f>
        <v>5.9039999999999999</v>
      </c>
      <c r="I260" s="224">
        <f>'CUOTA ARTESANAL'!H195</f>
        <v>0</v>
      </c>
      <c r="J260" s="224">
        <f>'CUOTA ARTESANAL'!I195</f>
        <v>5.9039999999999999</v>
      </c>
      <c r="K260" s="224">
        <f>'CUOTA ARTESANAL'!J195</f>
        <v>3.9759999999999991</v>
      </c>
      <c r="L260" s="224">
        <f>'CUOTA ARTESANAL'!K195</f>
        <v>1.9280000000000008</v>
      </c>
      <c r="M260" s="225">
        <f>'CUOTA ARTESANAL'!L195</f>
        <v>0.67344173441734401</v>
      </c>
      <c r="N260" s="213" t="str">
        <f>'CUOTA ARTESANAL'!M195</f>
        <v>-</v>
      </c>
      <c r="O260" s="214">
        <f>RESUMEN!$C$4</f>
        <v>44725</v>
      </c>
      <c r="P260" s="206">
        <v>2022</v>
      </c>
      <c r="Q260" s="206"/>
    </row>
    <row r="261" spans="1:17" ht="15.75" customHeight="1">
      <c r="A261" s="211" t="s">
        <v>38</v>
      </c>
      <c r="B261" s="211" t="s">
        <v>39</v>
      </c>
      <c r="C261" s="211" t="s">
        <v>59</v>
      </c>
      <c r="D261" s="216" t="s">
        <v>319</v>
      </c>
      <c r="E261" s="216" t="str">
        <f>+'CUOTA ARTESANAL'!E195</f>
        <v>ABRAHAM (966190)</v>
      </c>
      <c r="F261" s="211" t="s">
        <v>44</v>
      </c>
      <c r="G261" s="211" t="s">
        <v>45</v>
      </c>
      <c r="H261" s="224">
        <f>'CUOTA ARTESANAL'!G196</f>
        <v>5.9039999999999999</v>
      </c>
      <c r="I261" s="224">
        <f>'CUOTA ARTESANAL'!H196</f>
        <v>0</v>
      </c>
      <c r="J261" s="224">
        <f>'CUOTA ARTESANAL'!I196</f>
        <v>7.8320000000000007</v>
      </c>
      <c r="K261" s="224">
        <f>'CUOTA ARTESANAL'!J196</f>
        <v>0</v>
      </c>
      <c r="L261" s="224">
        <f>'CUOTA ARTESANAL'!K196</f>
        <v>7.8320000000000007</v>
      </c>
      <c r="M261" s="225">
        <f>'CUOTA ARTESANAL'!L196</f>
        <v>0</v>
      </c>
      <c r="N261" s="213" t="str">
        <f>'CUOTA ARTESANAL'!M196</f>
        <v>-</v>
      </c>
      <c r="O261" s="214">
        <f>RESUMEN!$C$4</f>
        <v>44725</v>
      </c>
      <c r="P261" s="206">
        <v>2022</v>
      </c>
      <c r="Q261" s="206"/>
    </row>
    <row r="262" spans="1:17" ht="15.75" customHeight="1">
      <c r="A262" s="211" t="s">
        <v>38</v>
      </c>
      <c r="B262" s="211" t="s">
        <v>39</v>
      </c>
      <c r="C262" s="211" t="s">
        <v>59</v>
      </c>
      <c r="D262" s="216" t="s">
        <v>319</v>
      </c>
      <c r="E262" s="216" t="str">
        <f>+'CUOTA ARTESANAL'!E195</f>
        <v>ABRAHAM (966190)</v>
      </c>
      <c r="F262" s="211" t="s">
        <v>41</v>
      </c>
      <c r="G262" s="211" t="s">
        <v>45</v>
      </c>
      <c r="H262" s="224">
        <f>'CUOTA ARTESANAL'!N195</f>
        <v>11.808</v>
      </c>
      <c r="I262" s="224">
        <f>'CUOTA ARTESANAL'!O195</f>
        <v>0</v>
      </c>
      <c r="J262" s="224">
        <f>'CUOTA ARTESANAL'!P195</f>
        <v>11.808</v>
      </c>
      <c r="K262" s="224">
        <f>'CUOTA ARTESANAL'!Q195</f>
        <v>3.9759999999999991</v>
      </c>
      <c r="L262" s="224">
        <f>'CUOTA ARTESANAL'!R195</f>
        <v>7.8320000000000007</v>
      </c>
      <c r="M262" s="225">
        <f>'CUOTA ARTESANAL'!S195</f>
        <v>0.336720867208672</v>
      </c>
      <c r="N262" s="213" t="str">
        <f>'CUOTA ARTESANAL'!M197</f>
        <v>-</v>
      </c>
      <c r="O262" s="214">
        <f>RESUMEN!$C$4</f>
        <v>44725</v>
      </c>
      <c r="P262" s="206">
        <v>2022</v>
      </c>
      <c r="Q262" s="206"/>
    </row>
    <row r="263" spans="1:17" ht="15.75" customHeight="1">
      <c r="A263" s="211" t="s">
        <v>38</v>
      </c>
      <c r="B263" s="211" t="s">
        <v>39</v>
      </c>
      <c r="C263" s="211" t="s">
        <v>59</v>
      </c>
      <c r="D263" s="216" t="s">
        <v>319</v>
      </c>
      <c r="E263" s="216" t="str">
        <f>+'CUOTA ARTESANAL'!E197</f>
        <v>ALFA I (961290)</v>
      </c>
      <c r="F263" s="211" t="s">
        <v>41</v>
      </c>
      <c r="G263" s="211" t="s">
        <v>43</v>
      </c>
      <c r="H263" s="224">
        <f>'CUOTA ARTESANAL'!G197</f>
        <v>5.9039999999999999</v>
      </c>
      <c r="I263" s="224">
        <f>'CUOTA ARTESANAL'!H197</f>
        <v>0</v>
      </c>
      <c r="J263" s="224">
        <f>'CUOTA ARTESANAL'!I197</f>
        <v>5.9039999999999999</v>
      </c>
      <c r="K263" s="224">
        <f>'CUOTA ARTESANAL'!J197</f>
        <v>3.1959999999999988</v>
      </c>
      <c r="L263" s="224">
        <f>'CUOTA ARTESANAL'!K197</f>
        <v>2.7080000000000011</v>
      </c>
      <c r="M263" s="225">
        <f>'CUOTA ARTESANAL'!L197</f>
        <v>0.54132791327913266</v>
      </c>
      <c r="N263" s="213" t="str">
        <f>'CUOTA ARTESANAL'!M197</f>
        <v>-</v>
      </c>
      <c r="O263" s="214">
        <f>RESUMEN!$C$4</f>
        <v>44725</v>
      </c>
      <c r="P263" s="206">
        <v>2022</v>
      </c>
      <c r="Q263" s="206"/>
    </row>
    <row r="264" spans="1:17" ht="15.75" customHeight="1">
      <c r="A264" s="211" t="s">
        <v>38</v>
      </c>
      <c r="B264" s="211" t="s">
        <v>39</v>
      </c>
      <c r="C264" s="211" t="s">
        <v>59</v>
      </c>
      <c r="D264" s="216" t="s">
        <v>319</v>
      </c>
      <c r="E264" s="216" t="str">
        <f>+'CUOTA ARTESANAL'!E197</f>
        <v>ALFA I (961290)</v>
      </c>
      <c r="F264" s="211" t="s">
        <v>44</v>
      </c>
      <c r="G264" s="211" t="s">
        <v>45</v>
      </c>
      <c r="H264" s="224">
        <f>'CUOTA ARTESANAL'!G198</f>
        <v>5.9039999999999999</v>
      </c>
      <c r="I264" s="224">
        <f>'CUOTA ARTESANAL'!H198</f>
        <v>0</v>
      </c>
      <c r="J264" s="224">
        <f>'CUOTA ARTESANAL'!I198</f>
        <v>8.6120000000000019</v>
      </c>
      <c r="K264" s="224">
        <f>'CUOTA ARTESANAL'!J198</f>
        <v>0</v>
      </c>
      <c r="L264" s="224">
        <f>'CUOTA ARTESANAL'!K198</f>
        <v>8.6120000000000019</v>
      </c>
      <c r="M264" s="225">
        <f>'CUOTA ARTESANAL'!L198</f>
        <v>0</v>
      </c>
      <c r="N264" s="213" t="str">
        <f>'CUOTA ARTESANAL'!M198</f>
        <v>-</v>
      </c>
      <c r="O264" s="214">
        <f>RESUMEN!$C$4</f>
        <v>44725</v>
      </c>
      <c r="P264" s="206">
        <v>2022</v>
      </c>
      <c r="Q264" s="206"/>
    </row>
    <row r="265" spans="1:17" ht="15.75" customHeight="1">
      <c r="A265" s="211" t="s">
        <v>38</v>
      </c>
      <c r="B265" s="211" t="s">
        <v>39</v>
      </c>
      <c r="C265" s="211" t="s">
        <v>59</v>
      </c>
      <c r="D265" s="216" t="s">
        <v>319</v>
      </c>
      <c r="E265" s="216" t="str">
        <f>+'CUOTA ARTESANAL'!E197</f>
        <v>ALFA I (961290)</v>
      </c>
      <c r="F265" s="211" t="s">
        <v>41</v>
      </c>
      <c r="G265" s="211" t="s">
        <v>45</v>
      </c>
      <c r="H265" s="224">
        <f>'CUOTA ARTESANAL'!N197</f>
        <v>11.808</v>
      </c>
      <c r="I265" s="224">
        <f>'CUOTA ARTESANAL'!O197</f>
        <v>0</v>
      </c>
      <c r="J265" s="224">
        <f>'CUOTA ARTESANAL'!P197</f>
        <v>11.808</v>
      </c>
      <c r="K265" s="224">
        <f>'CUOTA ARTESANAL'!Q197</f>
        <v>3.1959999999999988</v>
      </c>
      <c r="L265" s="224">
        <f>'CUOTA ARTESANAL'!R197</f>
        <v>8.6120000000000019</v>
      </c>
      <c r="M265" s="225">
        <f>'CUOTA ARTESANAL'!S197</f>
        <v>0.27066395663956633</v>
      </c>
      <c r="N265" s="213">
        <f>'CUOTA ARTESANAL'!M199</f>
        <v>44663</v>
      </c>
      <c r="O265" s="214">
        <f>RESUMEN!$C$4</f>
        <v>44725</v>
      </c>
      <c r="P265" s="206">
        <v>2022</v>
      </c>
      <c r="Q265" s="206"/>
    </row>
    <row r="266" spans="1:17" ht="15.75" customHeight="1">
      <c r="A266" s="211" t="s">
        <v>38</v>
      </c>
      <c r="B266" s="211" t="s">
        <v>39</v>
      </c>
      <c r="C266" s="211" t="s">
        <v>59</v>
      </c>
      <c r="D266" s="216" t="s">
        <v>319</v>
      </c>
      <c r="E266" s="216" t="str">
        <f>+'CUOTA ARTESANAL'!E199</f>
        <v>MAC - GIVER IV (966923)</v>
      </c>
      <c r="F266" s="211" t="s">
        <v>41</v>
      </c>
      <c r="G266" s="211" t="s">
        <v>43</v>
      </c>
      <c r="H266" s="224">
        <f>'CUOTA ARTESANAL'!G199</f>
        <v>5.9050000000000002</v>
      </c>
      <c r="I266" s="224">
        <f>'CUOTA ARTESANAL'!H199</f>
        <v>0</v>
      </c>
      <c r="J266" s="224">
        <f>'CUOTA ARTESANAL'!I199</f>
        <v>5.9050000000000002</v>
      </c>
      <c r="K266" s="224">
        <f>'CUOTA ARTESANAL'!J199</f>
        <v>7.8080000000000016</v>
      </c>
      <c r="L266" s="224">
        <f>'CUOTA ARTESANAL'!K199</f>
        <v>-1.9030000000000014</v>
      </c>
      <c r="M266" s="225">
        <f>'CUOTA ARTESANAL'!L199</f>
        <v>1.3222692633361559</v>
      </c>
      <c r="N266" s="213">
        <f>'CUOTA ARTESANAL'!M199</f>
        <v>44663</v>
      </c>
      <c r="O266" s="214">
        <f>RESUMEN!$C$4</f>
        <v>44725</v>
      </c>
      <c r="P266" s="206">
        <v>2022</v>
      </c>
      <c r="Q266" s="206"/>
    </row>
    <row r="267" spans="1:17" ht="15.75" customHeight="1">
      <c r="A267" s="211" t="s">
        <v>38</v>
      </c>
      <c r="B267" s="211" t="s">
        <v>39</v>
      </c>
      <c r="C267" s="211" t="s">
        <v>59</v>
      </c>
      <c r="D267" s="216" t="s">
        <v>319</v>
      </c>
      <c r="E267" s="216" t="str">
        <f>+'CUOTA ARTESANAL'!E199</f>
        <v>MAC - GIVER IV (966923)</v>
      </c>
      <c r="F267" s="211" t="s">
        <v>44</v>
      </c>
      <c r="G267" s="211" t="s">
        <v>45</v>
      </c>
      <c r="H267" s="224">
        <f>'CUOTA ARTESANAL'!G200</f>
        <v>5.9050000000000002</v>
      </c>
      <c r="I267" s="224">
        <f>'CUOTA ARTESANAL'!H200</f>
        <v>0</v>
      </c>
      <c r="J267" s="224">
        <f>'CUOTA ARTESANAL'!I200</f>
        <v>4.0019999999999989</v>
      </c>
      <c r="K267" s="224">
        <f>'CUOTA ARTESANAL'!J200</f>
        <v>0</v>
      </c>
      <c r="L267" s="224">
        <f>'CUOTA ARTESANAL'!K200</f>
        <v>4.0019999999999989</v>
      </c>
      <c r="M267" s="225">
        <f>'CUOTA ARTESANAL'!L200</f>
        <v>0</v>
      </c>
      <c r="N267" s="213" t="str">
        <f>'CUOTA ARTESANAL'!M200</f>
        <v>-</v>
      </c>
      <c r="O267" s="214">
        <f>RESUMEN!$C$4</f>
        <v>44725</v>
      </c>
      <c r="P267" s="206">
        <v>2022</v>
      </c>
      <c r="Q267" s="206"/>
    </row>
    <row r="268" spans="1:17" ht="15.75" customHeight="1">
      <c r="A268" s="211" t="s">
        <v>38</v>
      </c>
      <c r="B268" s="211" t="s">
        <v>39</v>
      </c>
      <c r="C268" s="211" t="s">
        <v>59</v>
      </c>
      <c r="D268" s="216" t="s">
        <v>319</v>
      </c>
      <c r="E268" s="216" t="str">
        <f>+'CUOTA ARTESANAL'!E199</f>
        <v>MAC - GIVER IV (966923)</v>
      </c>
      <c r="F268" s="211" t="s">
        <v>41</v>
      </c>
      <c r="G268" s="211" t="s">
        <v>45</v>
      </c>
      <c r="H268" s="224">
        <f>'CUOTA ARTESANAL'!N199</f>
        <v>11.81</v>
      </c>
      <c r="I268" s="224">
        <f>'CUOTA ARTESANAL'!O199</f>
        <v>0</v>
      </c>
      <c r="J268" s="224">
        <f>'CUOTA ARTESANAL'!P199</f>
        <v>11.81</v>
      </c>
      <c r="K268" s="224">
        <f>'CUOTA ARTESANAL'!Q199</f>
        <v>7.8080000000000016</v>
      </c>
      <c r="L268" s="224">
        <f>'CUOTA ARTESANAL'!R199</f>
        <v>4.0019999999999989</v>
      </c>
      <c r="M268" s="225">
        <f>'CUOTA ARTESANAL'!S199</f>
        <v>0.66113463166807795</v>
      </c>
      <c r="N268" s="213" t="s">
        <v>203</v>
      </c>
      <c r="O268" s="214">
        <f>RESUMEN!$C$4</f>
        <v>44725</v>
      </c>
      <c r="P268" s="206">
        <v>2022</v>
      </c>
      <c r="Q268" s="206"/>
    </row>
    <row r="269" spans="1:17" ht="15.75" customHeight="1">
      <c r="A269" s="211" t="s">
        <v>38</v>
      </c>
      <c r="B269" s="211" t="s">
        <v>39</v>
      </c>
      <c r="C269" s="211" t="s">
        <v>59</v>
      </c>
      <c r="D269" s="216" t="s">
        <v>319</v>
      </c>
      <c r="E269" s="216" t="str">
        <f>+'CUOTA ARTESANAL'!E201</f>
        <v>PAZ NATANAEL IV (969524)</v>
      </c>
      <c r="F269" s="211" t="s">
        <v>41</v>
      </c>
      <c r="G269" s="211" t="s">
        <v>43</v>
      </c>
      <c r="H269" s="224">
        <f>'CUOTA ARTESANAL'!G201</f>
        <v>5.9050000000000002</v>
      </c>
      <c r="I269" s="224">
        <f>'CUOTA ARTESANAL'!H201</f>
        <v>0</v>
      </c>
      <c r="J269" s="224">
        <f>'CUOTA ARTESANAL'!I201</f>
        <v>5.9050000000000002</v>
      </c>
      <c r="K269" s="224">
        <f>'CUOTA ARTESANAL'!J201</f>
        <v>4.2930000000000001</v>
      </c>
      <c r="L269" s="224">
        <f>'CUOTA ARTESANAL'!K201</f>
        <v>1.6120000000000001</v>
      </c>
      <c r="M269" s="225">
        <f>'CUOTA ARTESANAL'!L201</f>
        <v>0.7270110076206604</v>
      </c>
      <c r="N269" s="213" t="str">
        <f>'CUOTA ARTESANAL'!M201</f>
        <v>-</v>
      </c>
      <c r="O269" s="214">
        <f>RESUMEN!$C$4</f>
        <v>44725</v>
      </c>
      <c r="P269" s="206">
        <v>2022</v>
      </c>
      <c r="Q269" s="206"/>
    </row>
    <row r="270" spans="1:17" ht="15.75" customHeight="1">
      <c r="A270" s="211" t="s">
        <v>38</v>
      </c>
      <c r="B270" s="211" t="s">
        <v>39</v>
      </c>
      <c r="C270" s="211" t="s">
        <v>59</v>
      </c>
      <c r="D270" s="216" t="s">
        <v>319</v>
      </c>
      <c r="E270" s="216" t="str">
        <f>+'CUOTA ARTESANAL'!E201</f>
        <v>PAZ NATANAEL IV (969524)</v>
      </c>
      <c r="F270" s="211" t="s">
        <v>44</v>
      </c>
      <c r="G270" s="211" t="s">
        <v>45</v>
      </c>
      <c r="H270" s="224">
        <f>'CUOTA ARTESANAL'!G202</f>
        <v>5.9050000000000002</v>
      </c>
      <c r="I270" s="224">
        <f>'CUOTA ARTESANAL'!H202</f>
        <v>0</v>
      </c>
      <c r="J270" s="224">
        <f>'CUOTA ARTESANAL'!I202</f>
        <v>7.5170000000000003</v>
      </c>
      <c r="K270" s="224">
        <f>'CUOTA ARTESANAL'!J202</f>
        <v>0</v>
      </c>
      <c r="L270" s="224">
        <f>'CUOTA ARTESANAL'!K202</f>
        <v>7.5170000000000003</v>
      </c>
      <c r="M270" s="225">
        <f>'CUOTA ARTESANAL'!L202</f>
        <v>0</v>
      </c>
      <c r="N270" s="213" t="str">
        <f>'CUOTA ARTESANAL'!M202</f>
        <v>-</v>
      </c>
      <c r="O270" s="214">
        <f>RESUMEN!$C$4</f>
        <v>44725</v>
      </c>
      <c r="P270" s="206">
        <v>2022</v>
      </c>
      <c r="Q270" s="206"/>
    </row>
    <row r="271" spans="1:17" ht="15.75" customHeight="1">
      <c r="A271" s="211" t="s">
        <v>38</v>
      </c>
      <c r="B271" s="211" t="s">
        <v>39</v>
      </c>
      <c r="C271" s="211" t="s">
        <v>59</v>
      </c>
      <c r="D271" s="216" t="s">
        <v>319</v>
      </c>
      <c r="E271" s="216" t="str">
        <f>+'CUOTA ARTESANAL'!E201</f>
        <v>PAZ NATANAEL IV (969524)</v>
      </c>
      <c r="F271" s="211" t="s">
        <v>41</v>
      </c>
      <c r="G271" s="211" t="s">
        <v>45</v>
      </c>
      <c r="H271" s="224">
        <f>'CUOTA ARTESANAL'!N201</f>
        <v>11.81</v>
      </c>
      <c r="I271" s="224">
        <f>'CUOTA ARTESANAL'!O201</f>
        <v>0</v>
      </c>
      <c r="J271" s="224">
        <f>'CUOTA ARTESANAL'!P201</f>
        <v>11.81</v>
      </c>
      <c r="K271" s="224">
        <f>'CUOTA ARTESANAL'!Q201</f>
        <v>4.2930000000000001</v>
      </c>
      <c r="L271" s="224">
        <f>'CUOTA ARTESANAL'!R201</f>
        <v>7.5170000000000003</v>
      </c>
      <c r="M271" s="225">
        <f>'CUOTA ARTESANAL'!S201</f>
        <v>0.3635055038103302</v>
      </c>
      <c r="N271" s="213" t="s">
        <v>203</v>
      </c>
      <c r="O271" s="214">
        <f>RESUMEN!$C$4</f>
        <v>44725</v>
      </c>
      <c r="P271" s="206">
        <v>2022</v>
      </c>
      <c r="Q271" s="206"/>
    </row>
    <row r="272" spans="1:17" ht="15.75" customHeight="1">
      <c r="A272" s="211" t="s">
        <v>38</v>
      </c>
      <c r="B272" s="211" t="s">
        <v>39</v>
      </c>
      <c r="C272" s="211" t="s">
        <v>59</v>
      </c>
      <c r="D272" s="216" t="s">
        <v>319</v>
      </c>
      <c r="E272" s="216" t="str">
        <f>+'CUOTA ARTESANAL'!E203</f>
        <v xml:space="preserve">SABANDIJA (966072) </v>
      </c>
      <c r="F272" s="211" t="s">
        <v>41</v>
      </c>
      <c r="G272" s="211" t="s">
        <v>43</v>
      </c>
      <c r="H272" s="224">
        <f>'CUOTA ARTESANAL'!G203</f>
        <v>5.9059999999999997</v>
      </c>
      <c r="I272" s="224">
        <f>'CUOTA ARTESANAL'!H203</f>
        <v>0</v>
      </c>
      <c r="J272" s="224">
        <f>'CUOTA ARTESANAL'!I203</f>
        <v>5.9059999999999997</v>
      </c>
      <c r="K272" s="224">
        <f>'CUOTA ARTESANAL'!J203</f>
        <v>3.3900000000000015</v>
      </c>
      <c r="L272" s="224">
        <f>'CUOTA ARTESANAL'!K203</f>
        <v>2.5159999999999982</v>
      </c>
      <c r="M272" s="225">
        <f>'CUOTA ARTESANAL'!L203</f>
        <v>0.57399254994920446</v>
      </c>
      <c r="N272" s="213" t="str">
        <f>'CUOTA ARTESANAL'!M203</f>
        <v>-</v>
      </c>
      <c r="O272" s="214">
        <f>RESUMEN!$C$4</f>
        <v>44725</v>
      </c>
      <c r="P272" s="206">
        <v>2022</v>
      </c>
      <c r="Q272" s="206"/>
    </row>
    <row r="273" spans="1:17" ht="15.75" customHeight="1">
      <c r="A273" s="211" t="s">
        <v>38</v>
      </c>
      <c r="B273" s="211" t="s">
        <v>39</v>
      </c>
      <c r="C273" s="211" t="s">
        <v>59</v>
      </c>
      <c r="D273" s="216" t="s">
        <v>319</v>
      </c>
      <c r="E273" s="216" t="str">
        <f>+'CUOTA ARTESANAL'!E203</f>
        <v xml:space="preserve">SABANDIJA (966072) </v>
      </c>
      <c r="F273" s="211" t="s">
        <v>44</v>
      </c>
      <c r="G273" s="211" t="s">
        <v>45</v>
      </c>
      <c r="H273" s="224">
        <f>'CUOTA ARTESANAL'!G204</f>
        <v>5.9059999999999997</v>
      </c>
      <c r="I273" s="224">
        <f>'CUOTA ARTESANAL'!H204</f>
        <v>0</v>
      </c>
      <c r="J273" s="224">
        <f>'CUOTA ARTESANAL'!I204</f>
        <v>8.421999999999997</v>
      </c>
      <c r="K273" s="224">
        <f>'CUOTA ARTESANAL'!J204</f>
        <v>0</v>
      </c>
      <c r="L273" s="224">
        <f>'CUOTA ARTESANAL'!K204</f>
        <v>8.421999999999997</v>
      </c>
      <c r="M273" s="225">
        <f>'CUOTA ARTESANAL'!L204</f>
        <v>0</v>
      </c>
      <c r="N273" s="213" t="str">
        <f>'CUOTA ARTESANAL'!M204</f>
        <v>-</v>
      </c>
      <c r="O273" s="214">
        <f>RESUMEN!$C$4</f>
        <v>44725</v>
      </c>
      <c r="P273" s="206">
        <v>2022</v>
      </c>
      <c r="Q273" s="206"/>
    </row>
    <row r="274" spans="1:17" ht="15.75" customHeight="1">
      <c r="A274" s="211" t="s">
        <v>38</v>
      </c>
      <c r="B274" s="211" t="s">
        <v>39</v>
      </c>
      <c r="C274" s="211" t="s">
        <v>59</v>
      </c>
      <c r="D274" s="216" t="s">
        <v>319</v>
      </c>
      <c r="E274" s="216" t="str">
        <f>+'CUOTA ARTESANAL'!E203</f>
        <v xml:space="preserve">SABANDIJA (966072) </v>
      </c>
      <c r="F274" s="211" t="s">
        <v>41</v>
      </c>
      <c r="G274" s="211" t="s">
        <v>45</v>
      </c>
      <c r="H274" s="224">
        <f>'CUOTA ARTESANAL'!N203</f>
        <v>11.811999999999999</v>
      </c>
      <c r="I274" s="224">
        <f>'CUOTA ARTESANAL'!O203</f>
        <v>0</v>
      </c>
      <c r="J274" s="224">
        <f>'CUOTA ARTESANAL'!P203</f>
        <v>11.811999999999999</v>
      </c>
      <c r="K274" s="224">
        <f>'CUOTA ARTESANAL'!Q203</f>
        <v>3.3900000000000015</v>
      </c>
      <c r="L274" s="224">
        <f>'CUOTA ARTESANAL'!R203</f>
        <v>8.421999999999997</v>
      </c>
      <c r="M274" s="225">
        <f>'CUOTA ARTESANAL'!S203</f>
        <v>0.28699627497460223</v>
      </c>
      <c r="N274" s="213" t="s">
        <v>203</v>
      </c>
      <c r="O274" s="214">
        <f>RESUMEN!$C$4</f>
        <v>44725</v>
      </c>
      <c r="P274" s="206">
        <v>2022</v>
      </c>
      <c r="Q274" s="206"/>
    </row>
    <row r="275" spans="1:17" ht="15.75" customHeight="1">
      <c r="A275" s="211" t="s">
        <v>38</v>
      </c>
      <c r="B275" s="211" t="s">
        <v>39</v>
      </c>
      <c r="C275" s="211" t="s">
        <v>59</v>
      </c>
      <c r="D275" s="216" t="s">
        <v>319</v>
      </c>
      <c r="E275" s="216" t="str">
        <f>+'CUOTA ARTESANAL'!E205</f>
        <v>TRISTAN II (964422)</v>
      </c>
      <c r="F275" s="211" t="s">
        <v>41</v>
      </c>
      <c r="G275" s="211" t="s">
        <v>43</v>
      </c>
      <c r="H275" s="224">
        <f>'CUOTA ARTESANAL'!G205</f>
        <v>5.9039999999999999</v>
      </c>
      <c r="I275" s="224">
        <f>'CUOTA ARTESANAL'!H205</f>
        <v>0</v>
      </c>
      <c r="J275" s="224">
        <f>'CUOTA ARTESANAL'!I205</f>
        <v>5.9039999999999999</v>
      </c>
      <c r="K275" s="224">
        <f>'CUOTA ARTESANAL'!J205</f>
        <v>1.8669999999999991</v>
      </c>
      <c r="L275" s="224">
        <f>'CUOTA ARTESANAL'!K205</f>
        <v>4.0370000000000008</v>
      </c>
      <c r="M275" s="225">
        <f>'CUOTA ARTESANAL'!L205</f>
        <v>0.3162262872628725</v>
      </c>
      <c r="N275" s="213" t="str">
        <f>'CUOTA ARTESANAL'!M205</f>
        <v>-</v>
      </c>
      <c r="O275" s="214">
        <f>RESUMEN!$C$4</f>
        <v>44725</v>
      </c>
      <c r="P275" s="206">
        <v>2022</v>
      </c>
      <c r="Q275" s="206"/>
    </row>
    <row r="276" spans="1:17" ht="15.75" customHeight="1">
      <c r="A276" s="211" t="s">
        <v>38</v>
      </c>
      <c r="B276" s="211" t="s">
        <v>39</v>
      </c>
      <c r="C276" s="211" t="s">
        <v>59</v>
      </c>
      <c r="D276" s="216" t="s">
        <v>319</v>
      </c>
      <c r="E276" s="216" t="str">
        <f>+'CUOTA ARTESANAL'!E205</f>
        <v>TRISTAN II (964422)</v>
      </c>
      <c r="F276" s="211" t="s">
        <v>44</v>
      </c>
      <c r="G276" s="211" t="s">
        <v>45</v>
      </c>
      <c r="H276" s="224">
        <f>'CUOTA ARTESANAL'!G206</f>
        <v>5.9039999999999999</v>
      </c>
      <c r="I276" s="224">
        <f>'CUOTA ARTESANAL'!H206</f>
        <v>0</v>
      </c>
      <c r="J276" s="224">
        <f>'CUOTA ARTESANAL'!I206</f>
        <v>9.9410000000000007</v>
      </c>
      <c r="K276" s="224">
        <f>'CUOTA ARTESANAL'!J206</f>
        <v>0</v>
      </c>
      <c r="L276" s="224">
        <f>'CUOTA ARTESANAL'!K206</f>
        <v>9.9410000000000007</v>
      </c>
      <c r="M276" s="225">
        <f>'CUOTA ARTESANAL'!L206</f>
        <v>0</v>
      </c>
      <c r="N276" s="213" t="str">
        <f>'CUOTA ARTESANAL'!M206</f>
        <v>-</v>
      </c>
      <c r="O276" s="214">
        <f>RESUMEN!$C$4</f>
        <v>44725</v>
      </c>
      <c r="P276" s="206">
        <v>2022</v>
      </c>
      <c r="Q276" s="206"/>
    </row>
    <row r="277" spans="1:17" ht="15.75" customHeight="1">
      <c r="A277" s="211" t="s">
        <v>38</v>
      </c>
      <c r="B277" s="211" t="s">
        <v>39</v>
      </c>
      <c r="C277" s="211" t="s">
        <v>59</v>
      </c>
      <c r="D277" s="216" t="s">
        <v>319</v>
      </c>
      <c r="E277" s="216" t="str">
        <f>+'CUOTA ARTESANAL'!E205</f>
        <v>TRISTAN II (964422)</v>
      </c>
      <c r="F277" s="211" t="s">
        <v>41</v>
      </c>
      <c r="G277" s="211" t="s">
        <v>45</v>
      </c>
      <c r="H277" s="224">
        <f>'CUOTA ARTESANAL'!N205</f>
        <v>11.808</v>
      </c>
      <c r="I277" s="224">
        <f>'CUOTA ARTESANAL'!O205</f>
        <v>0</v>
      </c>
      <c r="J277" s="224">
        <f>'CUOTA ARTESANAL'!P205</f>
        <v>11.808</v>
      </c>
      <c r="K277" s="224">
        <f>'CUOTA ARTESANAL'!Q205</f>
        <v>1.8669999999999991</v>
      </c>
      <c r="L277" s="224">
        <f>'CUOTA ARTESANAL'!R205</f>
        <v>9.9410000000000007</v>
      </c>
      <c r="M277" s="225">
        <f>'CUOTA ARTESANAL'!S205</f>
        <v>0.15811314363143625</v>
      </c>
      <c r="N277" s="213" t="s">
        <v>203</v>
      </c>
      <c r="O277" s="214">
        <f>RESUMEN!$C$4</f>
        <v>44725</v>
      </c>
      <c r="P277" s="206">
        <v>2022</v>
      </c>
      <c r="Q277" s="206"/>
    </row>
    <row r="278" spans="1:17" ht="15.75" customHeight="1">
      <c r="A278" s="211" t="s">
        <v>38</v>
      </c>
      <c r="B278" s="211" t="s">
        <v>39</v>
      </c>
      <c r="C278" s="211" t="s">
        <v>59</v>
      </c>
      <c r="D278" s="216" t="s">
        <v>319</v>
      </c>
      <c r="E278" s="216" t="str">
        <f>+'CUOTA ARTESANAL'!E207</f>
        <v>TRISTAN III (965407)</v>
      </c>
      <c r="F278" s="211" t="s">
        <v>41</v>
      </c>
      <c r="G278" s="211" t="s">
        <v>43</v>
      </c>
      <c r="H278" s="224">
        <f>'CUOTA ARTESANAL'!G207</f>
        <v>5.9020000000000001</v>
      </c>
      <c r="I278" s="224">
        <f>'CUOTA ARTESANAL'!H207</f>
        <v>0</v>
      </c>
      <c r="J278" s="224">
        <f>'CUOTA ARTESANAL'!I207</f>
        <v>5.9020000000000001</v>
      </c>
      <c r="K278" s="224">
        <f>'CUOTA ARTESANAL'!J207</f>
        <v>5.7080000000000002</v>
      </c>
      <c r="L278" s="224">
        <f>'CUOTA ARTESANAL'!K207</f>
        <v>0.19399999999999995</v>
      </c>
      <c r="M278" s="225">
        <f>'CUOTA ARTESANAL'!L207</f>
        <v>0.96712978651304649</v>
      </c>
      <c r="N278" s="213" t="str">
        <f>'CUOTA ARTESANAL'!M207</f>
        <v>-</v>
      </c>
      <c r="O278" s="214">
        <f>RESUMEN!$C$4</f>
        <v>44725</v>
      </c>
      <c r="P278" s="206">
        <v>2022</v>
      </c>
      <c r="Q278" s="206"/>
    </row>
    <row r="279" spans="1:17" ht="15.75" customHeight="1">
      <c r="A279" s="211" t="s">
        <v>38</v>
      </c>
      <c r="B279" s="211" t="s">
        <v>39</v>
      </c>
      <c r="C279" s="211" t="s">
        <v>59</v>
      </c>
      <c r="D279" s="216" t="s">
        <v>319</v>
      </c>
      <c r="E279" s="216" t="str">
        <f>+'CUOTA ARTESANAL'!E207</f>
        <v>TRISTAN III (965407)</v>
      </c>
      <c r="F279" s="211" t="s">
        <v>44</v>
      </c>
      <c r="G279" s="211" t="s">
        <v>45</v>
      </c>
      <c r="H279" s="224">
        <f>'CUOTA ARTESANAL'!G208</f>
        <v>5.9020000000000001</v>
      </c>
      <c r="I279" s="224">
        <f>'CUOTA ARTESANAL'!H208</f>
        <v>0</v>
      </c>
      <c r="J279" s="224">
        <f>'CUOTA ARTESANAL'!I208</f>
        <v>6.0960000000000001</v>
      </c>
      <c r="K279" s="224">
        <f>'CUOTA ARTESANAL'!J208</f>
        <v>0</v>
      </c>
      <c r="L279" s="224">
        <f>'CUOTA ARTESANAL'!K208</f>
        <v>6.0960000000000001</v>
      </c>
      <c r="M279" s="225">
        <f>'CUOTA ARTESANAL'!L208</f>
        <v>0</v>
      </c>
      <c r="N279" s="213" t="str">
        <f>'CUOTA ARTESANAL'!M208</f>
        <v>-</v>
      </c>
      <c r="O279" s="214">
        <f>RESUMEN!$C$4</f>
        <v>44725</v>
      </c>
      <c r="P279" s="206">
        <v>2022</v>
      </c>
      <c r="Q279" s="206"/>
    </row>
    <row r="280" spans="1:17" ht="15.75" customHeight="1">
      <c r="A280" s="211" t="s">
        <v>38</v>
      </c>
      <c r="B280" s="211" t="s">
        <v>39</v>
      </c>
      <c r="C280" s="211" t="s">
        <v>59</v>
      </c>
      <c r="D280" s="216" t="s">
        <v>319</v>
      </c>
      <c r="E280" s="216" t="str">
        <f>+'CUOTA ARTESANAL'!E207</f>
        <v>TRISTAN III (965407)</v>
      </c>
      <c r="F280" s="211" t="s">
        <v>41</v>
      </c>
      <c r="G280" s="211" t="s">
        <v>45</v>
      </c>
      <c r="H280" s="224">
        <f>'CUOTA ARTESANAL'!N207</f>
        <v>11.804</v>
      </c>
      <c r="I280" s="224">
        <f>'CUOTA ARTESANAL'!O207</f>
        <v>0</v>
      </c>
      <c r="J280" s="224">
        <f>'CUOTA ARTESANAL'!P207</f>
        <v>11.804</v>
      </c>
      <c r="K280" s="224">
        <f>'CUOTA ARTESANAL'!Q207</f>
        <v>5.7080000000000002</v>
      </c>
      <c r="L280" s="224">
        <f>'CUOTA ARTESANAL'!R207</f>
        <v>6.0960000000000001</v>
      </c>
      <c r="M280" s="225">
        <f>'CUOTA ARTESANAL'!S207</f>
        <v>0.48356489325652324</v>
      </c>
      <c r="N280" s="213" t="s">
        <v>203</v>
      </c>
      <c r="O280" s="214">
        <f>RESUMEN!$C$4</f>
        <v>44725</v>
      </c>
      <c r="P280" s="206">
        <v>2022</v>
      </c>
      <c r="Q280" s="206"/>
    </row>
    <row r="281" spans="1:17" ht="15.75" customHeight="1">
      <c r="A281" s="211" t="s">
        <v>38</v>
      </c>
      <c r="B281" s="211" t="s">
        <v>39</v>
      </c>
      <c r="C281" s="211" t="s">
        <v>59</v>
      </c>
      <c r="D281" s="216" t="s">
        <v>319</v>
      </c>
      <c r="E281" s="216" t="str">
        <f>+'CUOTA ARTESANAL'!E209</f>
        <v>LOBO SOLITARIO IV (967956)</v>
      </c>
      <c r="F281" s="211" t="s">
        <v>41</v>
      </c>
      <c r="G281" s="211" t="s">
        <v>43</v>
      </c>
      <c r="H281" s="224">
        <f>'CUOTA ARTESANAL'!G209</f>
        <v>5.9039999999999999</v>
      </c>
      <c r="I281" s="224">
        <f>'CUOTA ARTESANAL'!H209</f>
        <v>0</v>
      </c>
      <c r="J281" s="224">
        <f>'CUOTA ARTESANAL'!I209</f>
        <v>5.9039999999999999</v>
      </c>
      <c r="K281" s="224">
        <f>'CUOTA ARTESANAL'!J209</f>
        <v>1.1679999999999993</v>
      </c>
      <c r="L281" s="224">
        <f>'CUOTA ARTESANAL'!K209</f>
        <v>4.7360000000000007</v>
      </c>
      <c r="M281" s="225">
        <f>'CUOTA ARTESANAL'!L209</f>
        <v>0.19783197831978308</v>
      </c>
      <c r="N281" s="213" t="str">
        <f>'CUOTA ARTESANAL'!M209</f>
        <v>-</v>
      </c>
      <c r="O281" s="214">
        <f>RESUMEN!$C$4</f>
        <v>44725</v>
      </c>
      <c r="P281" s="206">
        <v>2022</v>
      </c>
      <c r="Q281" s="206"/>
    </row>
    <row r="282" spans="1:17" ht="15.75" customHeight="1">
      <c r="A282" s="211" t="s">
        <v>38</v>
      </c>
      <c r="B282" s="211" t="s">
        <v>39</v>
      </c>
      <c r="C282" s="211" t="s">
        <v>59</v>
      </c>
      <c r="D282" s="216" t="s">
        <v>319</v>
      </c>
      <c r="E282" s="216" t="str">
        <f>+'CUOTA ARTESANAL'!E209</f>
        <v>LOBO SOLITARIO IV (967956)</v>
      </c>
      <c r="F282" s="211" t="s">
        <v>44</v>
      </c>
      <c r="G282" s="211" t="s">
        <v>45</v>
      </c>
      <c r="H282" s="224">
        <f>'CUOTA ARTESANAL'!G210</f>
        <v>5.9039999999999999</v>
      </c>
      <c r="I282" s="224">
        <f>'CUOTA ARTESANAL'!H210</f>
        <v>0</v>
      </c>
      <c r="J282" s="224">
        <f>'CUOTA ARTESANAL'!I210</f>
        <v>10.64</v>
      </c>
      <c r="K282" s="224">
        <f>'CUOTA ARTESANAL'!J210</f>
        <v>0</v>
      </c>
      <c r="L282" s="224">
        <f>'CUOTA ARTESANAL'!K210</f>
        <v>10.64</v>
      </c>
      <c r="M282" s="225">
        <f>'CUOTA ARTESANAL'!L210</f>
        <v>0</v>
      </c>
      <c r="N282" s="213" t="str">
        <f>'CUOTA ARTESANAL'!M210</f>
        <v>-</v>
      </c>
      <c r="O282" s="214">
        <f>RESUMEN!$C$4</f>
        <v>44725</v>
      </c>
      <c r="P282" s="206">
        <v>2022</v>
      </c>
      <c r="Q282" s="206"/>
    </row>
    <row r="283" spans="1:17" ht="15.75" customHeight="1">
      <c r="A283" s="211" t="s">
        <v>38</v>
      </c>
      <c r="B283" s="211" t="s">
        <v>39</v>
      </c>
      <c r="C283" s="211" t="s">
        <v>59</v>
      </c>
      <c r="D283" s="216" t="s">
        <v>319</v>
      </c>
      <c r="E283" s="216" t="str">
        <f>+'CUOTA ARTESANAL'!E209</f>
        <v>LOBO SOLITARIO IV (967956)</v>
      </c>
      <c r="F283" s="211" t="s">
        <v>41</v>
      </c>
      <c r="G283" s="211" t="s">
        <v>45</v>
      </c>
      <c r="H283" s="224">
        <f>'CUOTA ARTESANAL'!N209</f>
        <v>11.808</v>
      </c>
      <c r="I283" s="224">
        <f>'CUOTA ARTESANAL'!O209</f>
        <v>0</v>
      </c>
      <c r="J283" s="224">
        <f>'CUOTA ARTESANAL'!P209</f>
        <v>11.808</v>
      </c>
      <c r="K283" s="224">
        <f>'CUOTA ARTESANAL'!Q209</f>
        <v>1.1679999999999993</v>
      </c>
      <c r="L283" s="224">
        <f>'CUOTA ARTESANAL'!R209</f>
        <v>10.64</v>
      </c>
      <c r="M283" s="225">
        <f>'CUOTA ARTESANAL'!S209</f>
        <v>9.891598915989154E-2</v>
      </c>
      <c r="N283" s="213" t="s">
        <v>203</v>
      </c>
      <c r="O283" s="214">
        <f>RESUMEN!$C$4</f>
        <v>44725</v>
      </c>
      <c r="P283" s="206">
        <v>2022</v>
      </c>
      <c r="Q283" s="206"/>
    </row>
    <row r="284" spans="1:17" ht="15.75" customHeight="1">
      <c r="A284" s="211" t="s">
        <v>38</v>
      </c>
      <c r="B284" s="211" t="s">
        <v>39</v>
      </c>
      <c r="C284" s="211" t="s">
        <v>59</v>
      </c>
      <c r="D284" s="216" t="s">
        <v>319</v>
      </c>
      <c r="E284" s="216" t="str">
        <f>+'CUOTA ARTESANAL'!E211</f>
        <v>CORNELIA MARIE 3.0 (967937)</v>
      </c>
      <c r="F284" s="211" t="s">
        <v>41</v>
      </c>
      <c r="G284" s="211" t="s">
        <v>43</v>
      </c>
      <c r="H284" s="224">
        <f>'CUOTA ARTESANAL'!G211</f>
        <v>5.9059999999999997</v>
      </c>
      <c r="I284" s="224">
        <f>'CUOTA ARTESANAL'!H211</f>
        <v>0</v>
      </c>
      <c r="J284" s="224">
        <f>'CUOTA ARTESANAL'!I211</f>
        <v>5.9059999999999997</v>
      </c>
      <c r="K284" s="224">
        <f>'CUOTA ARTESANAL'!J211</f>
        <v>0.61699999999999999</v>
      </c>
      <c r="L284" s="224">
        <f>'CUOTA ARTESANAL'!K211</f>
        <v>5.2889999999999997</v>
      </c>
      <c r="M284" s="225">
        <f>'CUOTA ARTESANAL'!L211</f>
        <v>0.10447003047748053</v>
      </c>
      <c r="N284" s="213" t="str">
        <f>'CUOTA ARTESANAL'!M211</f>
        <v>-</v>
      </c>
      <c r="O284" s="214">
        <f>RESUMEN!$C$4</f>
        <v>44725</v>
      </c>
      <c r="P284" s="206">
        <v>2022</v>
      </c>
      <c r="Q284" s="206"/>
    </row>
    <row r="285" spans="1:17" ht="15.75" customHeight="1">
      <c r="A285" s="211" t="s">
        <v>38</v>
      </c>
      <c r="B285" s="211" t="s">
        <v>39</v>
      </c>
      <c r="C285" s="211" t="s">
        <v>59</v>
      </c>
      <c r="D285" s="216" t="s">
        <v>319</v>
      </c>
      <c r="E285" s="216" t="str">
        <f>+'CUOTA ARTESANAL'!E211</f>
        <v>CORNELIA MARIE 3.0 (967937)</v>
      </c>
      <c r="F285" s="211" t="s">
        <v>44</v>
      </c>
      <c r="G285" s="211" t="s">
        <v>45</v>
      </c>
      <c r="H285" s="224">
        <f>'CUOTA ARTESANAL'!G212</f>
        <v>5.9059999999999997</v>
      </c>
      <c r="I285" s="224">
        <f>'CUOTA ARTESANAL'!H212</f>
        <v>0</v>
      </c>
      <c r="J285" s="224">
        <f>'CUOTA ARTESANAL'!I212</f>
        <v>11.195</v>
      </c>
      <c r="K285" s="224">
        <f>'CUOTA ARTESANAL'!J212</f>
        <v>0</v>
      </c>
      <c r="L285" s="224">
        <f>'CUOTA ARTESANAL'!K212</f>
        <v>11.195</v>
      </c>
      <c r="M285" s="225">
        <f>'CUOTA ARTESANAL'!L212</f>
        <v>0</v>
      </c>
      <c r="N285" s="213" t="str">
        <f>'CUOTA ARTESANAL'!M212</f>
        <v>-</v>
      </c>
      <c r="O285" s="214">
        <f>RESUMEN!$C$4</f>
        <v>44725</v>
      </c>
      <c r="P285" s="206">
        <v>2022</v>
      </c>
      <c r="Q285" s="206"/>
    </row>
    <row r="286" spans="1:17" ht="15.75" customHeight="1">
      <c r="A286" s="211" t="s">
        <v>38</v>
      </c>
      <c r="B286" s="211" t="s">
        <v>39</v>
      </c>
      <c r="C286" s="211" t="s">
        <v>59</v>
      </c>
      <c r="D286" s="216" t="s">
        <v>319</v>
      </c>
      <c r="E286" s="216" t="str">
        <f>+'CUOTA ARTESANAL'!E211</f>
        <v>CORNELIA MARIE 3.0 (967937)</v>
      </c>
      <c r="F286" s="211" t="s">
        <v>41</v>
      </c>
      <c r="G286" s="211" t="s">
        <v>45</v>
      </c>
      <c r="H286" s="224">
        <f>'CUOTA ARTESANAL'!N211</f>
        <v>11.811999999999999</v>
      </c>
      <c r="I286" s="224">
        <f>'CUOTA ARTESANAL'!O211</f>
        <v>0</v>
      </c>
      <c r="J286" s="224">
        <f>'CUOTA ARTESANAL'!P211</f>
        <v>11.811999999999999</v>
      </c>
      <c r="K286" s="224">
        <f>'CUOTA ARTESANAL'!Q211</f>
        <v>0.61699999999999999</v>
      </c>
      <c r="L286" s="224">
        <f>'CUOTA ARTESANAL'!R211</f>
        <v>11.195</v>
      </c>
      <c r="M286" s="225">
        <f>'CUOTA ARTESANAL'!S211</f>
        <v>5.2235015238740266E-2</v>
      </c>
      <c r="N286" s="213" t="s">
        <v>203</v>
      </c>
      <c r="O286" s="214">
        <f>RESUMEN!$C$4</f>
        <v>44725</v>
      </c>
      <c r="P286" s="206">
        <v>2022</v>
      </c>
      <c r="Q286" s="206"/>
    </row>
    <row r="287" spans="1:17" ht="15.75" customHeight="1">
      <c r="A287" s="211" t="s">
        <v>38</v>
      </c>
      <c r="B287" s="211" t="s">
        <v>39</v>
      </c>
      <c r="C287" s="211" t="s">
        <v>59</v>
      </c>
      <c r="D287" s="216" t="s">
        <v>319</v>
      </c>
      <c r="E287" s="216" t="str">
        <f>+'CUOTA ARTESANAL'!E213</f>
        <v>EL LLANERO VI (967255)</v>
      </c>
      <c r="F287" s="211" t="s">
        <v>41</v>
      </c>
      <c r="G287" s="211" t="s">
        <v>43</v>
      </c>
      <c r="H287" s="224">
        <f>'CUOTA ARTESANAL'!G213</f>
        <v>5.9059999999999997</v>
      </c>
      <c r="I287" s="224">
        <f>'CUOTA ARTESANAL'!H213</f>
        <v>0</v>
      </c>
      <c r="J287" s="224">
        <f>'CUOTA ARTESANAL'!I213</f>
        <v>5.9059999999999997</v>
      </c>
      <c r="K287" s="224">
        <f>'CUOTA ARTESANAL'!J213</f>
        <v>1.5780000000000021</v>
      </c>
      <c r="L287" s="224">
        <f>'CUOTA ARTESANAL'!K213</f>
        <v>4.3279999999999976</v>
      </c>
      <c r="M287" s="225">
        <f>'CUOTA ARTESANAL'!L213</f>
        <v>0.26718591263122288</v>
      </c>
      <c r="N287" s="213" t="str">
        <f>'CUOTA ARTESANAL'!M213</f>
        <v>-</v>
      </c>
      <c r="O287" s="214">
        <f>RESUMEN!$C$4</f>
        <v>44725</v>
      </c>
      <c r="P287" s="206">
        <v>2022</v>
      </c>
      <c r="Q287" s="206"/>
    </row>
    <row r="288" spans="1:17" ht="15.75" customHeight="1">
      <c r="A288" s="211" t="s">
        <v>38</v>
      </c>
      <c r="B288" s="211" t="s">
        <v>39</v>
      </c>
      <c r="C288" s="211" t="s">
        <v>59</v>
      </c>
      <c r="D288" s="216" t="s">
        <v>319</v>
      </c>
      <c r="E288" s="216" t="str">
        <f>+'CUOTA ARTESANAL'!E213</f>
        <v>EL LLANERO VI (967255)</v>
      </c>
      <c r="F288" s="211" t="s">
        <v>44</v>
      </c>
      <c r="G288" s="211" t="s">
        <v>45</v>
      </c>
      <c r="H288" s="224">
        <f>'CUOTA ARTESANAL'!G214</f>
        <v>5.9059999999999997</v>
      </c>
      <c r="I288" s="224">
        <f>'CUOTA ARTESANAL'!H214</f>
        <v>0</v>
      </c>
      <c r="J288" s="224">
        <f>'CUOTA ARTESANAL'!I214</f>
        <v>10.233999999999998</v>
      </c>
      <c r="K288" s="224">
        <f>'CUOTA ARTESANAL'!J214</f>
        <v>0</v>
      </c>
      <c r="L288" s="224">
        <f>'CUOTA ARTESANAL'!K214</f>
        <v>10.233999999999998</v>
      </c>
      <c r="M288" s="225">
        <f>'CUOTA ARTESANAL'!L214</f>
        <v>0</v>
      </c>
      <c r="N288" s="213" t="str">
        <f>'CUOTA ARTESANAL'!M214</f>
        <v>-</v>
      </c>
      <c r="O288" s="214">
        <f>RESUMEN!$C$4</f>
        <v>44725</v>
      </c>
      <c r="P288" s="206">
        <v>2022</v>
      </c>
      <c r="Q288" s="206"/>
    </row>
    <row r="289" spans="1:17" ht="15.75" customHeight="1">
      <c r="A289" s="211" t="s">
        <v>38</v>
      </c>
      <c r="B289" s="211" t="s">
        <v>39</v>
      </c>
      <c r="C289" s="211" t="s">
        <v>59</v>
      </c>
      <c r="D289" s="216" t="s">
        <v>319</v>
      </c>
      <c r="E289" s="216" t="str">
        <f>+'CUOTA ARTESANAL'!E213</f>
        <v>EL LLANERO VI (967255)</v>
      </c>
      <c r="F289" s="211" t="s">
        <v>41</v>
      </c>
      <c r="G289" s="211" t="s">
        <v>45</v>
      </c>
      <c r="H289" s="224">
        <f>'CUOTA ARTESANAL'!N213</f>
        <v>11.811999999999999</v>
      </c>
      <c r="I289" s="224">
        <f>'CUOTA ARTESANAL'!O213</f>
        <v>0</v>
      </c>
      <c r="J289" s="224">
        <f>'CUOTA ARTESANAL'!P213</f>
        <v>11.811999999999999</v>
      </c>
      <c r="K289" s="224">
        <f>'CUOTA ARTESANAL'!Q213</f>
        <v>1.5780000000000021</v>
      </c>
      <c r="L289" s="224">
        <f>'CUOTA ARTESANAL'!R213</f>
        <v>10.233999999999998</v>
      </c>
      <c r="M289" s="225">
        <f>'CUOTA ARTESANAL'!S213</f>
        <v>0.13359295631561144</v>
      </c>
      <c r="N289" s="213" t="s">
        <v>203</v>
      </c>
      <c r="O289" s="214">
        <f>RESUMEN!$C$4</f>
        <v>44725</v>
      </c>
      <c r="P289" s="206">
        <v>2022</v>
      </c>
      <c r="Q289" s="206"/>
    </row>
    <row r="290" spans="1:17" ht="15.75" customHeight="1">
      <c r="A290" s="211" t="s">
        <v>38</v>
      </c>
      <c r="B290" s="211" t="s">
        <v>39</v>
      </c>
      <c r="C290" s="211" t="s">
        <v>59</v>
      </c>
      <c r="D290" s="216" t="s">
        <v>319</v>
      </c>
      <c r="E290" s="216" t="str">
        <f>+'CUOTA ARTESANAL'!E215</f>
        <v>EL REY DEL MAR I (698101)</v>
      </c>
      <c r="F290" s="211" t="s">
        <v>41</v>
      </c>
      <c r="G290" s="211" t="s">
        <v>43</v>
      </c>
      <c r="H290" s="224">
        <f>'CUOTA ARTESANAL'!G215</f>
        <v>5.9020000000000001</v>
      </c>
      <c r="I290" s="224">
        <f>'CUOTA ARTESANAL'!H215</f>
        <v>0</v>
      </c>
      <c r="J290" s="224">
        <f>'CUOTA ARTESANAL'!I215</f>
        <v>5.9020000000000001</v>
      </c>
      <c r="K290" s="224">
        <f>'CUOTA ARTESANAL'!J215</f>
        <v>3.9959999999999987</v>
      </c>
      <c r="L290" s="224">
        <f>'CUOTA ARTESANAL'!K215</f>
        <v>1.9060000000000015</v>
      </c>
      <c r="M290" s="225">
        <f>'CUOTA ARTESANAL'!L215</f>
        <v>0.67705862419518781</v>
      </c>
      <c r="N290" s="213" t="str">
        <f>'CUOTA ARTESANAL'!M215</f>
        <v>-</v>
      </c>
      <c r="O290" s="214">
        <f>RESUMEN!$C$4</f>
        <v>44725</v>
      </c>
      <c r="P290" s="206">
        <v>2022</v>
      </c>
      <c r="Q290" s="206"/>
    </row>
    <row r="291" spans="1:17" ht="15.75" customHeight="1">
      <c r="A291" s="211" t="s">
        <v>38</v>
      </c>
      <c r="B291" s="211" t="s">
        <v>39</v>
      </c>
      <c r="C291" s="211" t="s">
        <v>59</v>
      </c>
      <c r="D291" s="216" t="s">
        <v>319</v>
      </c>
      <c r="E291" s="216" t="str">
        <f>+'CUOTA ARTESANAL'!E215</f>
        <v>EL REY DEL MAR I (698101)</v>
      </c>
      <c r="F291" s="211" t="s">
        <v>44</v>
      </c>
      <c r="G291" s="211" t="s">
        <v>45</v>
      </c>
      <c r="H291" s="224">
        <f>'CUOTA ARTESANAL'!G216</f>
        <v>5.9020000000000001</v>
      </c>
      <c r="I291" s="224">
        <f>'CUOTA ARTESANAL'!H216</f>
        <v>0</v>
      </c>
      <c r="J291" s="224">
        <f>'CUOTA ARTESANAL'!I216</f>
        <v>7.8080000000000016</v>
      </c>
      <c r="K291" s="224">
        <f>'CUOTA ARTESANAL'!J216</f>
        <v>0</v>
      </c>
      <c r="L291" s="224">
        <f>'CUOTA ARTESANAL'!K216</f>
        <v>7.8080000000000016</v>
      </c>
      <c r="M291" s="225">
        <f>'CUOTA ARTESANAL'!L216</f>
        <v>0</v>
      </c>
      <c r="N291" s="213" t="str">
        <f>'CUOTA ARTESANAL'!M216</f>
        <v>-</v>
      </c>
      <c r="O291" s="214">
        <f>RESUMEN!$C$4</f>
        <v>44725</v>
      </c>
      <c r="P291" s="206">
        <v>2022</v>
      </c>
      <c r="Q291" s="206"/>
    </row>
    <row r="292" spans="1:17" ht="15.75" customHeight="1">
      <c r="A292" s="211" t="s">
        <v>38</v>
      </c>
      <c r="B292" s="211" t="s">
        <v>39</v>
      </c>
      <c r="C292" s="211" t="s">
        <v>59</v>
      </c>
      <c r="D292" s="216" t="s">
        <v>319</v>
      </c>
      <c r="E292" s="216" t="str">
        <f>+'CUOTA ARTESANAL'!E215</f>
        <v>EL REY DEL MAR I (698101)</v>
      </c>
      <c r="F292" s="211" t="s">
        <v>41</v>
      </c>
      <c r="G292" s="211" t="s">
        <v>45</v>
      </c>
      <c r="H292" s="224">
        <f>'CUOTA ARTESANAL'!N215</f>
        <v>11.804</v>
      </c>
      <c r="I292" s="224">
        <f>'CUOTA ARTESANAL'!O215</f>
        <v>0</v>
      </c>
      <c r="J292" s="224">
        <f>'CUOTA ARTESANAL'!P215</f>
        <v>11.804</v>
      </c>
      <c r="K292" s="224">
        <f>'CUOTA ARTESANAL'!Q215</f>
        <v>3.9959999999999987</v>
      </c>
      <c r="L292" s="224">
        <f>'CUOTA ARTESANAL'!R215</f>
        <v>7.8080000000000016</v>
      </c>
      <c r="M292" s="225">
        <f>'CUOTA ARTESANAL'!S215</f>
        <v>0.3385293120975939</v>
      </c>
      <c r="N292" s="213" t="s">
        <v>203</v>
      </c>
      <c r="O292" s="214">
        <f>RESUMEN!$C$4</f>
        <v>44725</v>
      </c>
      <c r="P292" s="206">
        <v>2022</v>
      </c>
      <c r="Q292" s="206"/>
    </row>
    <row r="293" spans="1:17" ht="15.75" customHeight="1">
      <c r="A293" s="211" t="s">
        <v>38</v>
      </c>
      <c r="B293" s="211" t="s">
        <v>39</v>
      </c>
      <c r="C293" s="211" t="s">
        <v>59</v>
      </c>
      <c r="D293" s="216" t="s">
        <v>319</v>
      </c>
      <c r="E293" s="216" t="str">
        <f>+'CUOTA ARTESANAL'!E217</f>
        <v>MONTECRISTO (969566)</v>
      </c>
      <c r="F293" s="211" t="s">
        <v>41</v>
      </c>
      <c r="G293" s="211" t="s">
        <v>43</v>
      </c>
      <c r="H293" s="224">
        <f>'CUOTA ARTESANAL'!G217</f>
        <v>5.9039999999999999</v>
      </c>
      <c r="I293" s="224">
        <f>'CUOTA ARTESANAL'!H217</f>
        <v>0</v>
      </c>
      <c r="J293" s="224">
        <f>'CUOTA ARTESANAL'!I217</f>
        <v>5.9039999999999999</v>
      </c>
      <c r="K293" s="224">
        <f>'CUOTA ARTESANAL'!J217</f>
        <v>0.19999999999999996</v>
      </c>
      <c r="L293" s="224">
        <f>'CUOTA ARTESANAL'!K217</f>
        <v>5.7039999999999997</v>
      </c>
      <c r="M293" s="225">
        <f>'CUOTA ARTESANAL'!L217</f>
        <v>3.3875338753387524E-2</v>
      </c>
      <c r="N293" s="213" t="str">
        <f>'CUOTA ARTESANAL'!M217</f>
        <v>-</v>
      </c>
      <c r="O293" s="214">
        <f>RESUMEN!$C$4</f>
        <v>44725</v>
      </c>
      <c r="P293" s="206">
        <v>2022</v>
      </c>
      <c r="Q293" s="206"/>
    </row>
    <row r="294" spans="1:17" ht="15.75" customHeight="1">
      <c r="A294" s="211" t="s">
        <v>38</v>
      </c>
      <c r="B294" s="211" t="s">
        <v>39</v>
      </c>
      <c r="C294" s="211" t="s">
        <v>59</v>
      </c>
      <c r="D294" s="216" t="s">
        <v>319</v>
      </c>
      <c r="E294" s="216" t="str">
        <f>+'CUOTA ARTESANAL'!E217</f>
        <v>MONTECRISTO (969566)</v>
      </c>
      <c r="F294" s="211" t="s">
        <v>44</v>
      </c>
      <c r="G294" s="211" t="s">
        <v>45</v>
      </c>
      <c r="H294" s="224">
        <f>'CUOTA ARTESANAL'!G218</f>
        <v>5.9039999999999999</v>
      </c>
      <c r="I294" s="224">
        <f>'CUOTA ARTESANAL'!H218</f>
        <v>0</v>
      </c>
      <c r="J294" s="224">
        <f>'CUOTA ARTESANAL'!I218</f>
        <v>11.608000000000001</v>
      </c>
      <c r="K294" s="224">
        <f>'CUOTA ARTESANAL'!J218</f>
        <v>0</v>
      </c>
      <c r="L294" s="224">
        <f>'CUOTA ARTESANAL'!K218</f>
        <v>11.608000000000001</v>
      </c>
      <c r="M294" s="225">
        <f>'CUOTA ARTESANAL'!L218</f>
        <v>0</v>
      </c>
      <c r="N294" s="213" t="str">
        <f>'CUOTA ARTESANAL'!M218</f>
        <v>-</v>
      </c>
      <c r="O294" s="214">
        <f>RESUMEN!$C$4</f>
        <v>44725</v>
      </c>
      <c r="P294" s="206">
        <v>2022</v>
      </c>
      <c r="Q294" s="206"/>
    </row>
    <row r="295" spans="1:17" ht="15.75" customHeight="1">
      <c r="A295" s="211" t="s">
        <v>38</v>
      </c>
      <c r="B295" s="211" t="s">
        <v>39</v>
      </c>
      <c r="C295" s="211" t="s">
        <v>59</v>
      </c>
      <c r="D295" s="216" t="s">
        <v>319</v>
      </c>
      <c r="E295" s="216" t="str">
        <f>+'CUOTA ARTESANAL'!E217</f>
        <v>MONTECRISTO (969566)</v>
      </c>
      <c r="F295" s="211" t="s">
        <v>41</v>
      </c>
      <c r="G295" s="211" t="s">
        <v>45</v>
      </c>
      <c r="H295" s="224">
        <f>'CUOTA ARTESANAL'!N217</f>
        <v>11.808</v>
      </c>
      <c r="I295" s="224">
        <f>'CUOTA ARTESANAL'!O217</f>
        <v>0</v>
      </c>
      <c r="J295" s="224">
        <f>'CUOTA ARTESANAL'!P217</f>
        <v>11.808</v>
      </c>
      <c r="K295" s="224">
        <f>'CUOTA ARTESANAL'!Q217</f>
        <v>0.19999999999999996</v>
      </c>
      <c r="L295" s="224">
        <f>'CUOTA ARTESANAL'!R217</f>
        <v>11.608000000000001</v>
      </c>
      <c r="M295" s="225">
        <f>'CUOTA ARTESANAL'!S217</f>
        <v>1.6937669376693762E-2</v>
      </c>
      <c r="N295" s="213" t="s">
        <v>203</v>
      </c>
      <c r="O295" s="214">
        <f>RESUMEN!$C$4</f>
        <v>44725</v>
      </c>
      <c r="P295" s="206">
        <v>2022</v>
      </c>
      <c r="Q295" s="206"/>
    </row>
    <row r="296" spans="1:17" ht="15.75" customHeight="1">
      <c r="A296" s="211" t="s">
        <v>38</v>
      </c>
      <c r="B296" s="211" t="s">
        <v>39</v>
      </c>
      <c r="C296" s="211" t="s">
        <v>59</v>
      </c>
      <c r="D296" s="216" t="s">
        <v>319</v>
      </c>
      <c r="E296" s="216" t="str">
        <f>+'CUOTA ARTESANAL'!E219</f>
        <v>SEA SHEPHERD (967391)</v>
      </c>
      <c r="F296" s="211" t="s">
        <v>41</v>
      </c>
      <c r="G296" s="211" t="s">
        <v>43</v>
      </c>
      <c r="H296" s="224">
        <f>'CUOTA ARTESANAL'!G219</f>
        <v>5.9050000000000002</v>
      </c>
      <c r="I296" s="224">
        <f>'CUOTA ARTESANAL'!H219</f>
        <v>0</v>
      </c>
      <c r="J296" s="224">
        <f>'CUOTA ARTESANAL'!I219</f>
        <v>5.9050000000000002</v>
      </c>
      <c r="K296" s="224">
        <f>'CUOTA ARTESANAL'!J219</f>
        <v>1.9749999999999979</v>
      </c>
      <c r="L296" s="224">
        <f>'CUOTA ARTESANAL'!K219</f>
        <v>3.9300000000000024</v>
      </c>
      <c r="M296" s="225">
        <f>'CUOTA ARTESANAL'!L219</f>
        <v>0.33446232006773885</v>
      </c>
      <c r="N296" s="213" t="str">
        <f>'CUOTA ARTESANAL'!M219</f>
        <v>-</v>
      </c>
      <c r="O296" s="214">
        <f>RESUMEN!$C$4</f>
        <v>44725</v>
      </c>
      <c r="P296" s="206">
        <v>2022</v>
      </c>
      <c r="Q296" s="206"/>
    </row>
    <row r="297" spans="1:17" ht="15.75" customHeight="1">
      <c r="A297" s="211" t="s">
        <v>38</v>
      </c>
      <c r="B297" s="211" t="s">
        <v>39</v>
      </c>
      <c r="C297" s="211" t="s">
        <v>59</v>
      </c>
      <c r="D297" s="216" t="s">
        <v>319</v>
      </c>
      <c r="E297" s="216" t="str">
        <f>+'CUOTA ARTESANAL'!E219</f>
        <v>SEA SHEPHERD (967391)</v>
      </c>
      <c r="F297" s="211" t="s">
        <v>44</v>
      </c>
      <c r="G297" s="211" t="s">
        <v>45</v>
      </c>
      <c r="H297" s="224">
        <f>'CUOTA ARTESANAL'!G220</f>
        <v>5.9050000000000002</v>
      </c>
      <c r="I297" s="224">
        <f>'CUOTA ARTESANAL'!H220</f>
        <v>0</v>
      </c>
      <c r="J297" s="224">
        <f>'CUOTA ARTESANAL'!I220</f>
        <v>9.8350000000000026</v>
      </c>
      <c r="K297" s="224">
        <f>'CUOTA ARTESANAL'!J220</f>
        <v>0</v>
      </c>
      <c r="L297" s="224">
        <f>'CUOTA ARTESANAL'!K220</f>
        <v>9.8350000000000026</v>
      </c>
      <c r="M297" s="225">
        <f>'CUOTA ARTESANAL'!L220</f>
        <v>0</v>
      </c>
      <c r="N297" s="213" t="str">
        <f>'CUOTA ARTESANAL'!M220</f>
        <v>-</v>
      </c>
      <c r="O297" s="214">
        <f>RESUMEN!$C$4</f>
        <v>44725</v>
      </c>
      <c r="P297" s="206">
        <v>2022</v>
      </c>
      <c r="Q297" s="206"/>
    </row>
    <row r="298" spans="1:17" ht="15.75" customHeight="1">
      <c r="A298" s="211" t="s">
        <v>38</v>
      </c>
      <c r="B298" s="211" t="s">
        <v>39</v>
      </c>
      <c r="C298" s="211" t="s">
        <v>59</v>
      </c>
      <c r="D298" s="216" t="s">
        <v>319</v>
      </c>
      <c r="E298" s="216" t="str">
        <f>+'CUOTA ARTESANAL'!E219</f>
        <v>SEA SHEPHERD (967391)</v>
      </c>
      <c r="F298" s="211" t="s">
        <v>41</v>
      </c>
      <c r="G298" s="211" t="s">
        <v>45</v>
      </c>
      <c r="H298" s="224">
        <f>'CUOTA ARTESANAL'!N219</f>
        <v>11.81</v>
      </c>
      <c r="I298" s="224">
        <f>'CUOTA ARTESANAL'!O219</f>
        <v>0</v>
      </c>
      <c r="J298" s="224">
        <f>'CUOTA ARTESANAL'!P219</f>
        <v>11.81</v>
      </c>
      <c r="K298" s="224">
        <f>'CUOTA ARTESANAL'!Q219</f>
        <v>1.9749999999999979</v>
      </c>
      <c r="L298" s="224">
        <f>'CUOTA ARTESANAL'!R219</f>
        <v>9.8350000000000026</v>
      </c>
      <c r="M298" s="225">
        <f>'CUOTA ARTESANAL'!S219</f>
        <v>0.16723116003386942</v>
      </c>
      <c r="N298" s="213" t="s">
        <v>203</v>
      </c>
      <c r="O298" s="214">
        <f>RESUMEN!$C$4</f>
        <v>44725</v>
      </c>
      <c r="P298" s="206">
        <v>2022</v>
      </c>
      <c r="Q298" s="206"/>
    </row>
    <row r="299" spans="1:17" ht="15.75" customHeight="1">
      <c r="A299" s="211" t="s">
        <v>38</v>
      </c>
      <c r="B299" s="211" t="s">
        <v>39</v>
      </c>
      <c r="C299" s="211" t="s">
        <v>59</v>
      </c>
      <c r="D299" s="216" t="s">
        <v>319</v>
      </c>
      <c r="E299" s="216" t="str">
        <f>+'CUOTA ARTESANAL'!E221</f>
        <v>LOBO SOLITARIO V (967631)</v>
      </c>
      <c r="F299" s="211" t="s">
        <v>41</v>
      </c>
      <c r="G299" s="211" t="s">
        <v>43</v>
      </c>
      <c r="H299" s="224">
        <f>'CUOTA ARTESANAL'!G221</f>
        <v>5.9050000000000002</v>
      </c>
      <c r="I299" s="224">
        <f>'CUOTA ARTESANAL'!H221</f>
        <v>0</v>
      </c>
      <c r="J299" s="224">
        <f>'CUOTA ARTESANAL'!I221</f>
        <v>5.9050000000000002</v>
      </c>
      <c r="K299" s="224">
        <f>'CUOTA ARTESANAL'!J221</f>
        <v>4.177999999999999</v>
      </c>
      <c r="L299" s="224">
        <f>'CUOTA ARTESANAL'!K221</f>
        <v>1.7270000000000012</v>
      </c>
      <c r="M299" s="225">
        <f>'CUOTA ARTESANAL'!L221</f>
        <v>0.70753598645215898</v>
      </c>
      <c r="N299" s="213" t="str">
        <f>'CUOTA ARTESANAL'!M221</f>
        <v>-</v>
      </c>
      <c r="O299" s="214">
        <f>RESUMEN!$C$4</f>
        <v>44725</v>
      </c>
      <c r="P299" s="206">
        <v>2022</v>
      </c>
      <c r="Q299" s="206"/>
    </row>
    <row r="300" spans="1:17" ht="15.75" customHeight="1">
      <c r="A300" s="211" t="s">
        <v>38</v>
      </c>
      <c r="B300" s="211" t="s">
        <v>39</v>
      </c>
      <c r="C300" s="211" t="s">
        <v>59</v>
      </c>
      <c r="D300" s="216" t="s">
        <v>319</v>
      </c>
      <c r="E300" s="216" t="str">
        <f>+'CUOTA ARTESANAL'!E221</f>
        <v>LOBO SOLITARIO V (967631)</v>
      </c>
      <c r="F300" s="211" t="s">
        <v>44</v>
      </c>
      <c r="G300" s="211" t="s">
        <v>45</v>
      </c>
      <c r="H300" s="224">
        <f>'CUOTA ARTESANAL'!G222</f>
        <v>5.9050000000000002</v>
      </c>
      <c r="I300" s="224">
        <f>'CUOTA ARTESANAL'!H222</f>
        <v>0</v>
      </c>
      <c r="J300" s="224">
        <f>'CUOTA ARTESANAL'!I222</f>
        <v>7.6320000000000014</v>
      </c>
      <c r="K300" s="224">
        <f>'CUOTA ARTESANAL'!J222</f>
        <v>0</v>
      </c>
      <c r="L300" s="224">
        <f>'CUOTA ARTESANAL'!K222</f>
        <v>7.6320000000000014</v>
      </c>
      <c r="M300" s="225">
        <f>'CUOTA ARTESANAL'!L222</f>
        <v>0</v>
      </c>
      <c r="N300" s="213" t="str">
        <f>'CUOTA ARTESANAL'!M222</f>
        <v>-</v>
      </c>
      <c r="O300" s="214">
        <f>RESUMEN!$C$4</f>
        <v>44725</v>
      </c>
      <c r="P300" s="206">
        <v>2022</v>
      </c>
      <c r="Q300" s="206"/>
    </row>
    <row r="301" spans="1:17" ht="15.75" customHeight="1">
      <c r="A301" s="211" t="s">
        <v>38</v>
      </c>
      <c r="B301" s="211" t="s">
        <v>39</v>
      </c>
      <c r="C301" s="211" t="s">
        <v>59</v>
      </c>
      <c r="D301" s="216" t="s">
        <v>319</v>
      </c>
      <c r="E301" s="216" t="str">
        <f>+'CUOTA ARTESANAL'!E221</f>
        <v>LOBO SOLITARIO V (967631)</v>
      </c>
      <c r="F301" s="211" t="s">
        <v>41</v>
      </c>
      <c r="G301" s="211" t="s">
        <v>45</v>
      </c>
      <c r="H301" s="224">
        <f>'CUOTA ARTESANAL'!N221</f>
        <v>11.81</v>
      </c>
      <c r="I301" s="224">
        <f>'CUOTA ARTESANAL'!O221</f>
        <v>0</v>
      </c>
      <c r="J301" s="224">
        <f>'CUOTA ARTESANAL'!P221</f>
        <v>11.81</v>
      </c>
      <c r="K301" s="224">
        <f>'CUOTA ARTESANAL'!Q221</f>
        <v>4.177999999999999</v>
      </c>
      <c r="L301" s="224">
        <f>'CUOTA ARTESANAL'!R221</f>
        <v>7.6320000000000014</v>
      </c>
      <c r="M301" s="225">
        <f>'CUOTA ARTESANAL'!S221</f>
        <v>0.35376799322607949</v>
      </c>
      <c r="N301" s="213" t="s">
        <v>203</v>
      </c>
      <c r="O301" s="214">
        <f>RESUMEN!$C$4</f>
        <v>44725</v>
      </c>
      <c r="P301" s="206">
        <v>2022</v>
      </c>
      <c r="Q301" s="206"/>
    </row>
    <row r="302" spans="1:17" ht="15.75" customHeight="1">
      <c r="A302" s="211" t="s">
        <v>38</v>
      </c>
      <c r="B302" s="211" t="s">
        <v>39</v>
      </c>
      <c r="C302" s="211" t="s">
        <v>59</v>
      </c>
      <c r="D302" s="216" t="s">
        <v>319</v>
      </c>
      <c r="E302" s="216" t="str">
        <f>+'CUOTA ARTESANAL'!E223</f>
        <v>PAULITO II (969208)</v>
      </c>
      <c r="F302" s="211" t="s">
        <v>41</v>
      </c>
      <c r="G302" s="211" t="s">
        <v>43</v>
      </c>
      <c r="H302" s="224">
        <f>'CUOTA ARTESANAL'!G223</f>
        <v>5.9050000000000002</v>
      </c>
      <c r="I302" s="224">
        <f>'CUOTA ARTESANAL'!H223</f>
        <v>0</v>
      </c>
      <c r="J302" s="224">
        <f>'CUOTA ARTESANAL'!I223</f>
        <v>5.9050000000000002</v>
      </c>
      <c r="K302" s="224">
        <f>'CUOTA ARTESANAL'!J223</f>
        <v>0</v>
      </c>
      <c r="L302" s="224">
        <f>'CUOTA ARTESANAL'!K223</f>
        <v>5.9050000000000002</v>
      </c>
      <c r="M302" s="225">
        <f>'CUOTA ARTESANAL'!L223</f>
        <v>0</v>
      </c>
      <c r="N302" s="213" t="str">
        <f>'CUOTA ARTESANAL'!M223</f>
        <v>-</v>
      </c>
      <c r="O302" s="214">
        <f>RESUMEN!$C$4</f>
        <v>44725</v>
      </c>
      <c r="P302" s="206">
        <v>2022</v>
      </c>
      <c r="Q302" s="206"/>
    </row>
    <row r="303" spans="1:17" ht="15.75" customHeight="1">
      <c r="A303" s="211" t="s">
        <v>38</v>
      </c>
      <c r="B303" s="211" t="s">
        <v>39</v>
      </c>
      <c r="C303" s="211" t="s">
        <v>59</v>
      </c>
      <c r="D303" s="216" t="s">
        <v>319</v>
      </c>
      <c r="E303" s="216" t="str">
        <f>+'CUOTA ARTESANAL'!E223</f>
        <v>PAULITO II (969208)</v>
      </c>
      <c r="F303" s="211" t="s">
        <v>44</v>
      </c>
      <c r="G303" s="211" t="s">
        <v>45</v>
      </c>
      <c r="H303" s="224">
        <f>'CUOTA ARTESANAL'!G224</f>
        <v>5.9050000000000002</v>
      </c>
      <c r="I303" s="224">
        <f>'CUOTA ARTESANAL'!H224</f>
        <v>0</v>
      </c>
      <c r="J303" s="224">
        <f>'CUOTA ARTESANAL'!I224</f>
        <v>11.81</v>
      </c>
      <c r="K303" s="224">
        <f>'CUOTA ARTESANAL'!J224</f>
        <v>0</v>
      </c>
      <c r="L303" s="224">
        <f>'CUOTA ARTESANAL'!K224</f>
        <v>11.81</v>
      </c>
      <c r="M303" s="225">
        <f>'CUOTA ARTESANAL'!L224</f>
        <v>0</v>
      </c>
      <c r="N303" s="213" t="str">
        <f>'CUOTA ARTESANAL'!M224</f>
        <v>-</v>
      </c>
      <c r="O303" s="214">
        <f>RESUMEN!$C$4</f>
        <v>44725</v>
      </c>
      <c r="P303" s="206">
        <v>2022</v>
      </c>
      <c r="Q303" s="206"/>
    </row>
    <row r="304" spans="1:17" ht="15.75" customHeight="1">
      <c r="A304" s="211" t="s">
        <v>38</v>
      </c>
      <c r="B304" s="211" t="s">
        <v>39</v>
      </c>
      <c r="C304" s="211" t="s">
        <v>59</v>
      </c>
      <c r="D304" s="216" t="s">
        <v>319</v>
      </c>
      <c r="E304" s="216" t="str">
        <f>+'CUOTA ARTESANAL'!E223</f>
        <v>PAULITO II (969208)</v>
      </c>
      <c r="F304" s="211" t="s">
        <v>41</v>
      </c>
      <c r="G304" s="211" t="s">
        <v>45</v>
      </c>
      <c r="H304" s="224">
        <f>'CUOTA ARTESANAL'!N223</f>
        <v>11.81</v>
      </c>
      <c r="I304" s="224">
        <f>'CUOTA ARTESANAL'!O223</f>
        <v>0</v>
      </c>
      <c r="J304" s="224">
        <f>'CUOTA ARTESANAL'!P223</f>
        <v>11.81</v>
      </c>
      <c r="K304" s="224">
        <f>'CUOTA ARTESANAL'!Q223</f>
        <v>0</v>
      </c>
      <c r="L304" s="224">
        <f>'CUOTA ARTESANAL'!R223</f>
        <v>11.81</v>
      </c>
      <c r="M304" s="225">
        <f>'CUOTA ARTESANAL'!S223</f>
        <v>0</v>
      </c>
      <c r="N304" s="213" t="s">
        <v>203</v>
      </c>
      <c r="O304" s="214">
        <f>RESUMEN!$C$4</f>
        <v>44725</v>
      </c>
      <c r="P304" s="206">
        <v>2022</v>
      </c>
      <c r="Q304" s="206"/>
    </row>
    <row r="305" spans="1:17" ht="15.75" customHeight="1">
      <c r="A305" s="211" t="s">
        <v>38</v>
      </c>
      <c r="B305" s="211" t="s">
        <v>39</v>
      </c>
      <c r="C305" s="211" t="s">
        <v>59</v>
      </c>
      <c r="D305" s="216" t="s">
        <v>319</v>
      </c>
      <c r="E305" s="216" t="str">
        <f>+'CUOTA ARTESANAL'!E225</f>
        <v>PERLA NEGRA II (967660)</v>
      </c>
      <c r="F305" s="211" t="s">
        <v>41</v>
      </c>
      <c r="G305" s="211" t="s">
        <v>43</v>
      </c>
      <c r="H305" s="224">
        <f>'CUOTA ARTESANAL'!G225</f>
        <v>5.9050000000000002</v>
      </c>
      <c r="I305" s="224">
        <f>'CUOTA ARTESANAL'!H225</f>
        <v>0</v>
      </c>
      <c r="J305" s="224">
        <f>'CUOTA ARTESANAL'!I225</f>
        <v>5.9050000000000002</v>
      </c>
      <c r="K305" s="224">
        <f>'CUOTA ARTESANAL'!J225</f>
        <v>5.4280000000000017</v>
      </c>
      <c r="L305" s="224">
        <f>'CUOTA ARTESANAL'!K225</f>
        <v>0.47699999999999854</v>
      </c>
      <c r="M305" s="225">
        <f>'CUOTA ARTESANAL'!L225</f>
        <v>0.91922099915326017</v>
      </c>
      <c r="N305" s="213" t="str">
        <f>'CUOTA ARTESANAL'!M225</f>
        <v>-</v>
      </c>
      <c r="O305" s="214">
        <f>RESUMEN!$C$4</f>
        <v>44725</v>
      </c>
      <c r="P305" s="206">
        <v>2022</v>
      </c>
      <c r="Q305" s="206"/>
    </row>
    <row r="306" spans="1:17" ht="15.75" customHeight="1">
      <c r="A306" s="211" t="s">
        <v>38</v>
      </c>
      <c r="B306" s="211" t="s">
        <v>39</v>
      </c>
      <c r="C306" s="211" t="s">
        <v>59</v>
      </c>
      <c r="D306" s="216" t="s">
        <v>319</v>
      </c>
      <c r="E306" s="216" t="str">
        <f>+'CUOTA ARTESANAL'!E225</f>
        <v>PERLA NEGRA II (967660)</v>
      </c>
      <c r="F306" s="211" t="s">
        <v>44</v>
      </c>
      <c r="G306" s="211" t="s">
        <v>45</v>
      </c>
      <c r="H306" s="224">
        <f>'CUOTA ARTESANAL'!G226</f>
        <v>5.9050000000000002</v>
      </c>
      <c r="I306" s="224">
        <f>'CUOTA ARTESANAL'!H226</f>
        <v>0</v>
      </c>
      <c r="J306" s="224">
        <f>'CUOTA ARTESANAL'!I226</f>
        <v>6.3819999999999988</v>
      </c>
      <c r="K306" s="224">
        <f>'CUOTA ARTESANAL'!J226</f>
        <v>0</v>
      </c>
      <c r="L306" s="224">
        <f>'CUOTA ARTESANAL'!K226</f>
        <v>6.3819999999999988</v>
      </c>
      <c r="M306" s="225">
        <f>'CUOTA ARTESANAL'!L226</f>
        <v>0</v>
      </c>
      <c r="N306" s="213" t="str">
        <f>'CUOTA ARTESANAL'!M226</f>
        <v>-</v>
      </c>
      <c r="O306" s="214">
        <f>RESUMEN!$C$4</f>
        <v>44725</v>
      </c>
      <c r="P306" s="206">
        <v>2022</v>
      </c>
      <c r="Q306" s="206"/>
    </row>
    <row r="307" spans="1:17" ht="15.75" customHeight="1">
      <c r="A307" s="211" t="s">
        <v>38</v>
      </c>
      <c r="B307" s="211" t="s">
        <v>39</v>
      </c>
      <c r="C307" s="211" t="s">
        <v>59</v>
      </c>
      <c r="D307" s="216" t="s">
        <v>319</v>
      </c>
      <c r="E307" s="216" t="str">
        <f>+'CUOTA ARTESANAL'!E225</f>
        <v>PERLA NEGRA II (967660)</v>
      </c>
      <c r="F307" s="211" t="s">
        <v>41</v>
      </c>
      <c r="G307" s="211" t="s">
        <v>45</v>
      </c>
      <c r="H307" s="224">
        <f>'CUOTA ARTESANAL'!N225</f>
        <v>11.81</v>
      </c>
      <c r="I307" s="224">
        <f>'CUOTA ARTESANAL'!O225</f>
        <v>0</v>
      </c>
      <c r="J307" s="224">
        <f>'CUOTA ARTESANAL'!P225</f>
        <v>11.81</v>
      </c>
      <c r="K307" s="224">
        <f>'CUOTA ARTESANAL'!Q225</f>
        <v>5.4280000000000017</v>
      </c>
      <c r="L307" s="224">
        <f>'CUOTA ARTESANAL'!R225</f>
        <v>6.3819999999999988</v>
      </c>
      <c r="M307" s="225">
        <f>'CUOTA ARTESANAL'!S225</f>
        <v>0.45961049957663008</v>
      </c>
      <c r="N307" s="213" t="s">
        <v>203</v>
      </c>
      <c r="O307" s="214">
        <f>RESUMEN!$C$4</f>
        <v>44725</v>
      </c>
      <c r="P307" s="206">
        <v>2022</v>
      </c>
      <c r="Q307" s="206"/>
    </row>
    <row r="308" spans="1:17" ht="15.75" customHeight="1">
      <c r="A308" s="211" t="s">
        <v>38</v>
      </c>
      <c r="B308" s="211" t="s">
        <v>39</v>
      </c>
      <c r="C308" s="211" t="s">
        <v>59</v>
      </c>
      <c r="D308" s="216" t="s">
        <v>319</v>
      </c>
      <c r="E308" s="216" t="str">
        <f>+'CUOTA ARTESANAL'!E227</f>
        <v>RAPA NUI VIII (697630)</v>
      </c>
      <c r="F308" s="211" t="s">
        <v>41</v>
      </c>
      <c r="G308" s="211" t="s">
        <v>43</v>
      </c>
      <c r="H308" s="224">
        <f>'CUOTA ARTESANAL'!G227</f>
        <v>5.9050000000000002</v>
      </c>
      <c r="I308" s="224">
        <f>'CUOTA ARTESANAL'!H227</f>
        <v>0</v>
      </c>
      <c r="J308" s="224">
        <f>'CUOTA ARTESANAL'!I227</f>
        <v>5.9050000000000002</v>
      </c>
      <c r="K308" s="224">
        <f>'CUOTA ARTESANAL'!J227</f>
        <v>3.3729999999999976</v>
      </c>
      <c r="L308" s="224">
        <f>'CUOTA ARTESANAL'!K227</f>
        <v>2.5320000000000027</v>
      </c>
      <c r="M308" s="225">
        <f>'CUOTA ARTESANAL'!L227</f>
        <v>0.57121083827264985</v>
      </c>
      <c r="N308" s="213" t="str">
        <f>'CUOTA ARTESANAL'!M227</f>
        <v>-</v>
      </c>
      <c r="O308" s="214">
        <f>RESUMEN!$C$4</f>
        <v>44725</v>
      </c>
      <c r="P308" s="206">
        <v>2022</v>
      </c>
      <c r="Q308" s="206"/>
    </row>
    <row r="309" spans="1:17" ht="15.75" customHeight="1">
      <c r="A309" s="211" t="s">
        <v>38</v>
      </c>
      <c r="B309" s="211" t="s">
        <v>39</v>
      </c>
      <c r="C309" s="211" t="s">
        <v>59</v>
      </c>
      <c r="D309" s="216" t="s">
        <v>319</v>
      </c>
      <c r="E309" s="216" t="str">
        <f>+'CUOTA ARTESANAL'!E227</f>
        <v>RAPA NUI VIII (697630)</v>
      </c>
      <c r="F309" s="211" t="s">
        <v>44</v>
      </c>
      <c r="G309" s="211" t="s">
        <v>45</v>
      </c>
      <c r="H309" s="224">
        <f>'CUOTA ARTESANAL'!G228</f>
        <v>5.9050000000000002</v>
      </c>
      <c r="I309" s="224">
        <f>'CUOTA ARTESANAL'!H228</f>
        <v>0</v>
      </c>
      <c r="J309" s="224">
        <f>'CUOTA ARTESANAL'!I228</f>
        <v>8.4370000000000029</v>
      </c>
      <c r="K309" s="224">
        <f>'CUOTA ARTESANAL'!J228</f>
        <v>0</v>
      </c>
      <c r="L309" s="224">
        <f>'CUOTA ARTESANAL'!K228</f>
        <v>8.4370000000000029</v>
      </c>
      <c r="M309" s="225">
        <f>'CUOTA ARTESANAL'!L228</f>
        <v>0</v>
      </c>
      <c r="N309" s="213" t="str">
        <f>'CUOTA ARTESANAL'!M228</f>
        <v>-</v>
      </c>
      <c r="O309" s="214">
        <f>RESUMEN!$C$4</f>
        <v>44725</v>
      </c>
      <c r="P309" s="206">
        <v>2022</v>
      </c>
      <c r="Q309" s="206"/>
    </row>
    <row r="310" spans="1:17" ht="15.75" customHeight="1">
      <c r="A310" s="211" t="s">
        <v>38</v>
      </c>
      <c r="B310" s="211" t="s">
        <v>39</v>
      </c>
      <c r="C310" s="211" t="s">
        <v>59</v>
      </c>
      <c r="D310" s="216" t="s">
        <v>319</v>
      </c>
      <c r="E310" s="216" t="str">
        <f>+'CUOTA ARTESANAL'!E227</f>
        <v>RAPA NUI VIII (697630)</v>
      </c>
      <c r="F310" s="211" t="s">
        <v>41</v>
      </c>
      <c r="G310" s="211" t="s">
        <v>45</v>
      </c>
      <c r="H310" s="224">
        <f>'CUOTA ARTESANAL'!N227</f>
        <v>11.81</v>
      </c>
      <c r="I310" s="224">
        <f>'CUOTA ARTESANAL'!O227</f>
        <v>0</v>
      </c>
      <c r="J310" s="224">
        <f>'CUOTA ARTESANAL'!P227</f>
        <v>11.81</v>
      </c>
      <c r="K310" s="224">
        <f>'CUOTA ARTESANAL'!Q227</f>
        <v>3.3729999999999976</v>
      </c>
      <c r="L310" s="224">
        <f>'CUOTA ARTESANAL'!R227</f>
        <v>8.4370000000000029</v>
      </c>
      <c r="M310" s="225">
        <f>'CUOTA ARTESANAL'!S227</f>
        <v>0.28560541913632492</v>
      </c>
      <c r="N310" s="213" t="s">
        <v>203</v>
      </c>
      <c r="O310" s="214">
        <f>RESUMEN!$C$4</f>
        <v>44725</v>
      </c>
      <c r="P310" s="206">
        <v>2022</v>
      </c>
      <c r="Q310" s="206"/>
    </row>
    <row r="311" spans="1:17" ht="15.75" customHeight="1">
      <c r="A311" s="211" t="s">
        <v>38</v>
      </c>
      <c r="B311" s="211" t="s">
        <v>39</v>
      </c>
      <c r="C311" s="211" t="s">
        <v>59</v>
      </c>
      <c r="D311" s="216" t="s">
        <v>319</v>
      </c>
      <c r="E311" s="216" t="str">
        <f>+'CUOTA ARTESANAL'!E229</f>
        <v>RAPA NUI VII (966898)</v>
      </c>
      <c r="F311" s="211" t="s">
        <v>41</v>
      </c>
      <c r="G311" s="211" t="s">
        <v>43</v>
      </c>
      <c r="H311" s="224">
        <f>'CUOTA ARTESANAL'!G229</f>
        <v>5.9059999999999997</v>
      </c>
      <c r="I311" s="224">
        <f>'CUOTA ARTESANAL'!H229</f>
        <v>0</v>
      </c>
      <c r="J311" s="224">
        <f>'CUOTA ARTESANAL'!I229</f>
        <v>5.9059999999999997</v>
      </c>
      <c r="K311" s="224">
        <f>'CUOTA ARTESANAL'!J229</f>
        <v>0.57000000000000206</v>
      </c>
      <c r="L311" s="224">
        <f>'CUOTA ARTESANAL'!K229</f>
        <v>5.3359999999999976</v>
      </c>
      <c r="M311" s="225">
        <f>'CUOTA ARTESANAL'!L229</f>
        <v>9.6512021672875398E-2</v>
      </c>
      <c r="N311" s="213" t="str">
        <f>'CUOTA ARTESANAL'!M229</f>
        <v>-</v>
      </c>
      <c r="O311" s="214">
        <f>RESUMEN!$C$4</f>
        <v>44725</v>
      </c>
      <c r="P311" s="206">
        <v>2022</v>
      </c>
      <c r="Q311" s="206"/>
    </row>
    <row r="312" spans="1:17" ht="15.75" customHeight="1">
      <c r="A312" s="211" t="s">
        <v>38</v>
      </c>
      <c r="B312" s="211" t="s">
        <v>39</v>
      </c>
      <c r="C312" s="211" t="s">
        <v>59</v>
      </c>
      <c r="D312" s="216" t="s">
        <v>319</v>
      </c>
      <c r="E312" s="216" t="str">
        <f>+'CUOTA ARTESANAL'!E229</f>
        <v>RAPA NUI VII (966898)</v>
      </c>
      <c r="F312" s="211" t="s">
        <v>44</v>
      </c>
      <c r="G312" s="211" t="s">
        <v>45</v>
      </c>
      <c r="H312" s="224">
        <f>'CUOTA ARTESANAL'!G230</f>
        <v>5.9059999999999997</v>
      </c>
      <c r="I312" s="224">
        <f>'CUOTA ARTESANAL'!H230</f>
        <v>0</v>
      </c>
      <c r="J312" s="224">
        <f>'CUOTA ARTESANAL'!I230</f>
        <v>11.241999999999997</v>
      </c>
      <c r="K312" s="224">
        <f>'CUOTA ARTESANAL'!J230</f>
        <v>0</v>
      </c>
      <c r="L312" s="224">
        <f>'CUOTA ARTESANAL'!K230</f>
        <v>11.241999999999997</v>
      </c>
      <c r="M312" s="225">
        <f>'CUOTA ARTESANAL'!L230</f>
        <v>0</v>
      </c>
      <c r="N312" s="213" t="str">
        <f>'CUOTA ARTESANAL'!M230</f>
        <v>-</v>
      </c>
      <c r="O312" s="214">
        <f>RESUMEN!$C$4</f>
        <v>44725</v>
      </c>
      <c r="P312" s="206">
        <v>2022</v>
      </c>
      <c r="Q312" s="206"/>
    </row>
    <row r="313" spans="1:17" ht="15.75" customHeight="1">
      <c r="A313" s="211" t="s">
        <v>38</v>
      </c>
      <c r="B313" s="211" t="s">
        <v>39</v>
      </c>
      <c r="C313" s="211" t="s">
        <v>59</v>
      </c>
      <c r="D313" s="216" t="s">
        <v>319</v>
      </c>
      <c r="E313" s="216" t="str">
        <f>+'CUOTA ARTESANAL'!E229</f>
        <v>RAPA NUI VII (966898)</v>
      </c>
      <c r="F313" s="211" t="s">
        <v>41</v>
      </c>
      <c r="G313" s="211" t="s">
        <v>45</v>
      </c>
      <c r="H313" s="224">
        <f>'CUOTA ARTESANAL'!N229</f>
        <v>11.811999999999999</v>
      </c>
      <c r="I313" s="224">
        <f>'CUOTA ARTESANAL'!O229</f>
        <v>0</v>
      </c>
      <c r="J313" s="224">
        <f>'CUOTA ARTESANAL'!P229</f>
        <v>11.811999999999999</v>
      </c>
      <c r="K313" s="224">
        <f>'CUOTA ARTESANAL'!Q229</f>
        <v>0.57000000000000206</v>
      </c>
      <c r="L313" s="224">
        <f>'CUOTA ARTESANAL'!R229</f>
        <v>11.241999999999997</v>
      </c>
      <c r="M313" s="225">
        <f>'CUOTA ARTESANAL'!S229</f>
        <v>4.8256010836437699E-2</v>
      </c>
      <c r="N313" s="213" t="s">
        <v>203</v>
      </c>
      <c r="O313" s="214">
        <f>RESUMEN!$C$4</f>
        <v>44725</v>
      </c>
      <c r="P313" s="206">
        <v>2022</v>
      </c>
      <c r="Q313" s="206"/>
    </row>
    <row r="314" spans="1:17" ht="15.75" customHeight="1">
      <c r="A314" s="211" t="s">
        <v>38</v>
      </c>
      <c r="B314" s="211" t="s">
        <v>39</v>
      </c>
      <c r="C314" s="211" t="s">
        <v>59</v>
      </c>
      <c r="D314" s="216" t="s">
        <v>319</v>
      </c>
      <c r="E314" s="216" t="str">
        <f>+'CUOTA ARTESANAL'!E231</f>
        <v>SAN FRANCISCO VI (967464)</v>
      </c>
      <c r="F314" s="211" t="s">
        <v>41</v>
      </c>
      <c r="G314" s="211" t="s">
        <v>43</v>
      </c>
      <c r="H314" s="224">
        <f>'CUOTA ARTESANAL'!G231</f>
        <v>5.9039999999999999</v>
      </c>
      <c r="I314" s="224">
        <f>'CUOTA ARTESANAL'!H231</f>
        <v>0</v>
      </c>
      <c r="J314" s="224">
        <f>'CUOTA ARTESANAL'!I231</f>
        <v>5.9039999999999999</v>
      </c>
      <c r="K314" s="224">
        <f>'CUOTA ARTESANAL'!J231</f>
        <v>2.8239999999999985</v>
      </c>
      <c r="L314" s="224">
        <f>'CUOTA ARTESANAL'!K231</f>
        <v>3.0800000000000014</v>
      </c>
      <c r="M314" s="225">
        <f>'CUOTA ARTESANAL'!L231</f>
        <v>0.47831978319783175</v>
      </c>
      <c r="N314" s="213" t="str">
        <f>'CUOTA ARTESANAL'!M231</f>
        <v>-</v>
      </c>
      <c r="O314" s="214">
        <f>RESUMEN!$C$4</f>
        <v>44725</v>
      </c>
      <c r="P314" s="206">
        <v>2022</v>
      </c>
      <c r="Q314" s="206"/>
    </row>
    <row r="315" spans="1:17" ht="15.75" customHeight="1">
      <c r="A315" s="211" t="s">
        <v>38</v>
      </c>
      <c r="B315" s="211" t="s">
        <v>39</v>
      </c>
      <c r="C315" s="211" t="s">
        <v>59</v>
      </c>
      <c r="D315" s="216" t="s">
        <v>319</v>
      </c>
      <c r="E315" s="216" t="str">
        <f>+'CUOTA ARTESANAL'!E231</f>
        <v>SAN FRANCISCO VI (967464)</v>
      </c>
      <c r="F315" s="211" t="s">
        <v>44</v>
      </c>
      <c r="G315" s="211" t="s">
        <v>45</v>
      </c>
      <c r="H315" s="224">
        <f>'CUOTA ARTESANAL'!G232</f>
        <v>5.9039999999999999</v>
      </c>
      <c r="I315" s="224">
        <f>'CUOTA ARTESANAL'!H232</f>
        <v>0</v>
      </c>
      <c r="J315" s="224">
        <f>'CUOTA ARTESANAL'!I232</f>
        <v>8.9840000000000018</v>
      </c>
      <c r="K315" s="224">
        <f>'CUOTA ARTESANAL'!J232</f>
        <v>0</v>
      </c>
      <c r="L315" s="224">
        <f>'CUOTA ARTESANAL'!K232</f>
        <v>8.9840000000000018</v>
      </c>
      <c r="M315" s="225">
        <f>'CUOTA ARTESANAL'!L232</f>
        <v>0</v>
      </c>
      <c r="N315" s="213" t="str">
        <f>'CUOTA ARTESANAL'!M232</f>
        <v>-</v>
      </c>
      <c r="O315" s="214">
        <f>RESUMEN!$C$4</f>
        <v>44725</v>
      </c>
      <c r="P315" s="206">
        <v>2022</v>
      </c>
      <c r="Q315" s="206"/>
    </row>
    <row r="316" spans="1:17" ht="15.75" customHeight="1">
      <c r="A316" s="211" t="s">
        <v>38</v>
      </c>
      <c r="B316" s="211" t="s">
        <v>39</v>
      </c>
      <c r="C316" s="211" t="s">
        <v>59</v>
      </c>
      <c r="D316" s="216" t="s">
        <v>319</v>
      </c>
      <c r="E316" s="216" t="str">
        <f>+'CUOTA ARTESANAL'!E231</f>
        <v>SAN FRANCISCO VI (967464)</v>
      </c>
      <c r="F316" s="211" t="s">
        <v>41</v>
      </c>
      <c r="G316" s="211" t="s">
        <v>45</v>
      </c>
      <c r="H316" s="224">
        <f>'CUOTA ARTESANAL'!N231</f>
        <v>11.808</v>
      </c>
      <c r="I316" s="224">
        <f>'CUOTA ARTESANAL'!O231</f>
        <v>0</v>
      </c>
      <c r="J316" s="224">
        <f>'CUOTA ARTESANAL'!P231</f>
        <v>11.808</v>
      </c>
      <c r="K316" s="224">
        <f>'CUOTA ARTESANAL'!Q231</f>
        <v>2.8239999999999985</v>
      </c>
      <c r="L316" s="224">
        <f>'CUOTA ARTESANAL'!R231</f>
        <v>8.9840000000000018</v>
      </c>
      <c r="M316" s="225">
        <f>'CUOTA ARTESANAL'!S231</f>
        <v>0.23915989159891587</v>
      </c>
      <c r="N316" s="213" t="s">
        <v>203</v>
      </c>
      <c r="O316" s="214">
        <f>RESUMEN!$C$4</f>
        <v>44725</v>
      </c>
      <c r="P316" s="206">
        <v>2022</v>
      </c>
      <c r="Q316" s="206"/>
    </row>
    <row r="317" spans="1:17" ht="15.75" customHeight="1">
      <c r="A317" s="211" t="s">
        <v>38</v>
      </c>
      <c r="B317" s="211" t="s">
        <v>39</v>
      </c>
      <c r="C317" s="211" t="s">
        <v>59</v>
      </c>
      <c r="D317" s="216" t="s">
        <v>319</v>
      </c>
      <c r="E317" s="216" t="str">
        <f>+'CUOTA ARTESANAL'!E235</f>
        <v>SANTA MARIA V (968097)</v>
      </c>
      <c r="F317" s="211" t="s">
        <v>41</v>
      </c>
      <c r="G317" s="211" t="s">
        <v>43</v>
      </c>
      <c r="H317" s="224">
        <f>'CUOTA ARTESANAL'!G233</f>
        <v>5.9059999999999997</v>
      </c>
      <c r="I317" s="224">
        <f>'CUOTA ARTESANAL'!H233</f>
        <v>0</v>
      </c>
      <c r="J317" s="224">
        <f>'CUOTA ARTESANAL'!I233</f>
        <v>5.9059999999999997</v>
      </c>
      <c r="K317" s="224">
        <f>'CUOTA ARTESANAL'!J233</f>
        <v>2.4739999999999989</v>
      </c>
      <c r="L317" s="224">
        <f>'CUOTA ARTESANAL'!K233</f>
        <v>3.4320000000000008</v>
      </c>
      <c r="M317" s="225">
        <f>'CUOTA ARTESANAL'!L233</f>
        <v>0.41889603792753116</v>
      </c>
      <c r="N317" s="212" t="str">
        <f>'CUOTA ARTESANAL'!M233</f>
        <v>-</v>
      </c>
      <c r="O317" s="214">
        <f>RESUMEN!$C$4</f>
        <v>44725</v>
      </c>
      <c r="P317" s="206">
        <v>2022</v>
      </c>
      <c r="Q317" s="206"/>
    </row>
    <row r="318" spans="1:17" ht="15.75" customHeight="1">
      <c r="A318" s="211" t="s">
        <v>38</v>
      </c>
      <c r="B318" s="211" t="s">
        <v>39</v>
      </c>
      <c r="C318" s="211" t="s">
        <v>59</v>
      </c>
      <c r="D318" s="216" t="s">
        <v>319</v>
      </c>
      <c r="E318" s="216" t="str">
        <f>+'CUOTA ARTESANAL'!E235</f>
        <v>SANTA MARIA V (968097)</v>
      </c>
      <c r="F318" s="211" t="s">
        <v>44</v>
      </c>
      <c r="G318" s="211" t="s">
        <v>45</v>
      </c>
      <c r="H318" s="224">
        <f>'CUOTA ARTESANAL'!G234</f>
        <v>5.9059999999999997</v>
      </c>
      <c r="I318" s="224">
        <f>'CUOTA ARTESANAL'!H234</f>
        <v>0</v>
      </c>
      <c r="J318" s="224">
        <f>'CUOTA ARTESANAL'!I234</f>
        <v>9.338000000000001</v>
      </c>
      <c r="K318" s="224">
        <f>'CUOTA ARTESANAL'!J234</f>
        <v>0</v>
      </c>
      <c r="L318" s="224">
        <f>'CUOTA ARTESANAL'!K234</f>
        <v>9.338000000000001</v>
      </c>
      <c r="M318" s="225">
        <f>'CUOTA ARTESANAL'!L234</f>
        <v>0</v>
      </c>
      <c r="N318" s="212" t="str">
        <f>'CUOTA ARTESANAL'!M234</f>
        <v>-</v>
      </c>
      <c r="O318" s="214">
        <f>RESUMEN!$C$4</f>
        <v>44725</v>
      </c>
      <c r="P318" s="206">
        <v>2022</v>
      </c>
      <c r="Q318" s="206"/>
    </row>
    <row r="319" spans="1:17" ht="15.75" customHeight="1">
      <c r="A319" s="211" t="s">
        <v>38</v>
      </c>
      <c r="B319" s="211" t="s">
        <v>39</v>
      </c>
      <c r="C319" s="211" t="s">
        <v>59</v>
      </c>
      <c r="D319" s="216" t="s">
        <v>319</v>
      </c>
      <c r="E319" s="216" t="str">
        <f>+'CUOTA ARTESANAL'!E235</f>
        <v>SANTA MARIA V (968097)</v>
      </c>
      <c r="F319" s="211" t="s">
        <v>41</v>
      </c>
      <c r="G319" s="211" t="s">
        <v>45</v>
      </c>
      <c r="H319" s="224">
        <f>'CUOTA ARTESANAL'!N233</f>
        <v>11.811999999999999</v>
      </c>
      <c r="I319" s="224">
        <f>'CUOTA ARTESANAL'!O233</f>
        <v>0</v>
      </c>
      <c r="J319" s="224">
        <f>'CUOTA ARTESANAL'!P233</f>
        <v>11.811999999999999</v>
      </c>
      <c r="K319" s="224">
        <f>'CUOTA ARTESANAL'!Q233</f>
        <v>2.4739999999999989</v>
      </c>
      <c r="L319" s="224">
        <f>'CUOTA ARTESANAL'!R233</f>
        <v>9.338000000000001</v>
      </c>
      <c r="M319" s="225">
        <f>'CUOTA ARTESANAL'!S233</f>
        <v>0.20944801896376558</v>
      </c>
      <c r="N319" s="212" t="s">
        <v>203</v>
      </c>
      <c r="O319" s="214">
        <f>RESUMEN!$C$4</f>
        <v>44725</v>
      </c>
      <c r="P319" s="206">
        <v>2022</v>
      </c>
      <c r="Q319" s="206"/>
    </row>
    <row r="320" spans="1:17" ht="15.75" customHeight="1">
      <c r="A320" s="211" t="s">
        <v>38</v>
      </c>
      <c r="B320" s="211" t="s">
        <v>39</v>
      </c>
      <c r="C320" s="211" t="s">
        <v>59</v>
      </c>
      <c r="D320" s="216" t="s">
        <v>319</v>
      </c>
      <c r="E320" s="216" t="str">
        <f>+'CUOTA ARTESANAL'!E237</f>
        <v>ALSADO II (968702)</v>
      </c>
      <c r="F320" s="211" t="s">
        <v>41</v>
      </c>
      <c r="G320" s="211" t="s">
        <v>43</v>
      </c>
      <c r="H320" s="224">
        <f>'CUOTA ARTESANAL'!G235</f>
        <v>5.9050000000000002</v>
      </c>
      <c r="I320" s="224">
        <f>'CUOTA ARTESANAL'!H235</f>
        <v>0</v>
      </c>
      <c r="J320" s="224">
        <f>'CUOTA ARTESANAL'!I235</f>
        <v>5.9050000000000002</v>
      </c>
      <c r="K320" s="224">
        <f>'CUOTA ARTESANAL'!J235</f>
        <v>1.9220000000000033</v>
      </c>
      <c r="L320" s="224">
        <f>'CUOTA ARTESANAL'!K235</f>
        <v>3.982999999999997</v>
      </c>
      <c r="M320" s="225">
        <f>'CUOTA ARTESANAL'!L235</f>
        <v>0.32548687552921307</v>
      </c>
      <c r="N320" s="212" t="str">
        <f>'CUOTA ARTESANAL'!M235</f>
        <v>-</v>
      </c>
      <c r="O320" s="214">
        <f>RESUMEN!$C$4</f>
        <v>44725</v>
      </c>
      <c r="P320" s="206">
        <v>2022</v>
      </c>
      <c r="Q320" s="206"/>
    </row>
    <row r="321" spans="1:17" ht="15.75" customHeight="1">
      <c r="A321" s="211" t="s">
        <v>38</v>
      </c>
      <c r="B321" s="211" t="s">
        <v>39</v>
      </c>
      <c r="C321" s="211" t="s">
        <v>59</v>
      </c>
      <c r="D321" s="216" t="s">
        <v>319</v>
      </c>
      <c r="E321" s="216" t="str">
        <f>+'CUOTA ARTESANAL'!E237</f>
        <v>ALSADO II (968702)</v>
      </c>
      <c r="F321" s="211" t="s">
        <v>44</v>
      </c>
      <c r="G321" s="211" t="s">
        <v>45</v>
      </c>
      <c r="H321" s="224">
        <f>'CUOTA ARTESANAL'!G236</f>
        <v>5.9050000000000002</v>
      </c>
      <c r="I321" s="224">
        <f>'CUOTA ARTESANAL'!H236</f>
        <v>0</v>
      </c>
      <c r="J321" s="224">
        <f>'CUOTA ARTESANAL'!I236</f>
        <v>9.8879999999999981</v>
      </c>
      <c r="K321" s="224">
        <f>'CUOTA ARTESANAL'!J236</f>
        <v>0</v>
      </c>
      <c r="L321" s="224">
        <f>'CUOTA ARTESANAL'!K236</f>
        <v>9.8879999999999981</v>
      </c>
      <c r="M321" s="225">
        <f>'CUOTA ARTESANAL'!L236</f>
        <v>0</v>
      </c>
      <c r="N321" s="212" t="str">
        <f>'CUOTA ARTESANAL'!M236</f>
        <v>-</v>
      </c>
      <c r="O321" s="214">
        <f>RESUMEN!$C$4</f>
        <v>44725</v>
      </c>
      <c r="P321" s="206">
        <v>2022</v>
      </c>
      <c r="Q321" s="206"/>
    </row>
    <row r="322" spans="1:17" ht="15.75" customHeight="1">
      <c r="A322" s="211" t="s">
        <v>38</v>
      </c>
      <c r="B322" s="211" t="s">
        <v>39</v>
      </c>
      <c r="C322" s="211" t="s">
        <v>59</v>
      </c>
      <c r="D322" s="216" t="s">
        <v>319</v>
      </c>
      <c r="E322" s="216" t="str">
        <f>+'CUOTA ARTESANAL'!E237</f>
        <v>ALSADO II (968702)</v>
      </c>
      <c r="F322" s="211" t="s">
        <v>41</v>
      </c>
      <c r="G322" s="211" t="s">
        <v>45</v>
      </c>
      <c r="H322" s="224">
        <f>'CUOTA ARTESANAL'!N235</f>
        <v>11.81</v>
      </c>
      <c r="I322" s="224">
        <f>'CUOTA ARTESANAL'!O235</f>
        <v>0</v>
      </c>
      <c r="J322" s="224">
        <f>'CUOTA ARTESANAL'!P235</f>
        <v>11.81</v>
      </c>
      <c r="K322" s="224">
        <f>'CUOTA ARTESANAL'!Q235</f>
        <v>1.9220000000000033</v>
      </c>
      <c r="L322" s="224">
        <f>'CUOTA ARTESANAL'!R235</f>
        <v>9.8879999999999981</v>
      </c>
      <c r="M322" s="225">
        <f>'CUOTA ARTESANAL'!S235</f>
        <v>0.16274343776460654</v>
      </c>
      <c r="N322" s="212" t="s">
        <v>203</v>
      </c>
      <c r="O322" s="214">
        <f>RESUMEN!$C$4</f>
        <v>44725</v>
      </c>
      <c r="P322" s="206">
        <v>2022</v>
      </c>
      <c r="Q322" s="206"/>
    </row>
    <row r="323" spans="1:17" ht="15.75" customHeight="1">
      <c r="A323" s="211" t="s">
        <v>38</v>
      </c>
      <c r="B323" s="211" t="s">
        <v>39</v>
      </c>
      <c r="C323" s="211" t="s">
        <v>59</v>
      </c>
      <c r="D323" s="216" t="s">
        <v>319</v>
      </c>
      <c r="E323" s="216" t="str">
        <f>+'CUOTA ARTESANAL'!E239</f>
        <v>ANA DELIA III (966442)</v>
      </c>
      <c r="F323" s="211" t="s">
        <v>41</v>
      </c>
      <c r="G323" s="211" t="s">
        <v>43</v>
      </c>
      <c r="H323" s="224">
        <f>'CUOTA ARTESANAL'!G239</f>
        <v>5.9059999999999997</v>
      </c>
      <c r="I323" s="224">
        <f>'CUOTA ARTESANAL'!H239</f>
        <v>0</v>
      </c>
      <c r="J323" s="224">
        <f>'CUOTA ARTESANAL'!I239</f>
        <v>5.9059999999999997</v>
      </c>
      <c r="K323" s="224">
        <f>'CUOTA ARTESANAL'!J239</f>
        <v>1.7819999999999998</v>
      </c>
      <c r="L323" s="224">
        <f>'CUOTA ARTESANAL'!K239</f>
        <v>4.1239999999999997</v>
      </c>
      <c r="M323" s="225">
        <f>'CUOTA ARTESANAL'!L239</f>
        <v>0.30172705722993565</v>
      </c>
      <c r="N323" s="213" t="str">
        <f>'CUOTA ARTESANAL'!M239</f>
        <v>-</v>
      </c>
      <c r="O323" s="214">
        <f>RESUMEN!$C$4</f>
        <v>44725</v>
      </c>
      <c r="P323" s="206">
        <v>2022</v>
      </c>
      <c r="Q323" s="206"/>
    </row>
    <row r="324" spans="1:17" ht="15.75" customHeight="1">
      <c r="A324" s="211" t="s">
        <v>38</v>
      </c>
      <c r="B324" s="211" t="s">
        <v>39</v>
      </c>
      <c r="C324" s="211" t="s">
        <v>59</v>
      </c>
      <c r="D324" s="216" t="s">
        <v>319</v>
      </c>
      <c r="E324" s="216" t="str">
        <f>+'CUOTA ARTESANAL'!E239</f>
        <v>ANA DELIA III (966442)</v>
      </c>
      <c r="F324" s="211" t="s">
        <v>44</v>
      </c>
      <c r="G324" s="211" t="s">
        <v>45</v>
      </c>
      <c r="H324" s="224">
        <f>'CUOTA ARTESANAL'!G240</f>
        <v>5.9059999999999997</v>
      </c>
      <c r="I324" s="224">
        <f>'CUOTA ARTESANAL'!H240</f>
        <v>0</v>
      </c>
      <c r="J324" s="224">
        <f>'CUOTA ARTESANAL'!I240</f>
        <v>10.029999999999999</v>
      </c>
      <c r="K324" s="224">
        <f>'CUOTA ARTESANAL'!J240</f>
        <v>0</v>
      </c>
      <c r="L324" s="224">
        <f>'CUOTA ARTESANAL'!K240</f>
        <v>10.029999999999999</v>
      </c>
      <c r="M324" s="225">
        <f>'CUOTA ARTESANAL'!L240</f>
        <v>0</v>
      </c>
      <c r="N324" s="213" t="str">
        <f>'CUOTA ARTESANAL'!M240</f>
        <v>-</v>
      </c>
      <c r="O324" s="214">
        <f>RESUMEN!$C$4</f>
        <v>44725</v>
      </c>
      <c r="P324" s="206">
        <v>2022</v>
      </c>
      <c r="Q324" s="206"/>
    </row>
    <row r="325" spans="1:17" ht="15.75" customHeight="1">
      <c r="A325" s="211" t="s">
        <v>38</v>
      </c>
      <c r="B325" s="211" t="s">
        <v>39</v>
      </c>
      <c r="C325" s="211" t="s">
        <v>59</v>
      </c>
      <c r="D325" s="216" t="s">
        <v>319</v>
      </c>
      <c r="E325" s="216" t="str">
        <f>+'CUOTA ARTESANAL'!E239</f>
        <v>ANA DELIA III (966442)</v>
      </c>
      <c r="F325" s="211" t="s">
        <v>41</v>
      </c>
      <c r="G325" s="211" t="s">
        <v>45</v>
      </c>
      <c r="H325" s="224">
        <f>'CUOTA ARTESANAL'!N239</f>
        <v>11.811999999999999</v>
      </c>
      <c r="I325" s="224">
        <f>'CUOTA ARTESANAL'!O239</f>
        <v>0</v>
      </c>
      <c r="J325" s="224">
        <f>'CUOTA ARTESANAL'!P239</f>
        <v>11.811999999999999</v>
      </c>
      <c r="K325" s="224">
        <f>'CUOTA ARTESANAL'!Q239</f>
        <v>1.7819999999999998</v>
      </c>
      <c r="L325" s="224">
        <f>'CUOTA ARTESANAL'!R239</f>
        <v>10.029999999999999</v>
      </c>
      <c r="M325" s="225">
        <f>'CUOTA ARTESANAL'!S239</f>
        <v>0.15086352861496782</v>
      </c>
      <c r="N325" s="213" t="s">
        <v>203</v>
      </c>
      <c r="O325" s="214">
        <f>RESUMEN!$C$4</f>
        <v>44725</v>
      </c>
      <c r="P325" s="206">
        <v>2022</v>
      </c>
      <c r="Q325" s="206"/>
    </row>
    <row r="326" spans="1:17" ht="15.75" customHeight="1">
      <c r="A326" s="211" t="s">
        <v>38</v>
      </c>
      <c r="B326" s="211" t="s">
        <v>39</v>
      </c>
      <c r="C326" s="211" t="s">
        <v>59</v>
      </c>
      <c r="D326" s="216" t="s">
        <v>319</v>
      </c>
      <c r="E326" s="216" t="str">
        <f>+'CUOTA ARTESANAL'!E241</f>
        <v>JOSEFA (967328)</v>
      </c>
      <c r="F326" s="211" t="s">
        <v>41</v>
      </c>
      <c r="G326" s="211" t="s">
        <v>43</v>
      </c>
      <c r="H326" s="224">
        <f>'CUOTA ARTESANAL'!G241</f>
        <v>5.9050000000000002</v>
      </c>
      <c r="I326" s="224">
        <f>'CUOTA ARTESANAL'!H241</f>
        <v>0</v>
      </c>
      <c r="J326" s="224">
        <f>'CUOTA ARTESANAL'!I241</f>
        <v>5.9050000000000002</v>
      </c>
      <c r="K326" s="224">
        <f>'CUOTA ARTESANAL'!J241</f>
        <v>3.2419999999999991</v>
      </c>
      <c r="L326" s="224">
        <f>'CUOTA ARTESANAL'!K241</f>
        <v>2.6630000000000011</v>
      </c>
      <c r="M326" s="225">
        <f>'CUOTA ARTESANAL'!L241</f>
        <v>0.54902624894157481</v>
      </c>
      <c r="N326" s="213" t="str">
        <f>'CUOTA ARTESANAL'!M241</f>
        <v>-</v>
      </c>
      <c r="O326" s="214">
        <f>RESUMEN!$C$4</f>
        <v>44725</v>
      </c>
      <c r="P326" s="206">
        <v>2022</v>
      </c>
      <c r="Q326" s="206"/>
    </row>
    <row r="327" spans="1:17" ht="15.75" customHeight="1">
      <c r="A327" s="211" t="s">
        <v>38</v>
      </c>
      <c r="B327" s="211" t="s">
        <v>39</v>
      </c>
      <c r="C327" s="211" t="s">
        <v>59</v>
      </c>
      <c r="D327" s="216" t="s">
        <v>319</v>
      </c>
      <c r="E327" s="216" t="str">
        <f>+'CUOTA ARTESANAL'!E241</f>
        <v>JOSEFA (967328)</v>
      </c>
      <c r="F327" s="211" t="s">
        <v>44</v>
      </c>
      <c r="G327" s="211" t="s">
        <v>45</v>
      </c>
      <c r="H327" s="224">
        <f>'CUOTA ARTESANAL'!G242</f>
        <v>5.9050000000000002</v>
      </c>
      <c r="I327" s="224">
        <f>'CUOTA ARTESANAL'!H242</f>
        <v>0</v>
      </c>
      <c r="J327" s="224">
        <f>'CUOTA ARTESANAL'!I242</f>
        <v>8.5680000000000014</v>
      </c>
      <c r="K327" s="224">
        <f>'CUOTA ARTESANAL'!J242</f>
        <v>0</v>
      </c>
      <c r="L327" s="224">
        <f>'CUOTA ARTESANAL'!K242</f>
        <v>8.5680000000000014</v>
      </c>
      <c r="M327" s="225">
        <f>'CUOTA ARTESANAL'!L242</f>
        <v>0</v>
      </c>
      <c r="N327" s="213" t="str">
        <f>'CUOTA ARTESANAL'!M242</f>
        <v>-</v>
      </c>
      <c r="O327" s="214">
        <f>RESUMEN!$C$4</f>
        <v>44725</v>
      </c>
      <c r="P327" s="206">
        <v>2022</v>
      </c>
      <c r="Q327" s="206"/>
    </row>
    <row r="328" spans="1:17" ht="15.75" customHeight="1">
      <c r="A328" s="211" t="s">
        <v>38</v>
      </c>
      <c r="B328" s="211" t="s">
        <v>39</v>
      </c>
      <c r="C328" s="211" t="s">
        <v>59</v>
      </c>
      <c r="D328" s="216" t="s">
        <v>319</v>
      </c>
      <c r="E328" s="216" t="str">
        <f>+'CUOTA ARTESANAL'!E241</f>
        <v>JOSEFA (967328)</v>
      </c>
      <c r="F328" s="211" t="s">
        <v>41</v>
      </c>
      <c r="G328" s="211" t="s">
        <v>45</v>
      </c>
      <c r="H328" s="224">
        <f>'CUOTA ARTESANAL'!N241</f>
        <v>11.81</v>
      </c>
      <c r="I328" s="224">
        <f>'CUOTA ARTESANAL'!O241</f>
        <v>0</v>
      </c>
      <c r="J328" s="224">
        <f>'CUOTA ARTESANAL'!P241</f>
        <v>11.81</v>
      </c>
      <c r="K328" s="224">
        <f>'CUOTA ARTESANAL'!Q241</f>
        <v>3.2419999999999991</v>
      </c>
      <c r="L328" s="224">
        <f>'CUOTA ARTESANAL'!R241</f>
        <v>8.5680000000000014</v>
      </c>
      <c r="M328" s="225">
        <f>'CUOTA ARTESANAL'!S241</f>
        <v>0.27451312447078741</v>
      </c>
      <c r="N328" s="213" t="s">
        <v>203</v>
      </c>
      <c r="O328" s="214">
        <f>RESUMEN!$C$4</f>
        <v>44725</v>
      </c>
      <c r="P328" s="206">
        <v>2022</v>
      </c>
      <c r="Q328" s="206"/>
    </row>
    <row r="329" spans="1:17" ht="15.75" customHeight="1">
      <c r="A329" s="211" t="s">
        <v>38</v>
      </c>
      <c r="B329" s="211" t="s">
        <v>39</v>
      </c>
      <c r="C329" s="211" t="s">
        <v>59</v>
      </c>
      <c r="D329" s="216" t="s">
        <v>319</v>
      </c>
      <c r="E329" s="216" t="str">
        <f>+'CUOTA ARTESANAL'!E243</f>
        <v>ATUN II (965119)</v>
      </c>
      <c r="F329" s="211" t="s">
        <v>41</v>
      </c>
      <c r="G329" s="211" t="s">
        <v>43</v>
      </c>
      <c r="H329" s="224">
        <f>'CUOTA ARTESANAL'!G243</f>
        <v>5.9039999999999999</v>
      </c>
      <c r="I329" s="224">
        <f>'CUOTA ARTESANAL'!H243</f>
        <v>0</v>
      </c>
      <c r="J329" s="224">
        <f>'CUOTA ARTESANAL'!I243</f>
        <v>5.9039999999999999</v>
      </c>
      <c r="K329" s="224">
        <f>'CUOTA ARTESANAL'!J243</f>
        <v>2.7</v>
      </c>
      <c r="L329" s="224">
        <f>'CUOTA ARTESANAL'!K243</f>
        <v>3.2039999999999997</v>
      </c>
      <c r="M329" s="225">
        <f>'CUOTA ARTESANAL'!L243</f>
        <v>0.45731707317073172</v>
      </c>
      <c r="N329" s="213" t="str">
        <f>'CUOTA ARTESANAL'!M243</f>
        <v>-</v>
      </c>
      <c r="O329" s="214">
        <f>RESUMEN!$C$4</f>
        <v>44725</v>
      </c>
      <c r="P329" s="206">
        <v>2022</v>
      </c>
      <c r="Q329" s="206"/>
    </row>
    <row r="330" spans="1:17" ht="15.75" customHeight="1">
      <c r="A330" s="211" t="s">
        <v>38</v>
      </c>
      <c r="B330" s="211" t="s">
        <v>39</v>
      </c>
      <c r="C330" s="211" t="s">
        <v>59</v>
      </c>
      <c r="D330" s="216" t="s">
        <v>319</v>
      </c>
      <c r="E330" s="216" t="str">
        <f>+'CUOTA ARTESANAL'!E243</f>
        <v>ATUN II (965119)</v>
      </c>
      <c r="F330" s="211" t="s">
        <v>44</v>
      </c>
      <c r="G330" s="211" t="s">
        <v>45</v>
      </c>
      <c r="H330" s="224">
        <f>'CUOTA ARTESANAL'!G244</f>
        <v>5.9039999999999999</v>
      </c>
      <c r="I330" s="224">
        <f>'CUOTA ARTESANAL'!H244</f>
        <v>0</v>
      </c>
      <c r="J330" s="224">
        <f>'CUOTA ARTESANAL'!I244</f>
        <v>9.1080000000000005</v>
      </c>
      <c r="K330" s="224">
        <f>'CUOTA ARTESANAL'!J244</f>
        <v>0</v>
      </c>
      <c r="L330" s="224">
        <f>'CUOTA ARTESANAL'!K244</f>
        <v>9.1080000000000005</v>
      </c>
      <c r="M330" s="225">
        <f>'CUOTA ARTESANAL'!L244</f>
        <v>0</v>
      </c>
      <c r="N330" s="213" t="str">
        <f>'CUOTA ARTESANAL'!M244</f>
        <v>-</v>
      </c>
      <c r="O330" s="214">
        <f>RESUMEN!$C$4</f>
        <v>44725</v>
      </c>
      <c r="P330" s="206">
        <v>2022</v>
      </c>
      <c r="Q330" s="206"/>
    </row>
    <row r="331" spans="1:17" ht="15.75" customHeight="1">
      <c r="A331" s="211" t="s">
        <v>38</v>
      </c>
      <c r="B331" s="211" t="s">
        <v>39</v>
      </c>
      <c r="C331" s="211" t="s">
        <v>59</v>
      </c>
      <c r="D331" s="216" t="s">
        <v>319</v>
      </c>
      <c r="E331" s="216" t="str">
        <f>+'CUOTA ARTESANAL'!E243</f>
        <v>ATUN II (965119)</v>
      </c>
      <c r="F331" s="211" t="s">
        <v>41</v>
      </c>
      <c r="G331" s="211" t="s">
        <v>45</v>
      </c>
      <c r="H331" s="224">
        <f>'CUOTA ARTESANAL'!N243</f>
        <v>11.808</v>
      </c>
      <c r="I331" s="224">
        <f>'CUOTA ARTESANAL'!O243</f>
        <v>0</v>
      </c>
      <c r="J331" s="224">
        <f>'CUOTA ARTESANAL'!P243</f>
        <v>11.808</v>
      </c>
      <c r="K331" s="224">
        <f>'CUOTA ARTESANAL'!Q243</f>
        <v>2.7</v>
      </c>
      <c r="L331" s="224">
        <f>'CUOTA ARTESANAL'!R243</f>
        <v>9.1080000000000005</v>
      </c>
      <c r="M331" s="225">
        <f>'CUOTA ARTESANAL'!S243</f>
        <v>0.22865853658536586</v>
      </c>
      <c r="N331" s="213" t="s">
        <v>203</v>
      </c>
      <c r="O331" s="214">
        <f>RESUMEN!$C$4</f>
        <v>44725</v>
      </c>
      <c r="P331" s="206">
        <v>2022</v>
      </c>
      <c r="Q331" s="206"/>
    </row>
    <row r="332" spans="1:17" ht="15.75" customHeight="1">
      <c r="A332" s="211" t="s">
        <v>38</v>
      </c>
      <c r="B332" s="211" t="s">
        <v>39</v>
      </c>
      <c r="C332" s="211" t="s">
        <v>59</v>
      </c>
      <c r="D332" s="216" t="s">
        <v>319</v>
      </c>
      <c r="E332" s="216" t="str">
        <f>+'CUOTA ARTESANAL'!E247</f>
        <v>AYSEN III (966821)</v>
      </c>
      <c r="F332" s="211" t="s">
        <v>41</v>
      </c>
      <c r="G332" s="211" t="s">
        <v>43</v>
      </c>
      <c r="H332" s="224">
        <f>'CUOTA ARTESANAL'!G247</f>
        <v>5.9059999999999997</v>
      </c>
      <c r="I332" s="224">
        <f>'CUOTA ARTESANAL'!H247</f>
        <v>0</v>
      </c>
      <c r="J332" s="224">
        <f>'CUOTA ARTESANAL'!I247</f>
        <v>5.9059999999999997</v>
      </c>
      <c r="K332" s="224">
        <f>'CUOTA ARTESANAL'!J247</f>
        <v>0.78300000000000036</v>
      </c>
      <c r="L332" s="224">
        <f>'CUOTA ARTESANAL'!K247</f>
        <v>5.1229999999999993</v>
      </c>
      <c r="M332" s="225">
        <f>'CUOTA ARTESANAL'!L247</f>
        <v>0.1325770402980021</v>
      </c>
      <c r="N332" s="213" t="str">
        <f>'CUOTA ARTESANAL'!M247</f>
        <v>-</v>
      </c>
      <c r="O332" s="214">
        <f>RESUMEN!$C$4</f>
        <v>44725</v>
      </c>
      <c r="P332" s="206">
        <v>2022</v>
      </c>
      <c r="Q332" s="206"/>
    </row>
    <row r="333" spans="1:17" ht="15.75" customHeight="1">
      <c r="A333" s="211" t="s">
        <v>38</v>
      </c>
      <c r="B333" s="211" t="s">
        <v>39</v>
      </c>
      <c r="C333" s="211" t="s">
        <v>59</v>
      </c>
      <c r="D333" s="216" t="s">
        <v>319</v>
      </c>
      <c r="E333" s="216" t="str">
        <f>+'CUOTA ARTESANAL'!E247</f>
        <v>AYSEN III (966821)</v>
      </c>
      <c r="F333" s="211" t="s">
        <v>44</v>
      </c>
      <c r="G333" s="211" t="s">
        <v>45</v>
      </c>
      <c r="H333" s="224">
        <f>'CUOTA ARTESANAL'!G248</f>
        <v>5.9059999999999997</v>
      </c>
      <c r="I333" s="224">
        <f>'CUOTA ARTESANAL'!H248</f>
        <v>0</v>
      </c>
      <c r="J333" s="224">
        <f>'CUOTA ARTESANAL'!I248</f>
        <v>11.029</v>
      </c>
      <c r="K333" s="224">
        <f>'CUOTA ARTESANAL'!J248</f>
        <v>0</v>
      </c>
      <c r="L333" s="224">
        <f>'CUOTA ARTESANAL'!K248</f>
        <v>11.029</v>
      </c>
      <c r="M333" s="225">
        <f>'CUOTA ARTESANAL'!L248</f>
        <v>0</v>
      </c>
      <c r="N333" s="213" t="str">
        <f>'CUOTA ARTESANAL'!M248</f>
        <v>-</v>
      </c>
      <c r="O333" s="214">
        <f>RESUMEN!$C$4</f>
        <v>44725</v>
      </c>
      <c r="P333" s="206">
        <v>2022</v>
      </c>
      <c r="Q333" s="206"/>
    </row>
    <row r="334" spans="1:17" ht="15.75" customHeight="1">
      <c r="A334" s="211" t="s">
        <v>38</v>
      </c>
      <c r="B334" s="211" t="s">
        <v>39</v>
      </c>
      <c r="C334" s="211" t="s">
        <v>59</v>
      </c>
      <c r="D334" s="216" t="s">
        <v>319</v>
      </c>
      <c r="E334" s="216" t="str">
        <f>+'CUOTA ARTESANAL'!E247</f>
        <v>AYSEN III (966821)</v>
      </c>
      <c r="F334" s="211" t="s">
        <v>41</v>
      </c>
      <c r="G334" s="211" t="s">
        <v>45</v>
      </c>
      <c r="H334" s="224">
        <f>'CUOTA ARTESANAL'!N247</f>
        <v>11.811999999999999</v>
      </c>
      <c r="I334" s="224">
        <f>'CUOTA ARTESANAL'!O247</f>
        <v>0</v>
      </c>
      <c r="J334" s="224">
        <f>'CUOTA ARTESANAL'!P247</f>
        <v>11.811999999999999</v>
      </c>
      <c r="K334" s="224">
        <f>'CUOTA ARTESANAL'!Q247</f>
        <v>0.78300000000000036</v>
      </c>
      <c r="L334" s="224">
        <f>'CUOTA ARTESANAL'!R247</f>
        <v>11.029</v>
      </c>
      <c r="M334" s="225">
        <f>'CUOTA ARTESANAL'!S247</f>
        <v>6.6288520149001051E-2</v>
      </c>
      <c r="N334" s="213" t="s">
        <v>203</v>
      </c>
      <c r="O334" s="214">
        <f>RESUMEN!$C$4</f>
        <v>44725</v>
      </c>
      <c r="P334" s="206">
        <v>2022</v>
      </c>
      <c r="Q334" s="206"/>
    </row>
    <row r="335" spans="1:17" ht="15.75" customHeight="1">
      <c r="A335" s="211" t="s">
        <v>38</v>
      </c>
      <c r="B335" s="211" t="s">
        <v>39</v>
      </c>
      <c r="C335" s="211" t="s">
        <v>59</v>
      </c>
      <c r="D335" s="216" t="s">
        <v>319</v>
      </c>
      <c r="E335" s="216" t="str">
        <f>+'CUOTA ARTESANAL'!E249</f>
        <v>CORSARIOS (961538)</v>
      </c>
      <c r="F335" s="211" t="s">
        <v>41</v>
      </c>
      <c r="G335" s="211" t="s">
        <v>43</v>
      </c>
      <c r="H335" s="224">
        <f>'CUOTA ARTESANAL'!G249</f>
        <v>5.9050000000000002</v>
      </c>
      <c r="I335" s="224">
        <f>'CUOTA ARTESANAL'!H249</f>
        <v>0</v>
      </c>
      <c r="J335" s="224">
        <f>'CUOTA ARTESANAL'!I249</f>
        <v>5.9050000000000002</v>
      </c>
      <c r="K335" s="224">
        <f>'CUOTA ARTESANAL'!J249</f>
        <v>2.0249999999999999</v>
      </c>
      <c r="L335" s="224">
        <f>'CUOTA ARTESANAL'!K249</f>
        <v>3.8800000000000003</v>
      </c>
      <c r="M335" s="225">
        <f>'CUOTA ARTESANAL'!L249</f>
        <v>0.34292972057578319</v>
      </c>
      <c r="N335" s="213" t="str">
        <f>'CUOTA ARTESANAL'!M249</f>
        <v>-</v>
      </c>
      <c r="O335" s="214">
        <f>RESUMEN!$C$4</f>
        <v>44725</v>
      </c>
      <c r="P335" s="206">
        <v>2022</v>
      </c>
      <c r="Q335" s="206"/>
    </row>
    <row r="336" spans="1:17" ht="15.75" customHeight="1">
      <c r="A336" s="211" t="s">
        <v>38</v>
      </c>
      <c r="B336" s="211" t="s">
        <v>39</v>
      </c>
      <c r="C336" s="211" t="s">
        <v>59</v>
      </c>
      <c r="D336" s="216" t="s">
        <v>319</v>
      </c>
      <c r="E336" s="216" t="str">
        <f>+'CUOTA ARTESANAL'!E249</f>
        <v>CORSARIOS (961538)</v>
      </c>
      <c r="F336" s="211" t="s">
        <v>44</v>
      </c>
      <c r="G336" s="211" t="s">
        <v>45</v>
      </c>
      <c r="H336" s="224">
        <f>'CUOTA ARTESANAL'!G250</f>
        <v>5.9050000000000002</v>
      </c>
      <c r="I336" s="224">
        <f>'CUOTA ARTESANAL'!H250</f>
        <v>0</v>
      </c>
      <c r="J336" s="224">
        <f>'CUOTA ARTESANAL'!I250</f>
        <v>9.7850000000000001</v>
      </c>
      <c r="K336" s="224">
        <f>'CUOTA ARTESANAL'!J250</f>
        <v>0</v>
      </c>
      <c r="L336" s="224">
        <f>'CUOTA ARTESANAL'!K250</f>
        <v>9.7850000000000001</v>
      </c>
      <c r="M336" s="225">
        <f>'CUOTA ARTESANAL'!L250</f>
        <v>0</v>
      </c>
      <c r="N336" s="213" t="str">
        <f>'CUOTA ARTESANAL'!M250</f>
        <v>-</v>
      </c>
      <c r="O336" s="214">
        <f>RESUMEN!$C$4</f>
        <v>44725</v>
      </c>
      <c r="P336" s="206">
        <v>2022</v>
      </c>
      <c r="Q336" s="206"/>
    </row>
    <row r="337" spans="1:17" ht="15.75" customHeight="1">
      <c r="A337" s="211" t="s">
        <v>38</v>
      </c>
      <c r="B337" s="211" t="s">
        <v>39</v>
      </c>
      <c r="C337" s="211" t="s">
        <v>59</v>
      </c>
      <c r="D337" s="216" t="s">
        <v>319</v>
      </c>
      <c r="E337" s="216" t="str">
        <f>+'CUOTA ARTESANAL'!E249</f>
        <v>CORSARIOS (961538)</v>
      </c>
      <c r="F337" s="211" t="s">
        <v>41</v>
      </c>
      <c r="G337" s="211" t="s">
        <v>45</v>
      </c>
      <c r="H337" s="224">
        <f>'CUOTA ARTESANAL'!N249</f>
        <v>11.81</v>
      </c>
      <c r="I337" s="224">
        <f>'CUOTA ARTESANAL'!O249</f>
        <v>0</v>
      </c>
      <c r="J337" s="224">
        <f>'CUOTA ARTESANAL'!P249</f>
        <v>11.81</v>
      </c>
      <c r="K337" s="224">
        <f>'CUOTA ARTESANAL'!Q249</f>
        <v>2.0249999999999999</v>
      </c>
      <c r="L337" s="224">
        <f>'CUOTA ARTESANAL'!R249</f>
        <v>9.7850000000000001</v>
      </c>
      <c r="M337" s="225">
        <f>'CUOTA ARTESANAL'!S249</f>
        <v>0.1714648602878916</v>
      </c>
      <c r="N337" s="213" t="s">
        <v>203</v>
      </c>
      <c r="O337" s="214">
        <f>RESUMEN!$C$4</f>
        <v>44725</v>
      </c>
      <c r="P337" s="206">
        <v>2022</v>
      </c>
      <c r="Q337" s="206"/>
    </row>
    <row r="338" spans="1:17" ht="15.75" customHeight="1">
      <c r="A338" s="211" t="s">
        <v>38</v>
      </c>
      <c r="B338" s="211" t="s">
        <v>39</v>
      </c>
      <c r="C338" s="211" t="s">
        <v>59</v>
      </c>
      <c r="D338" s="216" t="s">
        <v>319</v>
      </c>
      <c r="E338" s="216" t="str">
        <f>+'CUOTA ARTESANAL'!E251</f>
        <v>JOSMAR (698488)</v>
      </c>
      <c r="F338" s="211" t="s">
        <v>41</v>
      </c>
      <c r="G338" s="211" t="s">
        <v>43</v>
      </c>
      <c r="H338" s="224">
        <f>'CUOTA ARTESANAL'!G251</f>
        <v>5.9050000000000002</v>
      </c>
      <c r="I338" s="224">
        <f>'CUOTA ARTESANAL'!H251</f>
        <v>0</v>
      </c>
      <c r="J338" s="224">
        <f>'CUOTA ARTESANAL'!I251</f>
        <v>5.9050000000000002</v>
      </c>
      <c r="K338" s="224">
        <f>'CUOTA ARTESANAL'!J251</f>
        <v>1.585</v>
      </c>
      <c r="L338" s="224">
        <f>'CUOTA ARTESANAL'!K251</f>
        <v>4.32</v>
      </c>
      <c r="M338" s="225">
        <f>'CUOTA ARTESANAL'!L251</f>
        <v>0.26841659610499574</v>
      </c>
      <c r="N338" s="213" t="str">
        <f>'CUOTA ARTESANAL'!M251</f>
        <v>-</v>
      </c>
      <c r="O338" s="214">
        <f>RESUMEN!$C$4</f>
        <v>44725</v>
      </c>
      <c r="P338" s="206">
        <v>2022</v>
      </c>
      <c r="Q338" s="206"/>
    </row>
    <row r="339" spans="1:17" ht="15.75" customHeight="1">
      <c r="A339" s="211" t="s">
        <v>38</v>
      </c>
      <c r="B339" s="211" t="s">
        <v>39</v>
      </c>
      <c r="C339" s="211" t="s">
        <v>59</v>
      </c>
      <c r="D339" s="216" t="s">
        <v>319</v>
      </c>
      <c r="E339" s="216" t="str">
        <f>+'CUOTA ARTESANAL'!E251</f>
        <v>JOSMAR (698488)</v>
      </c>
      <c r="F339" s="211" t="s">
        <v>44</v>
      </c>
      <c r="G339" s="211" t="s">
        <v>45</v>
      </c>
      <c r="H339" s="224">
        <f>'CUOTA ARTESANAL'!G252</f>
        <v>5.9050000000000002</v>
      </c>
      <c r="I339" s="224">
        <f>'CUOTA ARTESANAL'!H252</f>
        <v>0</v>
      </c>
      <c r="J339" s="224">
        <f>'CUOTA ARTESANAL'!I252</f>
        <v>10.225000000000001</v>
      </c>
      <c r="K339" s="224">
        <f>'CUOTA ARTESANAL'!J252</f>
        <v>0</v>
      </c>
      <c r="L339" s="224">
        <f>'CUOTA ARTESANAL'!K252</f>
        <v>10.225000000000001</v>
      </c>
      <c r="M339" s="225">
        <f>'CUOTA ARTESANAL'!L252</f>
        <v>0</v>
      </c>
      <c r="N339" s="213" t="str">
        <f>'CUOTA ARTESANAL'!M252</f>
        <v>-</v>
      </c>
      <c r="O339" s="214">
        <f>RESUMEN!$C$4</f>
        <v>44725</v>
      </c>
      <c r="P339" s="206">
        <v>2022</v>
      </c>
      <c r="Q339" s="206"/>
    </row>
    <row r="340" spans="1:17" ht="15.75" customHeight="1">
      <c r="A340" s="211" t="s">
        <v>38</v>
      </c>
      <c r="B340" s="211" t="s">
        <v>39</v>
      </c>
      <c r="C340" s="211" t="s">
        <v>59</v>
      </c>
      <c r="D340" s="216" t="s">
        <v>319</v>
      </c>
      <c r="E340" s="216" t="str">
        <f>+'CUOTA ARTESANAL'!E251</f>
        <v>JOSMAR (698488)</v>
      </c>
      <c r="F340" s="211" t="s">
        <v>41</v>
      </c>
      <c r="G340" s="211" t="s">
        <v>45</v>
      </c>
      <c r="H340" s="224">
        <f>'CUOTA ARTESANAL'!N251</f>
        <v>11.81</v>
      </c>
      <c r="I340" s="224">
        <f>'CUOTA ARTESANAL'!O251</f>
        <v>0</v>
      </c>
      <c r="J340" s="224">
        <f>'CUOTA ARTESANAL'!P251</f>
        <v>11.81</v>
      </c>
      <c r="K340" s="224">
        <f>'CUOTA ARTESANAL'!Q251</f>
        <v>1.585</v>
      </c>
      <c r="L340" s="224">
        <f>'CUOTA ARTESANAL'!R251</f>
        <v>10.225000000000001</v>
      </c>
      <c r="M340" s="225">
        <f>'CUOTA ARTESANAL'!S251</f>
        <v>0.13420829805249787</v>
      </c>
      <c r="N340" s="213" t="s">
        <v>203</v>
      </c>
      <c r="O340" s="214">
        <f>RESUMEN!$C$4</f>
        <v>44725</v>
      </c>
      <c r="P340" s="206">
        <v>2022</v>
      </c>
      <c r="Q340" s="206"/>
    </row>
    <row r="341" spans="1:17" ht="15.75" customHeight="1">
      <c r="A341" s="211" t="s">
        <v>38</v>
      </c>
      <c r="B341" s="211" t="s">
        <v>39</v>
      </c>
      <c r="C341" s="211" t="s">
        <v>59</v>
      </c>
      <c r="D341" s="216" t="s">
        <v>319</v>
      </c>
      <c r="E341" s="216" t="str">
        <f>+'CUOTA ARTESANAL'!E253</f>
        <v>INBANO IV (966145)</v>
      </c>
      <c r="F341" s="211" t="s">
        <v>41</v>
      </c>
      <c r="G341" s="211" t="s">
        <v>43</v>
      </c>
      <c r="H341" s="224">
        <f>'CUOTA ARTESANAL'!G253</f>
        <v>5.9059999999999997</v>
      </c>
      <c r="I341" s="224">
        <f>'CUOTA ARTESANAL'!H253</f>
        <v>0</v>
      </c>
      <c r="J341" s="224">
        <f>'CUOTA ARTESANAL'!I253</f>
        <v>5.9059999999999997</v>
      </c>
      <c r="K341" s="224">
        <f>'CUOTA ARTESANAL'!J253</f>
        <v>2.6490000000000009</v>
      </c>
      <c r="L341" s="224">
        <f>'CUOTA ARTESANAL'!K253</f>
        <v>3.2569999999999988</v>
      </c>
      <c r="M341" s="225">
        <f>'CUOTA ARTESANAL'!L253</f>
        <v>0.44852692177446685</v>
      </c>
      <c r="N341" s="213" t="str">
        <f>'CUOTA ARTESANAL'!M253</f>
        <v>-</v>
      </c>
      <c r="O341" s="214">
        <f>RESUMEN!$C$4</f>
        <v>44725</v>
      </c>
      <c r="P341" s="206">
        <v>2022</v>
      </c>
      <c r="Q341" s="206"/>
    </row>
    <row r="342" spans="1:17" ht="15.75" customHeight="1">
      <c r="A342" s="211" t="s">
        <v>38</v>
      </c>
      <c r="B342" s="211" t="s">
        <v>39</v>
      </c>
      <c r="C342" s="211" t="s">
        <v>59</v>
      </c>
      <c r="D342" s="216" t="s">
        <v>319</v>
      </c>
      <c r="E342" s="216" t="str">
        <f>+'CUOTA ARTESANAL'!E253</f>
        <v>INBANO IV (966145)</v>
      </c>
      <c r="F342" s="211" t="s">
        <v>44</v>
      </c>
      <c r="G342" s="211" t="s">
        <v>45</v>
      </c>
      <c r="H342" s="224">
        <f>'CUOTA ARTESANAL'!G254</f>
        <v>5.9059999999999997</v>
      </c>
      <c r="I342" s="224">
        <f>'CUOTA ARTESANAL'!H254</f>
        <v>0</v>
      </c>
      <c r="J342" s="224">
        <f>'CUOTA ARTESANAL'!I254</f>
        <v>9.1629999999999985</v>
      </c>
      <c r="K342" s="224">
        <f>'CUOTA ARTESANAL'!J254</f>
        <v>0</v>
      </c>
      <c r="L342" s="224">
        <f>'CUOTA ARTESANAL'!K254</f>
        <v>9.1629999999999985</v>
      </c>
      <c r="M342" s="225">
        <f>'CUOTA ARTESANAL'!L254</f>
        <v>0</v>
      </c>
      <c r="N342" s="213" t="str">
        <f>'CUOTA ARTESANAL'!M254</f>
        <v>-</v>
      </c>
      <c r="O342" s="214">
        <f>RESUMEN!$C$4</f>
        <v>44725</v>
      </c>
      <c r="P342" s="206">
        <v>2022</v>
      </c>
      <c r="Q342" s="206"/>
    </row>
    <row r="343" spans="1:17" ht="15.75" customHeight="1">
      <c r="A343" s="211" t="s">
        <v>38</v>
      </c>
      <c r="B343" s="211" t="s">
        <v>39</v>
      </c>
      <c r="C343" s="211" t="s">
        <v>59</v>
      </c>
      <c r="D343" s="216" t="s">
        <v>319</v>
      </c>
      <c r="E343" s="216" t="str">
        <f>+'CUOTA ARTESANAL'!E253</f>
        <v>INBANO IV (966145)</v>
      </c>
      <c r="F343" s="211" t="s">
        <v>41</v>
      </c>
      <c r="G343" s="211" t="s">
        <v>45</v>
      </c>
      <c r="H343" s="224">
        <f>'CUOTA ARTESANAL'!N253</f>
        <v>11.811999999999999</v>
      </c>
      <c r="I343" s="224">
        <f>'CUOTA ARTESANAL'!O253</f>
        <v>0</v>
      </c>
      <c r="J343" s="224">
        <f>'CUOTA ARTESANAL'!P253</f>
        <v>11.811999999999999</v>
      </c>
      <c r="K343" s="224">
        <f>'CUOTA ARTESANAL'!Q253</f>
        <v>2.6490000000000009</v>
      </c>
      <c r="L343" s="224">
        <f>'CUOTA ARTESANAL'!R253</f>
        <v>9.1629999999999985</v>
      </c>
      <c r="M343" s="225">
        <f>'CUOTA ARTESANAL'!S253</f>
        <v>0.22426346088723342</v>
      </c>
      <c r="N343" s="213" t="s">
        <v>203</v>
      </c>
      <c r="O343" s="214">
        <f>RESUMEN!$C$4</f>
        <v>44725</v>
      </c>
      <c r="P343" s="206">
        <v>2022</v>
      </c>
      <c r="Q343" s="206"/>
    </row>
    <row r="344" spans="1:17" ht="15.75" customHeight="1">
      <c r="A344" s="211" t="s">
        <v>38</v>
      </c>
      <c r="B344" s="211" t="s">
        <v>39</v>
      </c>
      <c r="C344" s="211" t="s">
        <v>59</v>
      </c>
      <c r="D344" s="216" t="s">
        <v>319</v>
      </c>
      <c r="E344" s="216" t="str">
        <f>+'CUOTA ARTESANAL'!E255</f>
        <v>LUCAS II (962133)</v>
      </c>
      <c r="F344" s="211" t="s">
        <v>41</v>
      </c>
      <c r="G344" s="211" t="s">
        <v>43</v>
      </c>
      <c r="H344" s="224">
        <f>'CUOTA ARTESANAL'!G255</f>
        <v>5.9020000000000001</v>
      </c>
      <c r="I344" s="224">
        <f>'CUOTA ARTESANAL'!H255</f>
        <v>0</v>
      </c>
      <c r="J344" s="224">
        <f>'CUOTA ARTESANAL'!I255</f>
        <v>5.9020000000000001</v>
      </c>
      <c r="K344" s="224">
        <f>'CUOTA ARTESANAL'!J255</f>
        <v>3.9769999999999994</v>
      </c>
      <c r="L344" s="224">
        <f>'CUOTA ARTESANAL'!K255</f>
        <v>1.9250000000000007</v>
      </c>
      <c r="M344" s="225">
        <f>'CUOTA ARTESANAL'!L255</f>
        <v>0.67383937648254821</v>
      </c>
      <c r="N344" s="213" t="str">
        <f>'CUOTA ARTESANAL'!M255</f>
        <v>-</v>
      </c>
      <c r="O344" s="214">
        <f>RESUMEN!$C$4</f>
        <v>44725</v>
      </c>
      <c r="P344" s="206">
        <v>2022</v>
      </c>
      <c r="Q344" s="206"/>
    </row>
    <row r="345" spans="1:17" ht="15.75" customHeight="1">
      <c r="A345" s="211" t="s">
        <v>38</v>
      </c>
      <c r="B345" s="211" t="s">
        <v>39</v>
      </c>
      <c r="C345" s="211" t="s">
        <v>59</v>
      </c>
      <c r="D345" s="216" t="s">
        <v>319</v>
      </c>
      <c r="E345" s="216" t="str">
        <f>+'CUOTA ARTESANAL'!E255</f>
        <v>LUCAS II (962133)</v>
      </c>
      <c r="F345" s="211" t="s">
        <v>44</v>
      </c>
      <c r="G345" s="211" t="s">
        <v>45</v>
      </c>
      <c r="H345" s="224">
        <f>'CUOTA ARTESANAL'!G256</f>
        <v>5.9020000000000001</v>
      </c>
      <c r="I345" s="224">
        <f>'CUOTA ARTESANAL'!H256</f>
        <v>0</v>
      </c>
      <c r="J345" s="224">
        <f>'CUOTA ARTESANAL'!I256</f>
        <v>7.8270000000000008</v>
      </c>
      <c r="K345" s="224">
        <f>'CUOTA ARTESANAL'!J256</f>
        <v>0</v>
      </c>
      <c r="L345" s="224">
        <f>'CUOTA ARTESANAL'!K256</f>
        <v>7.8270000000000008</v>
      </c>
      <c r="M345" s="225">
        <f>'CUOTA ARTESANAL'!L256</f>
        <v>0</v>
      </c>
      <c r="N345" s="213" t="str">
        <f>'CUOTA ARTESANAL'!M256</f>
        <v>-</v>
      </c>
      <c r="O345" s="214">
        <f>RESUMEN!$C$4</f>
        <v>44725</v>
      </c>
      <c r="P345" s="206">
        <v>2022</v>
      </c>
      <c r="Q345" s="206"/>
    </row>
    <row r="346" spans="1:17" ht="15.75" customHeight="1">
      <c r="A346" s="211" t="s">
        <v>38</v>
      </c>
      <c r="B346" s="211" t="s">
        <v>39</v>
      </c>
      <c r="C346" s="211" t="s">
        <v>59</v>
      </c>
      <c r="D346" s="216" t="s">
        <v>319</v>
      </c>
      <c r="E346" s="216" t="str">
        <f>+'CUOTA ARTESANAL'!E255</f>
        <v>LUCAS II (962133)</v>
      </c>
      <c r="F346" s="211" t="s">
        <v>41</v>
      </c>
      <c r="G346" s="211" t="s">
        <v>45</v>
      </c>
      <c r="H346" s="224">
        <f>'CUOTA ARTESANAL'!N255</f>
        <v>11.804</v>
      </c>
      <c r="I346" s="224">
        <f>'CUOTA ARTESANAL'!O255</f>
        <v>0</v>
      </c>
      <c r="J346" s="224">
        <f>'CUOTA ARTESANAL'!P255</f>
        <v>11.804</v>
      </c>
      <c r="K346" s="224">
        <f>'CUOTA ARTESANAL'!Q255</f>
        <v>3.9769999999999994</v>
      </c>
      <c r="L346" s="224">
        <f>'CUOTA ARTESANAL'!R255</f>
        <v>7.8270000000000008</v>
      </c>
      <c r="M346" s="225">
        <f>'CUOTA ARTESANAL'!S255</f>
        <v>0.33691968824127411</v>
      </c>
      <c r="N346" s="213" t="s">
        <v>203</v>
      </c>
      <c r="O346" s="214">
        <f>RESUMEN!$C$4</f>
        <v>44725</v>
      </c>
      <c r="P346" s="206">
        <v>2022</v>
      </c>
      <c r="Q346" s="206"/>
    </row>
    <row r="347" spans="1:17" ht="15.75" customHeight="1">
      <c r="A347" s="211" t="s">
        <v>38</v>
      </c>
      <c r="B347" s="211" t="s">
        <v>39</v>
      </c>
      <c r="C347" s="211" t="s">
        <v>59</v>
      </c>
      <c r="D347" s="216" t="s">
        <v>319</v>
      </c>
      <c r="E347" s="216" t="str">
        <f>+'CUOTA ARTESANAL'!E257</f>
        <v>LUKAS MARCELO II (960852)</v>
      </c>
      <c r="F347" s="211" t="s">
        <v>41</v>
      </c>
      <c r="G347" s="211" t="s">
        <v>43</v>
      </c>
      <c r="H347" s="224">
        <f>'CUOTA ARTESANAL'!G257</f>
        <v>5.907</v>
      </c>
      <c r="I347" s="224">
        <f>'CUOTA ARTESANAL'!H257</f>
        <v>0</v>
      </c>
      <c r="J347" s="224">
        <f>'CUOTA ARTESANAL'!I257</f>
        <v>5.907</v>
      </c>
      <c r="K347" s="224">
        <f>'CUOTA ARTESANAL'!J257</f>
        <v>4.1290000000000031</v>
      </c>
      <c r="L347" s="224">
        <f>'CUOTA ARTESANAL'!K257</f>
        <v>1.7779999999999969</v>
      </c>
      <c r="M347" s="225">
        <f>'CUOTA ARTESANAL'!L257</f>
        <v>0.6990011850347051</v>
      </c>
      <c r="N347" s="213" t="str">
        <f>'CUOTA ARTESANAL'!M257</f>
        <v>-</v>
      </c>
      <c r="O347" s="214">
        <f>RESUMEN!$C$4</f>
        <v>44725</v>
      </c>
      <c r="P347" s="206">
        <v>2022</v>
      </c>
      <c r="Q347" s="206"/>
    </row>
    <row r="348" spans="1:17" ht="15.75" customHeight="1">
      <c r="A348" s="211" t="s">
        <v>38</v>
      </c>
      <c r="B348" s="211" t="s">
        <v>39</v>
      </c>
      <c r="C348" s="211" t="s">
        <v>59</v>
      </c>
      <c r="D348" s="216" t="s">
        <v>319</v>
      </c>
      <c r="E348" s="216" t="str">
        <f>+'CUOTA ARTESANAL'!E257</f>
        <v>LUKAS MARCELO II (960852)</v>
      </c>
      <c r="F348" s="211" t="s">
        <v>44</v>
      </c>
      <c r="G348" s="211" t="s">
        <v>45</v>
      </c>
      <c r="H348" s="224">
        <f>'CUOTA ARTESANAL'!G258</f>
        <v>5.907</v>
      </c>
      <c r="I348" s="224">
        <f>'CUOTA ARTESANAL'!H258</f>
        <v>0</v>
      </c>
      <c r="J348" s="224">
        <f>'CUOTA ARTESANAL'!I258</f>
        <v>7.6849999999999969</v>
      </c>
      <c r="K348" s="224">
        <f>'CUOTA ARTESANAL'!J258</f>
        <v>0</v>
      </c>
      <c r="L348" s="224">
        <f>'CUOTA ARTESANAL'!K258</f>
        <v>7.6849999999999969</v>
      </c>
      <c r="M348" s="225">
        <f>'CUOTA ARTESANAL'!L258</f>
        <v>0</v>
      </c>
      <c r="N348" s="213" t="str">
        <f>'CUOTA ARTESANAL'!M258</f>
        <v>-</v>
      </c>
      <c r="O348" s="214">
        <f>RESUMEN!$C$4</f>
        <v>44725</v>
      </c>
      <c r="P348" s="206">
        <v>2022</v>
      </c>
      <c r="Q348" s="206"/>
    </row>
    <row r="349" spans="1:17" ht="15.75" customHeight="1">
      <c r="A349" s="211" t="s">
        <v>38</v>
      </c>
      <c r="B349" s="211" t="s">
        <v>39</v>
      </c>
      <c r="C349" s="211" t="s">
        <v>59</v>
      </c>
      <c r="D349" s="216" t="s">
        <v>319</v>
      </c>
      <c r="E349" s="216" t="str">
        <f>+'CUOTA ARTESANAL'!E257</f>
        <v>LUKAS MARCELO II (960852)</v>
      </c>
      <c r="F349" s="211" t="s">
        <v>41</v>
      </c>
      <c r="G349" s="211" t="s">
        <v>45</v>
      </c>
      <c r="H349" s="224">
        <f>'CUOTA ARTESANAL'!N257</f>
        <v>11.814</v>
      </c>
      <c r="I349" s="224">
        <f>'CUOTA ARTESANAL'!O257</f>
        <v>0</v>
      </c>
      <c r="J349" s="224">
        <f>'CUOTA ARTESANAL'!P257</f>
        <v>11.814</v>
      </c>
      <c r="K349" s="224">
        <f>'CUOTA ARTESANAL'!Q257</f>
        <v>4.1290000000000031</v>
      </c>
      <c r="L349" s="224">
        <f>'CUOTA ARTESANAL'!R257</f>
        <v>7.6849999999999969</v>
      </c>
      <c r="M349" s="225">
        <f>'CUOTA ARTESANAL'!S257</f>
        <v>0.34950059251735255</v>
      </c>
      <c r="N349" s="213" t="s">
        <v>203</v>
      </c>
      <c r="O349" s="214">
        <f>RESUMEN!$C$4</f>
        <v>44725</v>
      </c>
      <c r="P349" s="206">
        <v>2022</v>
      </c>
      <c r="Q349" s="206"/>
    </row>
    <row r="350" spans="1:17" ht="15.75" customHeight="1">
      <c r="A350" s="211" t="s">
        <v>38</v>
      </c>
      <c r="B350" s="211" t="s">
        <v>39</v>
      </c>
      <c r="C350" s="211" t="s">
        <v>59</v>
      </c>
      <c r="D350" s="216" t="s">
        <v>319</v>
      </c>
      <c r="E350" s="216" t="str">
        <f>+'CUOTA ARTESANAL'!E259</f>
        <v>MARIMARCE III (966523)</v>
      </c>
      <c r="F350" s="211" t="s">
        <v>41</v>
      </c>
      <c r="G350" s="211" t="s">
        <v>43</v>
      </c>
      <c r="H350" s="224">
        <f>'CUOTA ARTESANAL'!G259</f>
        <v>5.9</v>
      </c>
      <c r="I350" s="224">
        <f>'CUOTA ARTESANAL'!H259</f>
        <v>0</v>
      </c>
      <c r="J350" s="224">
        <f>'CUOTA ARTESANAL'!I259</f>
        <v>5.9</v>
      </c>
      <c r="K350" s="224">
        <f>'CUOTA ARTESANAL'!J259</f>
        <v>3.1149999999999993</v>
      </c>
      <c r="L350" s="224">
        <f>'CUOTA ARTESANAL'!K259</f>
        <v>2.785000000000001</v>
      </c>
      <c r="M350" s="225">
        <f>'CUOTA ARTESANAL'!L259</f>
        <v>0.52796610169491509</v>
      </c>
      <c r="N350" s="213" t="str">
        <f>'CUOTA ARTESANAL'!M259</f>
        <v>-</v>
      </c>
      <c r="O350" s="214">
        <f>RESUMEN!$C$4</f>
        <v>44725</v>
      </c>
      <c r="P350" s="206">
        <v>2022</v>
      </c>
      <c r="Q350" s="206"/>
    </row>
    <row r="351" spans="1:17" ht="15.75" customHeight="1">
      <c r="A351" s="211" t="s">
        <v>38</v>
      </c>
      <c r="B351" s="211" t="s">
        <v>39</v>
      </c>
      <c r="C351" s="211" t="s">
        <v>59</v>
      </c>
      <c r="D351" s="216" t="s">
        <v>319</v>
      </c>
      <c r="E351" s="216" t="str">
        <f>+'CUOTA ARTESANAL'!E259</f>
        <v>MARIMARCE III (966523)</v>
      </c>
      <c r="F351" s="211" t="s">
        <v>44</v>
      </c>
      <c r="G351" s="211" t="s">
        <v>45</v>
      </c>
      <c r="H351" s="224">
        <f>'CUOTA ARTESANAL'!G260</f>
        <v>5.9</v>
      </c>
      <c r="I351" s="224">
        <f>'CUOTA ARTESANAL'!H260</f>
        <v>0</v>
      </c>
      <c r="J351" s="224">
        <f>'CUOTA ARTESANAL'!I260</f>
        <v>8.6850000000000023</v>
      </c>
      <c r="K351" s="224">
        <f>'CUOTA ARTESANAL'!J260</f>
        <v>0</v>
      </c>
      <c r="L351" s="224">
        <f>'CUOTA ARTESANAL'!K260</f>
        <v>8.6850000000000023</v>
      </c>
      <c r="M351" s="225">
        <f>'CUOTA ARTESANAL'!L260</f>
        <v>0</v>
      </c>
      <c r="N351" s="213" t="str">
        <f>'CUOTA ARTESANAL'!M260</f>
        <v>-</v>
      </c>
      <c r="O351" s="214">
        <f>RESUMEN!$C$4</f>
        <v>44725</v>
      </c>
      <c r="P351" s="206">
        <v>2022</v>
      </c>
      <c r="Q351" s="206"/>
    </row>
    <row r="352" spans="1:17" ht="15.75" customHeight="1">
      <c r="A352" s="211" t="s">
        <v>38</v>
      </c>
      <c r="B352" s="211" t="s">
        <v>39</v>
      </c>
      <c r="C352" s="211" t="s">
        <v>59</v>
      </c>
      <c r="D352" s="216" t="s">
        <v>319</v>
      </c>
      <c r="E352" s="216" t="str">
        <f>+'CUOTA ARTESANAL'!E259</f>
        <v>MARIMARCE III (966523)</v>
      </c>
      <c r="F352" s="211" t="s">
        <v>41</v>
      </c>
      <c r="G352" s="211" t="s">
        <v>45</v>
      </c>
      <c r="H352" s="224">
        <f>'CUOTA ARTESANAL'!N259</f>
        <v>11.8</v>
      </c>
      <c r="I352" s="224">
        <f>'CUOTA ARTESANAL'!O259</f>
        <v>0</v>
      </c>
      <c r="J352" s="224">
        <f>'CUOTA ARTESANAL'!P259</f>
        <v>11.8</v>
      </c>
      <c r="K352" s="224">
        <f>'CUOTA ARTESANAL'!Q259</f>
        <v>3.1149999999999993</v>
      </c>
      <c r="L352" s="224">
        <f>'CUOTA ARTESANAL'!R259</f>
        <v>8.6850000000000023</v>
      </c>
      <c r="M352" s="225">
        <f>'CUOTA ARTESANAL'!S259</f>
        <v>0.26398305084745755</v>
      </c>
      <c r="N352" s="213" t="s">
        <v>203</v>
      </c>
      <c r="O352" s="214">
        <f>RESUMEN!$C$4</f>
        <v>44725</v>
      </c>
      <c r="P352" s="206">
        <v>2022</v>
      </c>
      <c r="Q352" s="206"/>
    </row>
    <row r="353" spans="1:17" ht="15.75" customHeight="1">
      <c r="A353" s="211" t="s">
        <v>38</v>
      </c>
      <c r="B353" s="211" t="s">
        <v>39</v>
      </c>
      <c r="C353" s="211" t="s">
        <v>59</v>
      </c>
      <c r="D353" s="216" t="s">
        <v>319</v>
      </c>
      <c r="E353" s="216" t="str">
        <f>+'CUOTA ARTESANAL'!E261</f>
        <v>PELICANO III (960308)</v>
      </c>
      <c r="F353" s="211" t="s">
        <v>41</v>
      </c>
      <c r="G353" s="211" t="s">
        <v>43</v>
      </c>
      <c r="H353" s="224">
        <f>'CUOTA ARTESANAL'!G261</f>
        <v>5.907</v>
      </c>
      <c r="I353" s="224">
        <f>'CUOTA ARTESANAL'!H261</f>
        <v>0</v>
      </c>
      <c r="J353" s="224">
        <f>'CUOTA ARTESANAL'!I261</f>
        <v>5.907</v>
      </c>
      <c r="K353" s="224">
        <f>'CUOTA ARTESANAL'!J261</f>
        <v>2.8060000000000063</v>
      </c>
      <c r="L353" s="224">
        <f>'CUOTA ARTESANAL'!K261</f>
        <v>3.1009999999999938</v>
      </c>
      <c r="M353" s="225">
        <f>'CUOTA ARTESANAL'!L261</f>
        <v>0.47502962586761577</v>
      </c>
      <c r="N353" s="213" t="str">
        <f>'CUOTA ARTESANAL'!M261</f>
        <v>-</v>
      </c>
      <c r="O353" s="214">
        <f>RESUMEN!$C$4</f>
        <v>44725</v>
      </c>
      <c r="P353" s="206">
        <v>2022</v>
      </c>
      <c r="Q353" s="206"/>
    </row>
    <row r="354" spans="1:17" ht="15.75" customHeight="1">
      <c r="A354" s="211" t="s">
        <v>38</v>
      </c>
      <c r="B354" s="211" t="s">
        <v>39</v>
      </c>
      <c r="C354" s="211" t="s">
        <v>59</v>
      </c>
      <c r="D354" s="216" t="s">
        <v>319</v>
      </c>
      <c r="E354" s="216" t="str">
        <f>+'CUOTA ARTESANAL'!E261</f>
        <v>PELICANO III (960308)</v>
      </c>
      <c r="F354" s="211" t="s">
        <v>44</v>
      </c>
      <c r="G354" s="211" t="s">
        <v>45</v>
      </c>
      <c r="H354" s="224">
        <f>'CUOTA ARTESANAL'!G262</f>
        <v>5.907</v>
      </c>
      <c r="I354" s="224">
        <f>'CUOTA ARTESANAL'!H262</f>
        <v>0</v>
      </c>
      <c r="J354" s="224">
        <f>'CUOTA ARTESANAL'!I262</f>
        <v>9.0079999999999938</v>
      </c>
      <c r="K354" s="224">
        <f>'CUOTA ARTESANAL'!J262</f>
        <v>0</v>
      </c>
      <c r="L354" s="224">
        <f>'CUOTA ARTESANAL'!K262</f>
        <v>9.0079999999999938</v>
      </c>
      <c r="M354" s="225">
        <f>'CUOTA ARTESANAL'!L262</f>
        <v>0</v>
      </c>
      <c r="N354" s="213" t="str">
        <f>'CUOTA ARTESANAL'!M262</f>
        <v>-</v>
      </c>
      <c r="O354" s="214">
        <f>RESUMEN!$C$4</f>
        <v>44725</v>
      </c>
      <c r="P354" s="206">
        <v>2022</v>
      </c>
      <c r="Q354" s="206"/>
    </row>
    <row r="355" spans="1:17" ht="15.75" customHeight="1">
      <c r="A355" s="211" t="s">
        <v>38</v>
      </c>
      <c r="B355" s="211" t="s">
        <v>39</v>
      </c>
      <c r="C355" s="211" t="s">
        <v>59</v>
      </c>
      <c r="D355" s="216" t="s">
        <v>319</v>
      </c>
      <c r="E355" s="216" t="str">
        <f>+'CUOTA ARTESANAL'!E261</f>
        <v>PELICANO III (960308)</v>
      </c>
      <c r="F355" s="211" t="s">
        <v>41</v>
      </c>
      <c r="G355" s="211" t="s">
        <v>45</v>
      </c>
      <c r="H355" s="224">
        <f>'CUOTA ARTESANAL'!N261</f>
        <v>11.814</v>
      </c>
      <c r="I355" s="224">
        <f>'CUOTA ARTESANAL'!O261</f>
        <v>0</v>
      </c>
      <c r="J355" s="224">
        <f>'CUOTA ARTESANAL'!P261</f>
        <v>11.814</v>
      </c>
      <c r="K355" s="224">
        <f>'CUOTA ARTESANAL'!Q261</f>
        <v>2.8060000000000063</v>
      </c>
      <c r="L355" s="224">
        <f>'CUOTA ARTESANAL'!R261</f>
        <v>9.0079999999999938</v>
      </c>
      <c r="M355" s="225">
        <f>'CUOTA ARTESANAL'!S261</f>
        <v>0.23751481293380788</v>
      </c>
      <c r="N355" s="213" t="s">
        <v>203</v>
      </c>
      <c r="O355" s="214">
        <f>RESUMEN!$C$4</f>
        <v>44725</v>
      </c>
      <c r="P355" s="206">
        <v>2022</v>
      </c>
      <c r="Q355" s="206"/>
    </row>
    <row r="356" spans="1:17" ht="15.75" customHeight="1">
      <c r="A356" s="211" t="s">
        <v>38</v>
      </c>
      <c r="B356" s="211" t="s">
        <v>39</v>
      </c>
      <c r="C356" s="211" t="s">
        <v>59</v>
      </c>
      <c r="D356" s="216" t="s">
        <v>319</v>
      </c>
      <c r="E356" s="216" t="str">
        <f>+'CUOTA ARTESANAL'!E263</f>
        <v>RAUL ALEXANDER I (960895)</v>
      </c>
      <c r="F356" s="211" t="s">
        <v>41</v>
      </c>
      <c r="G356" s="211" t="s">
        <v>43</v>
      </c>
      <c r="H356" s="224">
        <f>'CUOTA ARTESANAL'!G263</f>
        <v>5.9050000000000002</v>
      </c>
      <c r="I356" s="224">
        <f>'CUOTA ARTESANAL'!H263</f>
        <v>0</v>
      </c>
      <c r="J356" s="224">
        <f>'CUOTA ARTESANAL'!I263</f>
        <v>5.9050000000000002</v>
      </c>
      <c r="K356" s="224">
        <f>'CUOTA ARTESANAL'!J263</f>
        <v>0</v>
      </c>
      <c r="L356" s="224">
        <f>'CUOTA ARTESANAL'!K263</f>
        <v>5.9050000000000002</v>
      </c>
      <c r="M356" s="225">
        <f>'CUOTA ARTESANAL'!L263</f>
        <v>0</v>
      </c>
      <c r="N356" s="213" t="str">
        <f>'CUOTA ARTESANAL'!M263</f>
        <v>-</v>
      </c>
      <c r="O356" s="214">
        <f>RESUMEN!$C$4</f>
        <v>44725</v>
      </c>
      <c r="P356" s="206">
        <v>2022</v>
      </c>
      <c r="Q356" s="206"/>
    </row>
    <row r="357" spans="1:17" ht="15.75" customHeight="1">
      <c r="A357" s="211" t="s">
        <v>38</v>
      </c>
      <c r="B357" s="211" t="s">
        <v>39</v>
      </c>
      <c r="C357" s="211" t="s">
        <v>59</v>
      </c>
      <c r="D357" s="216" t="s">
        <v>319</v>
      </c>
      <c r="E357" s="216" t="str">
        <f>+'CUOTA ARTESANAL'!E263</f>
        <v>RAUL ALEXANDER I (960895)</v>
      </c>
      <c r="F357" s="211" t="s">
        <v>44</v>
      </c>
      <c r="G357" s="211" t="s">
        <v>45</v>
      </c>
      <c r="H357" s="224">
        <f>'CUOTA ARTESANAL'!G264</f>
        <v>5.9050000000000002</v>
      </c>
      <c r="I357" s="224">
        <f>'CUOTA ARTESANAL'!H264</f>
        <v>0</v>
      </c>
      <c r="J357" s="224">
        <f>'CUOTA ARTESANAL'!I264</f>
        <v>11.81</v>
      </c>
      <c r="K357" s="224">
        <f>'CUOTA ARTESANAL'!J264</f>
        <v>0</v>
      </c>
      <c r="L357" s="224">
        <f>'CUOTA ARTESANAL'!K264</f>
        <v>11.81</v>
      </c>
      <c r="M357" s="225">
        <f>'CUOTA ARTESANAL'!L264</f>
        <v>0</v>
      </c>
      <c r="N357" s="213" t="str">
        <f>'CUOTA ARTESANAL'!M264</f>
        <v>-</v>
      </c>
      <c r="O357" s="214">
        <f>RESUMEN!$C$4</f>
        <v>44725</v>
      </c>
      <c r="P357" s="206">
        <v>2022</v>
      </c>
      <c r="Q357" s="206"/>
    </row>
    <row r="358" spans="1:17" ht="15.75" customHeight="1">
      <c r="A358" s="211" t="s">
        <v>38</v>
      </c>
      <c r="B358" s="211" t="s">
        <v>39</v>
      </c>
      <c r="C358" s="211" t="s">
        <v>59</v>
      </c>
      <c r="D358" s="216" t="s">
        <v>319</v>
      </c>
      <c r="E358" s="216" t="str">
        <f>+'CUOTA ARTESANAL'!E263</f>
        <v>RAUL ALEXANDER I (960895)</v>
      </c>
      <c r="F358" s="211" t="s">
        <v>41</v>
      </c>
      <c r="G358" s="211" t="s">
        <v>45</v>
      </c>
      <c r="H358" s="224">
        <f>'CUOTA ARTESANAL'!N263</f>
        <v>11.81</v>
      </c>
      <c r="I358" s="224">
        <f>'CUOTA ARTESANAL'!O263</f>
        <v>0</v>
      </c>
      <c r="J358" s="224">
        <f>'CUOTA ARTESANAL'!P263</f>
        <v>11.81</v>
      </c>
      <c r="K358" s="224">
        <f>'CUOTA ARTESANAL'!Q263</f>
        <v>0</v>
      </c>
      <c r="L358" s="224">
        <f>'CUOTA ARTESANAL'!R263</f>
        <v>11.81</v>
      </c>
      <c r="M358" s="225">
        <f>'CUOTA ARTESANAL'!S263</f>
        <v>0</v>
      </c>
      <c r="N358" s="213" t="s">
        <v>203</v>
      </c>
      <c r="O358" s="214">
        <f>RESUMEN!$C$4</f>
        <v>44725</v>
      </c>
      <c r="P358" s="206">
        <v>2022</v>
      </c>
      <c r="Q358" s="206"/>
    </row>
    <row r="359" spans="1:17" ht="15.75" customHeight="1">
      <c r="A359" s="211" t="s">
        <v>38</v>
      </c>
      <c r="B359" s="211" t="s">
        <v>39</v>
      </c>
      <c r="C359" s="211" t="s">
        <v>59</v>
      </c>
      <c r="D359" s="216" t="s">
        <v>319</v>
      </c>
      <c r="E359" s="216" t="str">
        <f>+'CUOTA ARTESANAL'!E265</f>
        <v>SAMURAI V (966836)</v>
      </c>
      <c r="F359" s="211" t="s">
        <v>41</v>
      </c>
      <c r="G359" s="211" t="s">
        <v>43</v>
      </c>
      <c r="H359" s="224">
        <f>'CUOTA ARTESANAL'!G265</f>
        <v>5.9059999999999997</v>
      </c>
      <c r="I359" s="224">
        <f>'CUOTA ARTESANAL'!H265</f>
        <v>0</v>
      </c>
      <c r="J359" s="224">
        <f>'CUOTA ARTESANAL'!I265</f>
        <v>5.9059999999999997</v>
      </c>
      <c r="K359" s="224">
        <f>'CUOTA ARTESANAL'!J265</f>
        <v>1.5240000000000009</v>
      </c>
      <c r="L359" s="224">
        <f>'CUOTA ARTESANAL'!K265</f>
        <v>4.3819999999999988</v>
      </c>
      <c r="M359" s="225">
        <f>'CUOTA ARTESANAL'!L265</f>
        <v>0.25804266847273977</v>
      </c>
      <c r="N359" s="213" t="str">
        <f>'CUOTA ARTESANAL'!M265</f>
        <v>-</v>
      </c>
      <c r="O359" s="214">
        <f>RESUMEN!$C$4</f>
        <v>44725</v>
      </c>
      <c r="P359" s="206">
        <v>2022</v>
      </c>
      <c r="Q359" s="206"/>
    </row>
    <row r="360" spans="1:17" ht="15.75" customHeight="1">
      <c r="A360" s="211" t="s">
        <v>38</v>
      </c>
      <c r="B360" s="211" t="s">
        <v>39</v>
      </c>
      <c r="C360" s="211" t="s">
        <v>59</v>
      </c>
      <c r="D360" s="216" t="s">
        <v>319</v>
      </c>
      <c r="E360" s="216" t="str">
        <f>+'CUOTA ARTESANAL'!E265</f>
        <v>SAMURAI V (966836)</v>
      </c>
      <c r="F360" s="211" t="s">
        <v>44</v>
      </c>
      <c r="G360" s="211" t="s">
        <v>45</v>
      </c>
      <c r="H360" s="224">
        <f>'CUOTA ARTESANAL'!G266</f>
        <v>5.9059999999999997</v>
      </c>
      <c r="I360" s="224">
        <f>'CUOTA ARTESANAL'!H266</f>
        <v>0</v>
      </c>
      <c r="J360" s="224">
        <f>'CUOTA ARTESANAL'!I266</f>
        <v>10.287999999999998</v>
      </c>
      <c r="K360" s="224">
        <f>'CUOTA ARTESANAL'!J266</f>
        <v>0</v>
      </c>
      <c r="L360" s="224">
        <f>'CUOTA ARTESANAL'!K266</f>
        <v>10.287999999999998</v>
      </c>
      <c r="M360" s="225">
        <f>'CUOTA ARTESANAL'!L266</f>
        <v>0</v>
      </c>
      <c r="N360" s="213" t="str">
        <f>'CUOTA ARTESANAL'!M266</f>
        <v>-</v>
      </c>
      <c r="O360" s="214">
        <f>RESUMEN!$C$4</f>
        <v>44725</v>
      </c>
      <c r="P360" s="206">
        <v>2022</v>
      </c>
      <c r="Q360" s="206"/>
    </row>
    <row r="361" spans="1:17" ht="15.75" customHeight="1">
      <c r="A361" s="211" t="s">
        <v>38</v>
      </c>
      <c r="B361" s="211" t="s">
        <v>39</v>
      </c>
      <c r="C361" s="211" t="s">
        <v>59</v>
      </c>
      <c r="D361" s="216" t="s">
        <v>319</v>
      </c>
      <c r="E361" s="216" t="str">
        <f>+'CUOTA ARTESANAL'!E265</f>
        <v>SAMURAI V (966836)</v>
      </c>
      <c r="F361" s="211" t="s">
        <v>41</v>
      </c>
      <c r="G361" s="211" t="s">
        <v>45</v>
      </c>
      <c r="H361" s="224">
        <f>'CUOTA ARTESANAL'!N265</f>
        <v>11.811999999999999</v>
      </c>
      <c r="I361" s="224">
        <f>'CUOTA ARTESANAL'!O265</f>
        <v>0</v>
      </c>
      <c r="J361" s="224">
        <f>'CUOTA ARTESANAL'!P265</f>
        <v>11.811999999999999</v>
      </c>
      <c r="K361" s="224">
        <f>'CUOTA ARTESANAL'!Q265</f>
        <v>1.5240000000000009</v>
      </c>
      <c r="L361" s="224">
        <f>'CUOTA ARTESANAL'!R265</f>
        <v>10.287999999999998</v>
      </c>
      <c r="M361" s="225">
        <f>'CUOTA ARTESANAL'!S265</f>
        <v>0.12902133423636988</v>
      </c>
      <c r="N361" s="213" t="s">
        <v>203</v>
      </c>
      <c r="O361" s="214">
        <f>RESUMEN!$C$4</f>
        <v>44725</v>
      </c>
      <c r="P361" s="206">
        <v>2022</v>
      </c>
      <c r="Q361" s="206"/>
    </row>
    <row r="362" spans="1:17" ht="15.75" customHeight="1">
      <c r="A362" s="211" t="s">
        <v>38</v>
      </c>
      <c r="B362" s="211" t="s">
        <v>39</v>
      </c>
      <c r="C362" s="211" t="s">
        <v>59</v>
      </c>
      <c r="D362" s="216" t="s">
        <v>319</v>
      </c>
      <c r="E362" s="216" t="str">
        <f>+'CUOTA ARTESANAL'!E267</f>
        <v>SANDER III (963707)</v>
      </c>
      <c r="F362" s="211" t="s">
        <v>41</v>
      </c>
      <c r="G362" s="211" t="s">
        <v>43</v>
      </c>
      <c r="H362" s="224">
        <f>'CUOTA ARTESANAL'!G267</f>
        <v>5.9050000000000002</v>
      </c>
      <c r="I362" s="224">
        <f>'CUOTA ARTESANAL'!H267</f>
        <v>0</v>
      </c>
      <c r="J362" s="224">
        <f>'CUOTA ARTESANAL'!I267</f>
        <v>5.9050000000000002</v>
      </c>
      <c r="K362" s="224">
        <f>'CUOTA ARTESANAL'!J267</f>
        <v>2.2719999999999994</v>
      </c>
      <c r="L362" s="224">
        <f>'CUOTA ARTESANAL'!K267</f>
        <v>3.6330000000000009</v>
      </c>
      <c r="M362" s="225">
        <f>'CUOTA ARTESANAL'!L267</f>
        <v>0.38475867908552064</v>
      </c>
      <c r="N362" s="213" t="str">
        <f>'CUOTA ARTESANAL'!M267</f>
        <v>-</v>
      </c>
      <c r="O362" s="214">
        <f>RESUMEN!$C$4</f>
        <v>44725</v>
      </c>
      <c r="P362" s="206">
        <v>2022</v>
      </c>
      <c r="Q362" s="206"/>
    </row>
    <row r="363" spans="1:17" ht="15.75" customHeight="1">
      <c r="A363" s="211" t="s">
        <v>38</v>
      </c>
      <c r="B363" s="211" t="s">
        <v>39</v>
      </c>
      <c r="C363" s="211" t="s">
        <v>59</v>
      </c>
      <c r="D363" s="216" t="s">
        <v>319</v>
      </c>
      <c r="E363" s="216" t="str">
        <f>+'CUOTA ARTESANAL'!E267</f>
        <v>SANDER III (963707)</v>
      </c>
      <c r="F363" s="211" t="s">
        <v>44</v>
      </c>
      <c r="G363" s="211" t="s">
        <v>45</v>
      </c>
      <c r="H363" s="224">
        <f>'CUOTA ARTESANAL'!G268</f>
        <v>5.9050000000000002</v>
      </c>
      <c r="I363" s="224">
        <f>'CUOTA ARTESANAL'!H268</f>
        <v>0</v>
      </c>
      <c r="J363" s="224">
        <f>'CUOTA ARTESANAL'!I268</f>
        <v>9.5380000000000003</v>
      </c>
      <c r="K363" s="224">
        <f>'CUOTA ARTESANAL'!J268</f>
        <v>0</v>
      </c>
      <c r="L363" s="224">
        <f>'CUOTA ARTESANAL'!K268</f>
        <v>9.5380000000000003</v>
      </c>
      <c r="M363" s="225">
        <f>'CUOTA ARTESANAL'!L268</f>
        <v>0</v>
      </c>
      <c r="N363" s="213" t="str">
        <f>'CUOTA ARTESANAL'!M268</f>
        <v>-</v>
      </c>
      <c r="O363" s="214">
        <f>RESUMEN!$C$4</f>
        <v>44725</v>
      </c>
      <c r="P363" s="206">
        <v>2022</v>
      </c>
      <c r="Q363" s="206"/>
    </row>
    <row r="364" spans="1:17" ht="15.75" customHeight="1">
      <c r="A364" s="211" t="s">
        <v>38</v>
      </c>
      <c r="B364" s="211" t="s">
        <v>39</v>
      </c>
      <c r="C364" s="211" t="s">
        <v>59</v>
      </c>
      <c r="D364" s="216" t="s">
        <v>319</v>
      </c>
      <c r="E364" s="216" t="str">
        <f>+'CUOTA ARTESANAL'!E267</f>
        <v>SANDER III (963707)</v>
      </c>
      <c r="F364" s="211" t="s">
        <v>41</v>
      </c>
      <c r="G364" s="211" t="s">
        <v>45</v>
      </c>
      <c r="H364" s="224">
        <f>'CUOTA ARTESANAL'!N267</f>
        <v>11.81</v>
      </c>
      <c r="I364" s="224">
        <f>'CUOTA ARTESANAL'!O267</f>
        <v>0</v>
      </c>
      <c r="J364" s="224">
        <f>'CUOTA ARTESANAL'!P267</f>
        <v>11.81</v>
      </c>
      <c r="K364" s="224">
        <f>'CUOTA ARTESANAL'!Q267</f>
        <v>2.2719999999999994</v>
      </c>
      <c r="L364" s="224">
        <f>'CUOTA ARTESANAL'!R267</f>
        <v>9.5380000000000003</v>
      </c>
      <c r="M364" s="225">
        <f>'CUOTA ARTESANAL'!S267</f>
        <v>0.19237933954276032</v>
      </c>
      <c r="N364" s="213" t="s">
        <v>203</v>
      </c>
      <c r="O364" s="214">
        <f>RESUMEN!$C$4</f>
        <v>44725</v>
      </c>
      <c r="P364" s="206">
        <v>2022</v>
      </c>
      <c r="Q364" s="206"/>
    </row>
    <row r="365" spans="1:17" ht="15.75" customHeight="1">
      <c r="A365" s="211" t="s">
        <v>38</v>
      </c>
      <c r="B365" s="211" t="s">
        <v>39</v>
      </c>
      <c r="C365" s="211" t="s">
        <v>59</v>
      </c>
      <c r="D365" s="216" t="s">
        <v>319</v>
      </c>
      <c r="E365" s="216" t="str">
        <f>+'CUOTA ARTESANAL'!E269</f>
        <v>SKORPIO III (968042)</v>
      </c>
      <c r="F365" s="211" t="s">
        <v>41</v>
      </c>
      <c r="G365" s="211" t="s">
        <v>43</v>
      </c>
      <c r="H365" s="224">
        <f>'CUOTA ARTESANAL'!G269</f>
        <v>5.9139999999999997</v>
      </c>
      <c r="I365" s="224">
        <f>'CUOTA ARTESANAL'!H269</f>
        <v>0</v>
      </c>
      <c r="J365" s="224">
        <f>'CUOTA ARTESANAL'!I269</f>
        <v>5.9139999999999997</v>
      </c>
      <c r="K365" s="224">
        <f>'CUOTA ARTESANAL'!J269</f>
        <v>3.7929999999999953</v>
      </c>
      <c r="L365" s="224">
        <f>'CUOTA ARTESANAL'!K269</f>
        <v>2.1210000000000044</v>
      </c>
      <c r="M365" s="225">
        <f>'CUOTA ARTESANAL'!L269</f>
        <v>0.64135948596550485</v>
      </c>
      <c r="N365" s="213" t="str">
        <f>'CUOTA ARTESANAL'!M269</f>
        <v>-</v>
      </c>
      <c r="O365" s="214">
        <f>RESUMEN!$C$4</f>
        <v>44725</v>
      </c>
      <c r="P365" s="206">
        <v>2022</v>
      </c>
      <c r="Q365" s="206"/>
    </row>
    <row r="366" spans="1:17" ht="15.75" customHeight="1">
      <c r="A366" s="211" t="s">
        <v>38</v>
      </c>
      <c r="B366" s="211" t="s">
        <v>39</v>
      </c>
      <c r="C366" s="211" t="s">
        <v>59</v>
      </c>
      <c r="D366" s="216" t="s">
        <v>319</v>
      </c>
      <c r="E366" s="216" t="str">
        <f>+'CUOTA ARTESANAL'!E269</f>
        <v>SKORPIO III (968042)</v>
      </c>
      <c r="F366" s="211" t="s">
        <v>44</v>
      </c>
      <c r="G366" s="211" t="s">
        <v>45</v>
      </c>
      <c r="H366" s="224">
        <f>'CUOTA ARTESANAL'!G270</f>
        <v>5.9139999999999997</v>
      </c>
      <c r="I366" s="224">
        <f>'CUOTA ARTESANAL'!H270</f>
        <v>0</v>
      </c>
      <c r="J366" s="224">
        <f>'CUOTA ARTESANAL'!I270</f>
        <v>8.0350000000000037</v>
      </c>
      <c r="K366" s="224">
        <f>'CUOTA ARTESANAL'!J270</f>
        <v>0</v>
      </c>
      <c r="L366" s="224">
        <f>'CUOTA ARTESANAL'!K270</f>
        <v>8.0350000000000037</v>
      </c>
      <c r="M366" s="225">
        <f>'CUOTA ARTESANAL'!L270</f>
        <v>0</v>
      </c>
      <c r="N366" s="213" t="str">
        <f>'CUOTA ARTESANAL'!M270</f>
        <v>-</v>
      </c>
      <c r="O366" s="214">
        <f>RESUMEN!$C$4</f>
        <v>44725</v>
      </c>
      <c r="P366" s="206">
        <v>2022</v>
      </c>
      <c r="Q366" s="206"/>
    </row>
    <row r="367" spans="1:17" ht="15.75" customHeight="1">
      <c r="A367" s="211" t="s">
        <v>38</v>
      </c>
      <c r="B367" s="211" t="s">
        <v>39</v>
      </c>
      <c r="C367" s="211" t="s">
        <v>59</v>
      </c>
      <c r="D367" s="216" t="s">
        <v>319</v>
      </c>
      <c r="E367" s="216" t="str">
        <f>+'CUOTA ARTESANAL'!E269</f>
        <v>SKORPIO III (968042)</v>
      </c>
      <c r="F367" s="211" t="s">
        <v>41</v>
      </c>
      <c r="G367" s="211" t="s">
        <v>45</v>
      </c>
      <c r="H367" s="224">
        <f>'CUOTA ARTESANAL'!N269</f>
        <v>11.827999999999999</v>
      </c>
      <c r="I367" s="224">
        <f>'CUOTA ARTESANAL'!O269</f>
        <v>0</v>
      </c>
      <c r="J367" s="224">
        <f>'CUOTA ARTESANAL'!P269</f>
        <v>11.827999999999999</v>
      </c>
      <c r="K367" s="224">
        <f>'CUOTA ARTESANAL'!Q269</f>
        <v>3.7929999999999953</v>
      </c>
      <c r="L367" s="224">
        <f>'CUOTA ARTESANAL'!R269</f>
        <v>8.0350000000000037</v>
      </c>
      <c r="M367" s="225">
        <f>'CUOTA ARTESANAL'!S269</f>
        <v>0.32067974298275242</v>
      </c>
      <c r="N367" s="213" t="s">
        <v>203</v>
      </c>
      <c r="O367" s="214">
        <f>RESUMEN!$C$4</f>
        <v>44725</v>
      </c>
      <c r="P367" s="206">
        <v>2022</v>
      </c>
      <c r="Q367" s="206"/>
    </row>
    <row r="368" spans="1:17" ht="15.75" customHeight="1">
      <c r="A368" s="211" t="s">
        <v>38</v>
      </c>
      <c r="B368" s="211" t="s">
        <v>39</v>
      </c>
      <c r="C368" s="211" t="s">
        <v>59</v>
      </c>
      <c r="D368" s="216" t="s">
        <v>319</v>
      </c>
      <c r="E368" s="216" t="str">
        <f>+'CUOTA ARTESANAL'!E273</f>
        <v>TRITON IV (963932)</v>
      </c>
      <c r="F368" s="211" t="s">
        <v>41</v>
      </c>
      <c r="G368" s="211" t="s">
        <v>43</v>
      </c>
      <c r="H368" s="224">
        <f>'CUOTA ARTESANAL'!G273</f>
        <v>5.9039999999999999</v>
      </c>
      <c r="I368" s="224">
        <f>'CUOTA ARTESANAL'!H273</f>
        <v>0</v>
      </c>
      <c r="J368" s="224">
        <f>'CUOTA ARTESANAL'!I273</f>
        <v>5.9039999999999999</v>
      </c>
      <c r="K368" s="224">
        <f>'CUOTA ARTESANAL'!J273</f>
        <v>1.4350000000000014</v>
      </c>
      <c r="L368" s="224">
        <f>'CUOTA ARTESANAL'!K273</f>
        <v>4.4689999999999985</v>
      </c>
      <c r="M368" s="225">
        <f>'CUOTA ARTESANAL'!L273</f>
        <v>0.2430555555555558</v>
      </c>
      <c r="N368" s="213" t="str">
        <f>'CUOTA ARTESANAL'!M273</f>
        <v>-</v>
      </c>
      <c r="O368" s="214">
        <f>RESUMEN!$C$4</f>
        <v>44725</v>
      </c>
      <c r="P368" s="206">
        <v>2022</v>
      </c>
      <c r="Q368" s="206"/>
    </row>
    <row r="369" spans="1:17" ht="15.75" customHeight="1">
      <c r="A369" s="211" t="s">
        <v>38</v>
      </c>
      <c r="B369" s="211" t="s">
        <v>39</v>
      </c>
      <c r="C369" s="211" t="s">
        <v>59</v>
      </c>
      <c r="D369" s="216" t="s">
        <v>319</v>
      </c>
      <c r="E369" s="216" t="str">
        <f>+'CUOTA ARTESANAL'!E273</f>
        <v>TRITON IV (963932)</v>
      </c>
      <c r="F369" s="211" t="s">
        <v>44</v>
      </c>
      <c r="G369" s="211" t="s">
        <v>45</v>
      </c>
      <c r="H369" s="224">
        <f>'CUOTA ARTESANAL'!G276</f>
        <v>5.9039999999999999</v>
      </c>
      <c r="I369" s="224">
        <f>'CUOTA ARTESANAL'!H276</f>
        <v>0</v>
      </c>
      <c r="J369" s="224">
        <f>'CUOTA ARTESANAL'!I276</f>
        <v>10.858000000000001</v>
      </c>
      <c r="K369" s="224">
        <f>'CUOTA ARTESANAL'!J276</f>
        <v>0</v>
      </c>
      <c r="L369" s="224">
        <f>'CUOTA ARTESANAL'!K276</f>
        <v>10.858000000000001</v>
      </c>
      <c r="M369" s="225">
        <f>'CUOTA ARTESANAL'!L276</f>
        <v>0</v>
      </c>
      <c r="N369" s="213" t="str">
        <f>'CUOTA ARTESANAL'!M276</f>
        <v>-</v>
      </c>
      <c r="O369" s="214">
        <f>RESUMEN!$C$4</f>
        <v>44725</v>
      </c>
      <c r="P369" s="206">
        <v>2022</v>
      </c>
      <c r="Q369" s="206"/>
    </row>
    <row r="370" spans="1:17" ht="15.75" customHeight="1">
      <c r="A370" s="211" t="s">
        <v>38</v>
      </c>
      <c r="B370" s="211" t="s">
        <v>39</v>
      </c>
      <c r="C370" s="211" t="s">
        <v>59</v>
      </c>
      <c r="D370" s="216" t="s">
        <v>319</v>
      </c>
      <c r="E370" s="216" t="str">
        <f>+'CUOTA ARTESANAL'!E273</f>
        <v>TRITON IV (963932)</v>
      </c>
      <c r="F370" s="211" t="s">
        <v>41</v>
      </c>
      <c r="G370" s="211" t="s">
        <v>45</v>
      </c>
      <c r="H370" s="224">
        <f>'CUOTA ARTESANAL'!N273</f>
        <v>11.808</v>
      </c>
      <c r="I370" s="224">
        <f>'CUOTA ARTESANAL'!O273</f>
        <v>0</v>
      </c>
      <c r="J370" s="224">
        <f>'CUOTA ARTESANAL'!P273</f>
        <v>11.808</v>
      </c>
      <c r="K370" s="224">
        <f>'CUOTA ARTESANAL'!Q273</f>
        <v>1.4350000000000014</v>
      </c>
      <c r="L370" s="224">
        <f>'CUOTA ARTESANAL'!R273</f>
        <v>10.372999999999998</v>
      </c>
      <c r="M370" s="225">
        <f>'CUOTA ARTESANAL'!S273</f>
        <v>0.1215277777777779</v>
      </c>
      <c r="N370" s="213" t="s">
        <v>203</v>
      </c>
      <c r="O370" s="214">
        <f>RESUMEN!$C$4</f>
        <v>44725</v>
      </c>
      <c r="P370" s="206">
        <v>2022</v>
      </c>
      <c r="Q370" s="206"/>
    </row>
    <row r="371" spans="1:17" ht="15.75" customHeight="1">
      <c r="A371" s="211" t="s">
        <v>38</v>
      </c>
      <c r="B371" s="211" t="s">
        <v>39</v>
      </c>
      <c r="C371" s="211" t="s">
        <v>59</v>
      </c>
      <c r="D371" s="216" t="s">
        <v>319</v>
      </c>
      <c r="E371" s="216" t="str">
        <f>+'CUOTA ARTESANAL'!E277</f>
        <v>DELFIN VIII (966792)</v>
      </c>
      <c r="F371" s="211" t="s">
        <v>41</v>
      </c>
      <c r="G371" s="211" t="s">
        <v>43</v>
      </c>
      <c r="H371" s="224">
        <f>'CUOTA ARTESANAL'!G277</f>
        <v>5.9039999999999999</v>
      </c>
      <c r="I371" s="224">
        <f>'CUOTA ARTESANAL'!H277</f>
        <v>0</v>
      </c>
      <c r="J371" s="224">
        <f>'CUOTA ARTESANAL'!I277</f>
        <v>5.9039999999999999</v>
      </c>
      <c r="K371" s="224">
        <f>'CUOTA ARTESANAL'!J277</f>
        <v>0.15</v>
      </c>
      <c r="L371" s="224">
        <f>'CUOTA ARTESANAL'!K277</f>
        <v>5.7539999999999996</v>
      </c>
      <c r="M371" s="225">
        <f>'CUOTA ARTESANAL'!L277</f>
        <v>2.540650406504065E-2</v>
      </c>
      <c r="N371" s="213" t="str">
        <f>'CUOTA ARTESANAL'!M277</f>
        <v>-</v>
      </c>
      <c r="O371" s="214">
        <f>RESUMEN!$C$4</f>
        <v>44725</v>
      </c>
      <c r="P371" s="206">
        <v>2022</v>
      </c>
      <c r="Q371" s="206"/>
    </row>
    <row r="372" spans="1:17" ht="15.75" customHeight="1">
      <c r="A372" s="211" t="s">
        <v>38</v>
      </c>
      <c r="B372" s="211" t="s">
        <v>39</v>
      </c>
      <c r="C372" s="211" t="s">
        <v>59</v>
      </c>
      <c r="D372" s="216" t="s">
        <v>319</v>
      </c>
      <c r="E372" s="216" t="str">
        <f>+'CUOTA ARTESANAL'!E277</f>
        <v>DELFIN VIII (966792)</v>
      </c>
      <c r="F372" s="211" t="s">
        <v>44</v>
      </c>
      <c r="G372" s="211" t="s">
        <v>45</v>
      </c>
      <c r="H372" s="224">
        <f>'CUOTA ARTESANAL'!G278</f>
        <v>5.9039999999999999</v>
      </c>
      <c r="I372" s="224">
        <f>'CUOTA ARTESANAL'!H278</f>
        <v>0</v>
      </c>
      <c r="J372" s="224">
        <f>'CUOTA ARTESANAL'!I278</f>
        <v>11.657999999999999</v>
      </c>
      <c r="K372" s="224">
        <f>'CUOTA ARTESANAL'!J278</f>
        <v>0</v>
      </c>
      <c r="L372" s="224">
        <f>'CUOTA ARTESANAL'!K278</f>
        <v>11.657999999999999</v>
      </c>
      <c r="M372" s="225">
        <f>'CUOTA ARTESANAL'!L278</f>
        <v>0</v>
      </c>
      <c r="N372" s="213" t="str">
        <f>'CUOTA ARTESANAL'!M278</f>
        <v>-</v>
      </c>
      <c r="O372" s="214">
        <f>RESUMEN!$C$4</f>
        <v>44725</v>
      </c>
      <c r="P372" s="206">
        <v>2022</v>
      </c>
      <c r="Q372" s="206"/>
    </row>
    <row r="373" spans="1:17" ht="15.75" customHeight="1">
      <c r="A373" s="211" t="s">
        <v>38</v>
      </c>
      <c r="B373" s="211" t="s">
        <v>39</v>
      </c>
      <c r="C373" s="211" t="s">
        <v>59</v>
      </c>
      <c r="D373" s="216" t="s">
        <v>319</v>
      </c>
      <c r="E373" s="216" t="str">
        <f>+'CUOTA ARTESANAL'!E277</f>
        <v>DELFIN VIII (966792)</v>
      </c>
      <c r="F373" s="211" t="s">
        <v>41</v>
      </c>
      <c r="G373" s="211" t="s">
        <v>45</v>
      </c>
      <c r="H373" s="224">
        <f>'CUOTA ARTESANAL'!N277</f>
        <v>11.808</v>
      </c>
      <c r="I373" s="224">
        <f>'CUOTA ARTESANAL'!O277</f>
        <v>0</v>
      </c>
      <c r="J373" s="224">
        <f>'CUOTA ARTESANAL'!P277</f>
        <v>11.808</v>
      </c>
      <c r="K373" s="224">
        <f>'CUOTA ARTESANAL'!Q277</f>
        <v>0.15</v>
      </c>
      <c r="L373" s="224">
        <f>'CUOTA ARTESANAL'!R277</f>
        <v>11.657999999999999</v>
      </c>
      <c r="M373" s="225">
        <f>'CUOTA ARTESANAL'!S277</f>
        <v>1.2703252032520325E-2</v>
      </c>
      <c r="N373" s="213" t="s">
        <v>203</v>
      </c>
      <c r="O373" s="214">
        <f>RESUMEN!$C$4</f>
        <v>44725</v>
      </c>
      <c r="P373" s="206">
        <v>2022</v>
      </c>
      <c r="Q373" s="206"/>
    </row>
    <row r="374" spans="1:17" ht="15.75" customHeight="1">
      <c r="A374" s="211" t="s">
        <v>38</v>
      </c>
      <c r="B374" s="211" t="s">
        <v>39</v>
      </c>
      <c r="C374" s="211" t="s">
        <v>59</v>
      </c>
      <c r="D374" s="216" t="s">
        <v>319</v>
      </c>
      <c r="E374" s="216" t="str">
        <f>+'CUOTA ARTESANAL'!E279</f>
        <v>EL SOLITARIO IV (960371)</v>
      </c>
      <c r="F374" s="211" t="s">
        <v>41</v>
      </c>
      <c r="G374" s="211" t="s">
        <v>43</v>
      </c>
      <c r="H374" s="224">
        <f>'CUOTA ARTESANAL'!G279</f>
        <v>5.9050000000000002</v>
      </c>
      <c r="I374" s="224">
        <f>'CUOTA ARTESANAL'!H279</f>
        <v>0</v>
      </c>
      <c r="J374" s="224">
        <f>'CUOTA ARTESANAL'!I279</f>
        <v>5.9050000000000002</v>
      </c>
      <c r="K374" s="224">
        <f>'CUOTA ARTESANAL'!J279</f>
        <v>2.9999999999999361E-2</v>
      </c>
      <c r="L374" s="224">
        <f>'CUOTA ARTESANAL'!K279</f>
        <v>5.8750000000000009</v>
      </c>
      <c r="M374" s="225">
        <f>'CUOTA ARTESANAL'!L279</f>
        <v>5.0804403048263095E-3</v>
      </c>
      <c r="N374" s="213" t="str">
        <f>'CUOTA ARTESANAL'!M279</f>
        <v>-</v>
      </c>
      <c r="O374" s="214">
        <f>RESUMEN!$C$4</f>
        <v>44725</v>
      </c>
      <c r="P374" s="206">
        <v>2022</v>
      </c>
      <c r="Q374" s="206"/>
    </row>
    <row r="375" spans="1:17" ht="15.75" customHeight="1">
      <c r="A375" s="211" t="s">
        <v>38</v>
      </c>
      <c r="B375" s="211" t="s">
        <v>39</v>
      </c>
      <c r="C375" s="211" t="s">
        <v>59</v>
      </c>
      <c r="D375" s="216" t="s">
        <v>319</v>
      </c>
      <c r="E375" s="216" t="str">
        <f>+'CUOTA ARTESANAL'!E279</f>
        <v>EL SOLITARIO IV (960371)</v>
      </c>
      <c r="F375" s="211" t="s">
        <v>44</v>
      </c>
      <c r="G375" s="211" t="s">
        <v>45</v>
      </c>
      <c r="H375" s="224">
        <f>'CUOTA ARTESANAL'!G280</f>
        <v>5.9050000000000002</v>
      </c>
      <c r="I375" s="224">
        <f>'CUOTA ARTESANAL'!H280</f>
        <v>0</v>
      </c>
      <c r="J375" s="224">
        <f>'CUOTA ARTESANAL'!I280</f>
        <v>11.780000000000001</v>
      </c>
      <c r="K375" s="224">
        <f>'CUOTA ARTESANAL'!J280</f>
        <v>0</v>
      </c>
      <c r="L375" s="224">
        <f>'CUOTA ARTESANAL'!K280</f>
        <v>11.780000000000001</v>
      </c>
      <c r="M375" s="225">
        <f>'CUOTA ARTESANAL'!L280</f>
        <v>0</v>
      </c>
      <c r="N375" s="213" t="str">
        <f>'CUOTA ARTESANAL'!M280</f>
        <v>-</v>
      </c>
      <c r="O375" s="214">
        <f>RESUMEN!$C$4</f>
        <v>44725</v>
      </c>
      <c r="P375" s="206">
        <v>2022</v>
      </c>
      <c r="Q375" s="206"/>
    </row>
    <row r="376" spans="1:17" ht="15.75" customHeight="1">
      <c r="A376" s="211" t="s">
        <v>38</v>
      </c>
      <c r="B376" s="211" t="s">
        <v>39</v>
      </c>
      <c r="C376" s="211" t="s">
        <v>59</v>
      </c>
      <c r="D376" s="216" t="s">
        <v>319</v>
      </c>
      <c r="E376" s="216" t="str">
        <f>+'CUOTA ARTESANAL'!E279</f>
        <v>EL SOLITARIO IV (960371)</v>
      </c>
      <c r="F376" s="211" t="s">
        <v>41</v>
      </c>
      <c r="G376" s="211" t="s">
        <v>45</v>
      </c>
      <c r="H376" s="224">
        <f>'CUOTA ARTESANAL'!N279</f>
        <v>11.81</v>
      </c>
      <c r="I376" s="224">
        <f>'CUOTA ARTESANAL'!O279</f>
        <v>0</v>
      </c>
      <c r="J376" s="224">
        <f>'CUOTA ARTESANAL'!P279</f>
        <v>11.81</v>
      </c>
      <c r="K376" s="224">
        <f>'CUOTA ARTESANAL'!Q279</f>
        <v>2.9999999999999361E-2</v>
      </c>
      <c r="L376" s="224">
        <f>'CUOTA ARTESANAL'!R279</f>
        <v>11.780000000000001</v>
      </c>
      <c r="M376" s="225">
        <f>'CUOTA ARTESANAL'!S279</f>
        <v>2.5402201524131547E-3</v>
      </c>
      <c r="N376" s="213" t="s">
        <v>203</v>
      </c>
      <c r="O376" s="214">
        <f>RESUMEN!$C$4</f>
        <v>44725</v>
      </c>
      <c r="P376" s="206">
        <v>2022</v>
      </c>
      <c r="Q376" s="206"/>
    </row>
    <row r="377" spans="1:17" ht="15.75" customHeight="1">
      <c r="A377" s="211" t="s">
        <v>38</v>
      </c>
      <c r="B377" s="211" t="s">
        <v>39</v>
      </c>
      <c r="C377" s="211" t="s">
        <v>59</v>
      </c>
      <c r="D377" s="216" t="s">
        <v>319</v>
      </c>
      <c r="E377" s="216" t="str">
        <f>+'CUOTA ARTESANAL'!E281</f>
        <v>GOLIATH IV (967024)</v>
      </c>
      <c r="F377" s="211" t="s">
        <v>41</v>
      </c>
      <c r="G377" s="211" t="s">
        <v>43</v>
      </c>
      <c r="H377" s="224">
        <f>'CUOTA ARTESANAL'!G281</f>
        <v>5.9059999999999997</v>
      </c>
      <c r="I377" s="224">
        <f>'CUOTA ARTESANAL'!H281</f>
        <v>0</v>
      </c>
      <c r="J377" s="224">
        <f>'CUOTA ARTESANAL'!I281</f>
        <v>5.9059999999999997</v>
      </c>
      <c r="K377" s="224">
        <f>'CUOTA ARTESANAL'!J281</f>
        <v>2.0240000000000014</v>
      </c>
      <c r="L377" s="224">
        <f>'CUOTA ARTESANAL'!K281</f>
        <v>3.8819999999999983</v>
      </c>
      <c r="M377" s="225">
        <f>'CUOTA ARTESANAL'!L281</f>
        <v>0.34270233660684074</v>
      </c>
      <c r="N377" s="213" t="str">
        <f>'CUOTA ARTESANAL'!M281</f>
        <v>-</v>
      </c>
      <c r="O377" s="214">
        <f>RESUMEN!$C$4</f>
        <v>44725</v>
      </c>
      <c r="P377" s="206">
        <v>2022</v>
      </c>
      <c r="Q377" s="206"/>
    </row>
    <row r="378" spans="1:17" ht="15.75" customHeight="1">
      <c r="A378" s="211" t="s">
        <v>38</v>
      </c>
      <c r="B378" s="211" t="s">
        <v>39</v>
      </c>
      <c r="C378" s="211" t="s">
        <v>59</v>
      </c>
      <c r="D378" s="216" t="s">
        <v>319</v>
      </c>
      <c r="E378" s="216" t="str">
        <f>+'CUOTA ARTESANAL'!E281</f>
        <v>GOLIATH IV (967024)</v>
      </c>
      <c r="F378" s="211" t="s">
        <v>44</v>
      </c>
      <c r="G378" s="211" t="s">
        <v>45</v>
      </c>
      <c r="H378" s="224">
        <f>'CUOTA ARTESANAL'!G282</f>
        <v>5.9059999999999997</v>
      </c>
      <c r="I378" s="224">
        <f>'CUOTA ARTESANAL'!H282</f>
        <v>0</v>
      </c>
      <c r="J378" s="224">
        <f>'CUOTA ARTESANAL'!I282</f>
        <v>9.7879999999999985</v>
      </c>
      <c r="K378" s="224">
        <f>'CUOTA ARTESANAL'!J282</f>
        <v>0</v>
      </c>
      <c r="L378" s="224">
        <f>'CUOTA ARTESANAL'!K282</f>
        <v>9.7879999999999985</v>
      </c>
      <c r="M378" s="225">
        <f>'CUOTA ARTESANAL'!L282</f>
        <v>0</v>
      </c>
      <c r="N378" s="213" t="str">
        <f>'CUOTA ARTESANAL'!M282</f>
        <v>-</v>
      </c>
      <c r="O378" s="214">
        <f>RESUMEN!$C$4</f>
        <v>44725</v>
      </c>
      <c r="P378" s="206">
        <v>2022</v>
      </c>
      <c r="Q378" s="206"/>
    </row>
    <row r="379" spans="1:17" ht="15.75" customHeight="1">
      <c r="A379" s="211" t="s">
        <v>38</v>
      </c>
      <c r="B379" s="211" t="s">
        <v>39</v>
      </c>
      <c r="C379" s="211" t="s">
        <v>59</v>
      </c>
      <c r="D379" s="216" t="s">
        <v>319</v>
      </c>
      <c r="E379" s="216" t="str">
        <f>+'CUOTA ARTESANAL'!E281</f>
        <v>GOLIATH IV (967024)</v>
      </c>
      <c r="F379" s="211" t="s">
        <v>41</v>
      </c>
      <c r="G379" s="211" t="s">
        <v>45</v>
      </c>
      <c r="H379" s="224">
        <f>'CUOTA ARTESANAL'!N281</f>
        <v>11.811999999999999</v>
      </c>
      <c r="I379" s="224">
        <f>'CUOTA ARTESANAL'!O281</f>
        <v>0</v>
      </c>
      <c r="J379" s="224">
        <f>'CUOTA ARTESANAL'!P281</f>
        <v>11.811999999999999</v>
      </c>
      <c r="K379" s="224">
        <f>'CUOTA ARTESANAL'!Q281</f>
        <v>2.0240000000000014</v>
      </c>
      <c r="L379" s="224">
        <f>'CUOTA ARTESANAL'!R281</f>
        <v>9.7879999999999985</v>
      </c>
      <c r="M379" s="225">
        <f>'CUOTA ARTESANAL'!S281</f>
        <v>0.17135116830342037</v>
      </c>
      <c r="N379" s="213" t="s">
        <v>203</v>
      </c>
      <c r="O379" s="214">
        <f>RESUMEN!$C$4</f>
        <v>44725</v>
      </c>
      <c r="P379" s="206">
        <v>2022</v>
      </c>
      <c r="Q379" s="206"/>
    </row>
    <row r="380" spans="1:17" ht="15.75" customHeight="1">
      <c r="A380" s="211" t="s">
        <v>38</v>
      </c>
      <c r="B380" s="211" t="s">
        <v>39</v>
      </c>
      <c r="C380" s="211" t="s">
        <v>59</v>
      </c>
      <c r="D380" s="216" t="s">
        <v>319</v>
      </c>
      <c r="E380" s="216" t="str">
        <f>+'CUOTA ARTESANAL'!E283</f>
        <v>JESUS VI (966043)</v>
      </c>
      <c r="F380" s="211" t="s">
        <v>41</v>
      </c>
      <c r="G380" s="211" t="s">
        <v>43</v>
      </c>
      <c r="H380" s="224">
        <f>'CUOTA ARTESANAL'!G283</f>
        <v>5.9039999999999999</v>
      </c>
      <c r="I380" s="224">
        <f>'CUOTA ARTESANAL'!H283</f>
        <v>0</v>
      </c>
      <c r="J380" s="224">
        <f>'CUOTA ARTESANAL'!I283</f>
        <v>5.9039999999999999</v>
      </c>
      <c r="K380" s="224">
        <f>'CUOTA ARTESANAL'!J283</f>
        <v>3.3479999999999999</v>
      </c>
      <c r="L380" s="224">
        <f>'CUOTA ARTESANAL'!K283</f>
        <v>2.556</v>
      </c>
      <c r="M380" s="225">
        <f>'CUOTA ARTESANAL'!L283</f>
        <v>0.56707317073170727</v>
      </c>
      <c r="N380" s="213" t="str">
        <f>'CUOTA ARTESANAL'!M283</f>
        <v>-</v>
      </c>
      <c r="O380" s="214">
        <f>RESUMEN!$C$4</f>
        <v>44725</v>
      </c>
      <c r="P380" s="206">
        <v>2022</v>
      </c>
      <c r="Q380" s="206"/>
    </row>
    <row r="381" spans="1:17" ht="15.75" customHeight="1">
      <c r="A381" s="211" t="s">
        <v>38</v>
      </c>
      <c r="B381" s="211" t="s">
        <v>39</v>
      </c>
      <c r="C381" s="211" t="s">
        <v>59</v>
      </c>
      <c r="D381" s="216" t="s">
        <v>319</v>
      </c>
      <c r="E381" s="216" t="str">
        <f>+'CUOTA ARTESANAL'!E283</f>
        <v>JESUS VI (966043)</v>
      </c>
      <c r="F381" s="211" t="s">
        <v>44</v>
      </c>
      <c r="G381" s="211" t="s">
        <v>45</v>
      </c>
      <c r="H381" s="224">
        <f>'CUOTA ARTESANAL'!G284</f>
        <v>5.9039999999999999</v>
      </c>
      <c r="I381" s="224">
        <f>'CUOTA ARTESANAL'!H284</f>
        <v>0</v>
      </c>
      <c r="J381" s="224">
        <f>'CUOTA ARTESANAL'!I284</f>
        <v>8.4600000000000009</v>
      </c>
      <c r="K381" s="224">
        <f>'CUOTA ARTESANAL'!J284</f>
        <v>0</v>
      </c>
      <c r="L381" s="224">
        <f>'CUOTA ARTESANAL'!K284</f>
        <v>8.4600000000000009</v>
      </c>
      <c r="M381" s="225">
        <f>'CUOTA ARTESANAL'!L284</f>
        <v>0</v>
      </c>
      <c r="N381" s="213" t="str">
        <f>'CUOTA ARTESANAL'!M284</f>
        <v>-</v>
      </c>
      <c r="O381" s="214">
        <f>RESUMEN!$C$4</f>
        <v>44725</v>
      </c>
      <c r="P381" s="206">
        <v>2022</v>
      </c>
      <c r="Q381" s="206"/>
    </row>
    <row r="382" spans="1:17" ht="15.75" customHeight="1">
      <c r="A382" s="211" t="s">
        <v>38</v>
      </c>
      <c r="B382" s="211" t="s">
        <v>39</v>
      </c>
      <c r="C382" s="211" t="s">
        <v>59</v>
      </c>
      <c r="D382" s="216" t="s">
        <v>319</v>
      </c>
      <c r="E382" s="216" t="str">
        <f>+'CUOTA ARTESANAL'!E283</f>
        <v>JESUS VI (966043)</v>
      </c>
      <c r="F382" s="211" t="s">
        <v>41</v>
      </c>
      <c r="G382" s="211" t="s">
        <v>45</v>
      </c>
      <c r="H382" s="224">
        <f>'CUOTA ARTESANAL'!N283</f>
        <v>11.808</v>
      </c>
      <c r="I382" s="224">
        <f>'CUOTA ARTESANAL'!O283</f>
        <v>0</v>
      </c>
      <c r="J382" s="224">
        <f>'CUOTA ARTESANAL'!P283</f>
        <v>11.808</v>
      </c>
      <c r="K382" s="224">
        <f>'CUOTA ARTESANAL'!Q283</f>
        <v>3.3479999999999999</v>
      </c>
      <c r="L382" s="224">
        <f>'CUOTA ARTESANAL'!R283</f>
        <v>8.4600000000000009</v>
      </c>
      <c r="M382" s="225">
        <f>'CUOTA ARTESANAL'!S283</f>
        <v>0.28353658536585363</v>
      </c>
      <c r="N382" s="213" t="s">
        <v>203</v>
      </c>
      <c r="O382" s="214">
        <f>RESUMEN!$C$4</f>
        <v>44725</v>
      </c>
      <c r="P382" s="206">
        <v>2022</v>
      </c>
      <c r="Q382" s="206"/>
    </row>
    <row r="383" spans="1:17" ht="15.75" customHeight="1">
      <c r="A383" s="211" t="s">
        <v>38</v>
      </c>
      <c r="B383" s="211" t="s">
        <v>39</v>
      </c>
      <c r="C383" s="211" t="s">
        <v>59</v>
      </c>
      <c r="D383" s="216" t="s">
        <v>319</v>
      </c>
      <c r="E383" s="216" t="str">
        <f>+'CUOTA ARTESANAL'!E285</f>
        <v>KEVIN III (967882)</v>
      </c>
      <c r="F383" s="211" t="s">
        <v>41</v>
      </c>
      <c r="G383" s="211" t="s">
        <v>43</v>
      </c>
      <c r="H383" s="224">
        <f>'CUOTA ARTESANAL'!G285</f>
        <v>5.9059999999999997</v>
      </c>
      <c r="I383" s="224">
        <f>'CUOTA ARTESANAL'!H285</f>
        <v>0</v>
      </c>
      <c r="J383" s="224">
        <f>'CUOTA ARTESANAL'!I285</f>
        <v>5.9059999999999997</v>
      </c>
      <c r="K383" s="224">
        <f>'CUOTA ARTESANAL'!J285</f>
        <v>1.0150000000000006</v>
      </c>
      <c r="L383" s="224">
        <f>'CUOTA ARTESANAL'!K285</f>
        <v>4.8909999999999991</v>
      </c>
      <c r="M383" s="225">
        <f>'CUOTA ARTESANAL'!L285</f>
        <v>0.17185912631222497</v>
      </c>
      <c r="N383" s="213" t="str">
        <f>'CUOTA ARTESANAL'!M285</f>
        <v>-</v>
      </c>
      <c r="O383" s="214">
        <f>RESUMEN!$C$4</f>
        <v>44725</v>
      </c>
      <c r="P383" s="206">
        <v>2022</v>
      </c>
      <c r="Q383" s="206"/>
    </row>
    <row r="384" spans="1:17" ht="15.75" customHeight="1">
      <c r="A384" s="211" t="s">
        <v>38</v>
      </c>
      <c r="B384" s="211" t="s">
        <v>39</v>
      </c>
      <c r="C384" s="211" t="s">
        <v>59</v>
      </c>
      <c r="D384" s="216" t="s">
        <v>319</v>
      </c>
      <c r="E384" s="216" t="str">
        <f>+'CUOTA ARTESANAL'!E285</f>
        <v>KEVIN III (967882)</v>
      </c>
      <c r="F384" s="211" t="s">
        <v>44</v>
      </c>
      <c r="G384" s="211" t="s">
        <v>45</v>
      </c>
      <c r="H384" s="224">
        <f>'CUOTA ARTESANAL'!G286</f>
        <v>5.9059999999999997</v>
      </c>
      <c r="I384" s="224">
        <f>'CUOTA ARTESANAL'!H286</f>
        <v>0</v>
      </c>
      <c r="J384" s="224">
        <f>'CUOTA ARTESANAL'!I286</f>
        <v>10.796999999999999</v>
      </c>
      <c r="K384" s="224">
        <f>'CUOTA ARTESANAL'!J286</f>
        <v>0</v>
      </c>
      <c r="L384" s="224">
        <f>'CUOTA ARTESANAL'!K286</f>
        <v>10.796999999999999</v>
      </c>
      <c r="M384" s="225">
        <f>'CUOTA ARTESANAL'!L286</f>
        <v>0</v>
      </c>
      <c r="N384" s="213" t="str">
        <f>'CUOTA ARTESANAL'!M286</f>
        <v>-</v>
      </c>
      <c r="O384" s="214">
        <f>RESUMEN!$C$4</f>
        <v>44725</v>
      </c>
      <c r="P384" s="206">
        <v>2022</v>
      </c>
      <c r="Q384" s="206"/>
    </row>
    <row r="385" spans="1:17" ht="15.75" customHeight="1">
      <c r="A385" s="211" t="s">
        <v>38</v>
      </c>
      <c r="B385" s="211" t="s">
        <v>39</v>
      </c>
      <c r="C385" s="211" t="s">
        <v>59</v>
      </c>
      <c r="D385" s="216" t="s">
        <v>319</v>
      </c>
      <c r="E385" s="216" t="str">
        <f>+'CUOTA ARTESANAL'!E285</f>
        <v>KEVIN III (967882)</v>
      </c>
      <c r="F385" s="211" t="s">
        <v>41</v>
      </c>
      <c r="G385" s="211" t="s">
        <v>45</v>
      </c>
      <c r="H385" s="224">
        <f>'CUOTA ARTESANAL'!N285</f>
        <v>11.811999999999999</v>
      </c>
      <c r="I385" s="224">
        <f>'CUOTA ARTESANAL'!O285</f>
        <v>0</v>
      </c>
      <c r="J385" s="224">
        <f>'CUOTA ARTESANAL'!P285</f>
        <v>11.811999999999999</v>
      </c>
      <c r="K385" s="224">
        <f>'CUOTA ARTESANAL'!Q285</f>
        <v>1.0150000000000006</v>
      </c>
      <c r="L385" s="224">
        <f>'CUOTA ARTESANAL'!R285</f>
        <v>10.796999999999999</v>
      </c>
      <c r="M385" s="225">
        <f>'CUOTA ARTESANAL'!S285</f>
        <v>8.5929563156112485E-2</v>
      </c>
      <c r="N385" s="213" t="s">
        <v>203</v>
      </c>
      <c r="O385" s="214">
        <f>RESUMEN!$C$4</f>
        <v>44725</v>
      </c>
      <c r="P385" s="206">
        <v>2022</v>
      </c>
      <c r="Q385" s="206"/>
    </row>
    <row r="386" spans="1:17" ht="15.75" customHeight="1">
      <c r="A386" s="211" t="s">
        <v>38</v>
      </c>
      <c r="B386" s="211" t="s">
        <v>39</v>
      </c>
      <c r="C386" s="211" t="s">
        <v>59</v>
      </c>
      <c r="D386" s="216" t="s">
        <v>319</v>
      </c>
      <c r="E386" s="216" t="str">
        <f>+'CUOTA ARTESANAL'!E287</f>
        <v>MAICOL (969037)</v>
      </c>
      <c r="F386" s="211" t="s">
        <v>41</v>
      </c>
      <c r="G386" s="211" t="s">
        <v>43</v>
      </c>
      <c r="H386" s="224">
        <f>'CUOTA ARTESANAL'!G287</f>
        <v>5.9050000000000002</v>
      </c>
      <c r="I386" s="224">
        <f>'CUOTA ARTESANAL'!H287</f>
        <v>0</v>
      </c>
      <c r="J386" s="224">
        <f>'CUOTA ARTESANAL'!I287</f>
        <v>5.9050000000000002</v>
      </c>
      <c r="K386" s="224">
        <f>'CUOTA ARTESANAL'!J287</f>
        <v>3.2490000000000006</v>
      </c>
      <c r="L386" s="224">
        <f>'CUOTA ARTESANAL'!K287</f>
        <v>2.6559999999999997</v>
      </c>
      <c r="M386" s="225">
        <f>'CUOTA ARTESANAL'!L287</f>
        <v>0.55021168501270112</v>
      </c>
      <c r="N386" s="213" t="str">
        <f>'CUOTA ARTESANAL'!M287</f>
        <v>-</v>
      </c>
      <c r="O386" s="214">
        <f>RESUMEN!$C$4</f>
        <v>44725</v>
      </c>
      <c r="P386" s="206">
        <v>2022</v>
      </c>
      <c r="Q386" s="206"/>
    </row>
    <row r="387" spans="1:17" ht="15.75" customHeight="1">
      <c r="A387" s="211" t="s">
        <v>38</v>
      </c>
      <c r="B387" s="211" t="s">
        <v>39</v>
      </c>
      <c r="C387" s="211" t="s">
        <v>59</v>
      </c>
      <c r="D387" s="216" t="s">
        <v>319</v>
      </c>
      <c r="E387" s="216" t="str">
        <f>+'CUOTA ARTESANAL'!E287</f>
        <v>MAICOL (969037)</v>
      </c>
      <c r="F387" s="211" t="s">
        <v>44</v>
      </c>
      <c r="G387" s="211" t="s">
        <v>45</v>
      </c>
      <c r="H387" s="224">
        <f>'CUOTA ARTESANAL'!G288</f>
        <v>5.9050000000000002</v>
      </c>
      <c r="I387" s="224">
        <f>'CUOTA ARTESANAL'!H288</f>
        <v>0</v>
      </c>
      <c r="J387" s="224">
        <f>'CUOTA ARTESANAL'!I288</f>
        <v>8.5609999999999999</v>
      </c>
      <c r="K387" s="224">
        <f>'CUOTA ARTESANAL'!J288</f>
        <v>0</v>
      </c>
      <c r="L387" s="224">
        <f>'CUOTA ARTESANAL'!K288</f>
        <v>8.5609999999999999</v>
      </c>
      <c r="M387" s="225">
        <f>'CUOTA ARTESANAL'!L288</f>
        <v>0</v>
      </c>
      <c r="N387" s="213" t="str">
        <f>'CUOTA ARTESANAL'!M288</f>
        <v>-</v>
      </c>
      <c r="O387" s="214">
        <f>RESUMEN!$C$4</f>
        <v>44725</v>
      </c>
      <c r="P387" s="206">
        <v>2022</v>
      </c>
      <c r="Q387" s="206"/>
    </row>
    <row r="388" spans="1:17" ht="15.75" customHeight="1">
      <c r="A388" s="211" t="s">
        <v>38</v>
      </c>
      <c r="B388" s="211" t="s">
        <v>39</v>
      </c>
      <c r="C388" s="211" t="s">
        <v>59</v>
      </c>
      <c r="D388" s="216" t="s">
        <v>319</v>
      </c>
      <c r="E388" s="216" t="str">
        <f>+'CUOTA ARTESANAL'!E287</f>
        <v>MAICOL (969037)</v>
      </c>
      <c r="F388" s="211" t="s">
        <v>41</v>
      </c>
      <c r="G388" s="211" t="s">
        <v>45</v>
      </c>
      <c r="H388" s="224">
        <f>'CUOTA ARTESANAL'!N287</f>
        <v>11.81</v>
      </c>
      <c r="I388" s="224">
        <f>'CUOTA ARTESANAL'!O287</f>
        <v>0</v>
      </c>
      <c r="J388" s="224">
        <f>'CUOTA ARTESANAL'!P287</f>
        <v>11.81</v>
      </c>
      <c r="K388" s="224">
        <f>'CUOTA ARTESANAL'!Q287</f>
        <v>3.2490000000000006</v>
      </c>
      <c r="L388" s="224">
        <f>'CUOTA ARTESANAL'!R287</f>
        <v>8.5609999999999999</v>
      </c>
      <c r="M388" s="225">
        <f>'CUOTA ARTESANAL'!S287</f>
        <v>0.27510584250635056</v>
      </c>
      <c r="N388" s="213" t="s">
        <v>203</v>
      </c>
      <c r="O388" s="214">
        <f>RESUMEN!$C$4</f>
        <v>44725</v>
      </c>
      <c r="P388" s="206">
        <v>2022</v>
      </c>
      <c r="Q388" s="206"/>
    </row>
    <row r="389" spans="1:17" ht="15.75" customHeight="1">
      <c r="A389" s="211" t="s">
        <v>38</v>
      </c>
      <c r="B389" s="211" t="s">
        <v>39</v>
      </c>
      <c r="C389" s="211" t="s">
        <v>59</v>
      </c>
      <c r="D389" s="216" t="s">
        <v>319</v>
      </c>
      <c r="E389" s="216" t="str">
        <f>+'CUOTA ARTESANAL'!E289</f>
        <v>NORTHWESTERN III (697835)</v>
      </c>
      <c r="F389" s="211" t="s">
        <v>41</v>
      </c>
      <c r="G389" s="211" t="s">
        <v>43</v>
      </c>
      <c r="H389" s="224">
        <f>'CUOTA ARTESANAL'!G289</f>
        <v>5.9059999999999997</v>
      </c>
      <c r="I389" s="224">
        <f>'CUOTA ARTESANAL'!H289</f>
        <v>0</v>
      </c>
      <c r="J389" s="224">
        <f>'CUOTA ARTESANAL'!I289</f>
        <v>5.9059999999999997</v>
      </c>
      <c r="K389" s="224">
        <f>'CUOTA ARTESANAL'!J289</f>
        <v>0.32200000000000006</v>
      </c>
      <c r="L389" s="224">
        <f>'CUOTA ARTESANAL'!K289</f>
        <v>5.5839999999999996</v>
      </c>
      <c r="M389" s="225">
        <f>'CUOTA ARTESANAL'!L289</f>
        <v>5.4520826278361002E-2</v>
      </c>
      <c r="N389" s="213" t="str">
        <f>'CUOTA ARTESANAL'!M289</f>
        <v>-</v>
      </c>
      <c r="O389" s="214">
        <f>RESUMEN!$C$4</f>
        <v>44725</v>
      </c>
      <c r="P389" s="206">
        <v>2022</v>
      </c>
      <c r="Q389" s="206"/>
    </row>
    <row r="390" spans="1:17" ht="15.75" customHeight="1">
      <c r="A390" s="211" t="s">
        <v>38</v>
      </c>
      <c r="B390" s="211" t="s">
        <v>39</v>
      </c>
      <c r="C390" s="211" t="s">
        <v>59</v>
      </c>
      <c r="D390" s="216" t="s">
        <v>319</v>
      </c>
      <c r="E390" s="216" t="str">
        <f>+'CUOTA ARTESANAL'!E289</f>
        <v>NORTHWESTERN III (697835)</v>
      </c>
      <c r="F390" s="211" t="s">
        <v>44</v>
      </c>
      <c r="G390" s="211" t="s">
        <v>45</v>
      </c>
      <c r="H390" s="224">
        <f>'CUOTA ARTESANAL'!G290</f>
        <v>5.9059999999999997</v>
      </c>
      <c r="I390" s="224">
        <f>'CUOTA ARTESANAL'!H290</f>
        <v>0</v>
      </c>
      <c r="J390" s="224">
        <f>'CUOTA ARTESANAL'!I290</f>
        <v>11.489999999999998</v>
      </c>
      <c r="K390" s="224">
        <f>'CUOTA ARTESANAL'!J290</f>
        <v>0</v>
      </c>
      <c r="L390" s="224">
        <f>'CUOTA ARTESANAL'!K290</f>
        <v>11.489999999999998</v>
      </c>
      <c r="M390" s="225">
        <f>'CUOTA ARTESANAL'!L290</f>
        <v>0</v>
      </c>
      <c r="N390" s="213" t="str">
        <f>'CUOTA ARTESANAL'!M290</f>
        <v>-</v>
      </c>
      <c r="O390" s="214">
        <f>RESUMEN!$C$4</f>
        <v>44725</v>
      </c>
      <c r="P390" s="206">
        <v>2022</v>
      </c>
      <c r="Q390" s="206"/>
    </row>
    <row r="391" spans="1:17" ht="15.75" customHeight="1">
      <c r="A391" s="211" t="s">
        <v>38</v>
      </c>
      <c r="B391" s="211" t="s">
        <v>39</v>
      </c>
      <c r="C391" s="211" t="s">
        <v>59</v>
      </c>
      <c r="D391" s="216" t="s">
        <v>319</v>
      </c>
      <c r="E391" s="216" t="str">
        <f>+'CUOTA ARTESANAL'!E289</f>
        <v>NORTHWESTERN III (697835)</v>
      </c>
      <c r="F391" s="211" t="s">
        <v>41</v>
      </c>
      <c r="G391" s="211" t="s">
        <v>45</v>
      </c>
      <c r="H391" s="224">
        <f>'CUOTA ARTESANAL'!N289</f>
        <v>11.811999999999999</v>
      </c>
      <c r="I391" s="224">
        <f>'CUOTA ARTESANAL'!O289</f>
        <v>0</v>
      </c>
      <c r="J391" s="224">
        <f>'CUOTA ARTESANAL'!P289</f>
        <v>11.811999999999999</v>
      </c>
      <c r="K391" s="224">
        <f>'CUOTA ARTESANAL'!Q289</f>
        <v>0.32200000000000006</v>
      </c>
      <c r="L391" s="224">
        <f>'CUOTA ARTESANAL'!R289</f>
        <v>11.489999999999998</v>
      </c>
      <c r="M391" s="225">
        <f>'CUOTA ARTESANAL'!S289</f>
        <v>2.7260413139180501E-2</v>
      </c>
      <c r="N391" s="213" t="s">
        <v>203</v>
      </c>
      <c r="O391" s="214">
        <f>RESUMEN!$C$4</f>
        <v>44725</v>
      </c>
      <c r="P391" s="206">
        <v>2022</v>
      </c>
      <c r="Q391" s="206"/>
    </row>
    <row r="392" spans="1:17" ht="15.75" customHeight="1">
      <c r="A392" s="211" t="s">
        <v>38</v>
      </c>
      <c r="B392" s="211" t="s">
        <v>39</v>
      </c>
      <c r="C392" s="211" t="s">
        <v>59</v>
      </c>
      <c r="D392" s="216" t="s">
        <v>319</v>
      </c>
      <c r="E392" s="216" t="str">
        <f>+'CUOTA ARTESANAL'!E291</f>
        <v>PATRON DEL MAR (969013)</v>
      </c>
      <c r="F392" s="211" t="s">
        <v>41</v>
      </c>
      <c r="G392" s="211" t="s">
        <v>43</v>
      </c>
      <c r="H392" s="224">
        <f>'CUOTA ARTESANAL'!G291</f>
        <v>5.9029999999999996</v>
      </c>
      <c r="I392" s="224">
        <f>'CUOTA ARTESANAL'!H291</f>
        <v>7</v>
      </c>
      <c r="J392" s="224">
        <f>'CUOTA ARTESANAL'!I291</f>
        <v>12.902999999999999</v>
      </c>
      <c r="K392" s="224">
        <f>'CUOTA ARTESANAL'!J291</f>
        <v>6.552399999999996</v>
      </c>
      <c r="L392" s="224">
        <f>'CUOTA ARTESANAL'!K291</f>
        <v>6.3506000000000027</v>
      </c>
      <c r="M392" s="225">
        <f>'CUOTA ARTESANAL'!L291</f>
        <v>0.5078198868480196</v>
      </c>
      <c r="N392" s="213" t="str">
        <f>'CUOTA ARTESANAL'!M291</f>
        <v>-</v>
      </c>
      <c r="O392" s="214">
        <f>RESUMEN!$C$4</f>
        <v>44725</v>
      </c>
      <c r="P392" s="206">
        <v>2022</v>
      </c>
      <c r="Q392" s="206"/>
    </row>
    <row r="393" spans="1:17" ht="15.75" customHeight="1">
      <c r="A393" s="211" t="s">
        <v>38</v>
      </c>
      <c r="B393" s="211" t="s">
        <v>39</v>
      </c>
      <c r="C393" s="211" t="s">
        <v>59</v>
      </c>
      <c r="D393" s="216" t="s">
        <v>319</v>
      </c>
      <c r="E393" s="216" t="str">
        <f>+'CUOTA ARTESANAL'!E291</f>
        <v>PATRON DEL MAR (969013)</v>
      </c>
      <c r="F393" s="211" t="s">
        <v>44</v>
      </c>
      <c r="G393" s="211" t="s">
        <v>45</v>
      </c>
      <c r="H393" s="224">
        <f>'CUOTA ARTESANAL'!G292</f>
        <v>5.9029999999999996</v>
      </c>
      <c r="I393" s="224">
        <f>'CUOTA ARTESANAL'!H292</f>
        <v>0</v>
      </c>
      <c r="J393" s="224">
        <f>'CUOTA ARTESANAL'!I292</f>
        <v>12.253600000000002</v>
      </c>
      <c r="K393" s="224">
        <f>'CUOTA ARTESANAL'!J292</f>
        <v>0</v>
      </c>
      <c r="L393" s="224">
        <f>'CUOTA ARTESANAL'!K292</f>
        <v>12.253600000000002</v>
      </c>
      <c r="M393" s="225">
        <f>'CUOTA ARTESANAL'!L292</f>
        <v>0</v>
      </c>
      <c r="N393" s="213" t="str">
        <f>'CUOTA ARTESANAL'!M292</f>
        <v>-</v>
      </c>
      <c r="O393" s="214">
        <f>RESUMEN!$C$4</f>
        <v>44725</v>
      </c>
      <c r="P393" s="206">
        <v>2022</v>
      </c>
      <c r="Q393" s="206"/>
    </row>
    <row r="394" spans="1:17" ht="15.75" customHeight="1">
      <c r="A394" s="211" t="s">
        <v>38</v>
      </c>
      <c r="B394" s="211" t="s">
        <v>39</v>
      </c>
      <c r="C394" s="211" t="s">
        <v>59</v>
      </c>
      <c r="D394" s="216" t="s">
        <v>319</v>
      </c>
      <c r="E394" s="216" t="str">
        <f>+'CUOTA ARTESANAL'!E291</f>
        <v>PATRON DEL MAR (969013)</v>
      </c>
      <c r="F394" s="211" t="s">
        <v>41</v>
      </c>
      <c r="G394" s="211" t="s">
        <v>45</v>
      </c>
      <c r="H394" s="224">
        <f>'CUOTA ARTESANAL'!N291</f>
        <v>11.805999999999999</v>
      </c>
      <c r="I394" s="224">
        <f>'CUOTA ARTESANAL'!O291</f>
        <v>7</v>
      </c>
      <c r="J394" s="224">
        <f>'CUOTA ARTESANAL'!P291</f>
        <v>18.805999999999997</v>
      </c>
      <c r="K394" s="224">
        <f>'CUOTA ARTESANAL'!Q291</f>
        <v>6.552399999999996</v>
      </c>
      <c r="L394" s="224">
        <f>'CUOTA ARTESANAL'!R291</f>
        <v>12.253600000000002</v>
      </c>
      <c r="M394" s="225">
        <f>'CUOTA ARTESANAL'!S291</f>
        <v>0.34842071679251285</v>
      </c>
      <c r="N394" s="213" t="s">
        <v>203</v>
      </c>
      <c r="O394" s="214">
        <f>RESUMEN!$C$4</f>
        <v>44725</v>
      </c>
      <c r="P394" s="206">
        <v>2022</v>
      </c>
      <c r="Q394" s="206"/>
    </row>
    <row r="395" spans="1:17" ht="15.75" customHeight="1">
      <c r="A395" s="211" t="s">
        <v>38</v>
      </c>
      <c r="B395" s="211" t="s">
        <v>39</v>
      </c>
      <c r="C395" s="211" t="s">
        <v>59</v>
      </c>
      <c r="D395" s="216" t="s">
        <v>319</v>
      </c>
      <c r="E395" s="216" t="str">
        <f>+'CUOTA ARTESANAL'!E293</f>
        <v>SAN ANTONIO VII (967081)</v>
      </c>
      <c r="F395" s="211" t="s">
        <v>41</v>
      </c>
      <c r="G395" s="211" t="s">
        <v>43</v>
      </c>
      <c r="H395" s="224">
        <f>'CUOTA ARTESANAL'!G293</f>
        <v>5.9059999999999997</v>
      </c>
      <c r="I395" s="224">
        <f>'CUOTA ARTESANAL'!H293</f>
        <v>0</v>
      </c>
      <c r="J395" s="224">
        <f>'CUOTA ARTESANAL'!I293</f>
        <v>5.9059999999999997</v>
      </c>
      <c r="K395" s="224">
        <f>'CUOTA ARTESANAL'!J293</f>
        <v>0.81199999999999939</v>
      </c>
      <c r="L395" s="224">
        <f>'CUOTA ARTESANAL'!K293</f>
        <v>5.0940000000000003</v>
      </c>
      <c r="M395" s="225">
        <f>'CUOTA ARTESANAL'!L293</f>
        <v>0.1374873010497798</v>
      </c>
      <c r="N395" s="213" t="str">
        <f>'CUOTA ARTESANAL'!M293</f>
        <v>-</v>
      </c>
      <c r="O395" s="214">
        <f>RESUMEN!$C$4</f>
        <v>44725</v>
      </c>
      <c r="P395" s="206">
        <v>2022</v>
      </c>
      <c r="Q395" s="206"/>
    </row>
    <row r="396" spans="1:17" ht="15.75" customHeight="1">
      <c r="A396" s="211" t="s">
        <v>38</v>
      </c>
      <c r="B396" s="211" t="s">
        <v>39</v>
      </c>
      <c r="C396" s="211" t="s">
        <v>59</v>
      </c>
      <c r="D396" s="216" t="s">
        <v>319</v>
      </c>
      <c r="E396" s="216" t="str">
        <f>+'CUOTA ARTESANAL'!E293</f>
        <v>SAN ANTONIO VII (967081)</v>
      </c>
      <c r="F396" s="211" t="s">
        <v>44</v>
      </c>
      <c r="G396" s="211" t="s">
        <v>45</v>
      </c>
      <c r="H396" s="224">
        <f>'CUOTA ARTESANAL'!G294</f>
        <v>5.9059999999999997</v>
      </c>
      <c r="I396" s="224">
        <f>'CUOTA ARTESANAL'!H294</f>
        <v>0</v>
      </c>
      <c r="J396" s="224">
        <f>'CUOTA ARTESANAL'!I294</f>
        <v>11</v>
      </c>
      <c r="K396" s="224">
        <f>'CUOTA ARTESANAL'!J294</f>
        <v>0</v>
      </c>
      <c r="L396" s="224">
        <f>'CUOTA ARTESANAL'!K294</f>
        <v>11</v>
      </c>
      <c r="M396" s="225">
        <f>'CUOTA ARTESANAL'!L294</f>
        <v>0</v>
      </c>
      <c r="N396" s="213" t="str">
        <f>'CUOTA ARTESANAL'!M294</f>
        <v>-</v>
      </c>
      <c r="O396" s="214">
        <f>RESUMEN!$C$4</f>
        <v>44725</v>
      </c>
      <c r="P396" s="206">
        <v>2022</v>
      </c>
      <c r="Q396" s="206"/>
    </row>
    <row r="397" spans="1:17" ht="15.75" customHeight="1">
      <c r="A397" s="211" t="s">
        <v>38</v>
      </c>
      <c r="B397" s="211" t="s">
        <v>39</v>
      </c>
      <c r="C397" s="211" t="s">
        <v>59</v>
      </c>
      <c r="D397" s="216" t="s">
        <v>319</v>
      </c>
      <c r="E397" s="216" t="str">
        <f>+'CUOTA ARTESANAL'!E293</f>
        <v>SAN ANTONIO VII (967081)</v>
      </c>
      <c r="F397" s="211" t="s">
        <v>41</v>
      </c>
      <c r="G397" s="211" t="s">
        <v>45</v>
      </c>
      <c r="H397" s="224">
        <f>'CUOTA ARTESANAL'!N293</f>
        <v>11.811999999999999</v>
      </c>
      <c r="I397" s="224">
        <f>'CUOTA ARTESANAL'!O293</f>
        <v>0</v>
      </c>
      <c r="J397" s="224">
        <f>'CUOTA ARTESANAL'!P293</f>
        <v>11.811999999999999</v>
      </c>
      <c r="K397" s="224">
        <f>'CUOTA ARTESANAL'!Q293</f>
        <v>0.81199999999999939</v>
      </c>
      <c r="L397" s="224">
        <f>'CUOTA ARTESANAL'!R293</f>
        <v>11</v>
      </c>
      <c r="M397" s="225">
        <f>'CUOTA ARTESANAL'!S293</f>
        <v>6.8743650524889899E-2</v>
      </c>
      <c r="N397" s="213" t="s">
        <v>203</v>
      </c>
      <c r="O397" s="214">
        <f>RESUMEN!$C$4</f>
        <v>44725</v>
      </c>
      <c r="P397" s="206">
        <v>2022</v>
      </c>
      <c r="Q397" s="206"/>
    </row>
    <row r="398" spans="1:17" ht="15.75" customHeight="1">
      <c r="A398" s="211" t="s">
        <v>38</v>
      </c>
      <c r="B398" s="211" t="s">
        <v>39</v>
      </c>
      <c r="C398" s="211" t="s">
        <v>59</v>
      </c>
      <c r="D398" s="216" t="s">
        <v>319</v>
      </c>
      <c r="E398" s="216" t="str">
        <f>+'CUOTA ARTESANAL'!E295</f>
        <v>SAN SEBASTIAN 1 (698374)</v>
      </c>
      <c r="F398" s="211" t="s">
        <v>41</v>
      </c>
      <c r="G398" s="211" t="s">
        <v>43</v>
      </c>
      <c r="H398" s="224">
        <f>'CUOTA ARTESANAL'!G295</f>
        <v>5.9</v>
      </c>
      <c r="I398" s="224">
        <f>'CUOTA ARTESANAL'!H295</f>
        <v>0</v>
      </c>
      <c r="J398" s="224">
        <f>'CUOTA ARTESANAL'!I295</f>
        <v>5.9</v>
      </c>
      <c r="K398" s="224">
        <f>'CUOTA ARTESANAL'!J295</f>
        <v>3.9159999999999995</v>
      </c>
      <c r="L398" s="224">
        <f>'CUOTA ARTESANAL'!K295</f>
        <v>1.9840000000000009</v>
      </c>
      <c r="M398" s="225">
        <f>'CUOTA ARTESANAL'!L295</f>
        <v>0.6637288135593219</v>
      </c>
      <c r="N398" s="213" t="str">
        <f>'CUOTA ARTESANAL'!M295</f>
        <v>-</v>
      </c>
      <c r="O398" s="214">
        <f>RESUMEN!$C$4</f>
        <v>44725</v>
      </c>
      <c r="P398" s="206">
        <v>2022</v>
      </c>
      <c r="Q398" s="206"/>
    </row>
    <row r="399" spans="1:17" ht="15.75" customHeight="1">
      <c r="A399" s="211" t="s">
        <v>38</v>
      </c>
      <c r="B399" s="211" t="s">
        <v>39</v>
      </c>
      <c r="C399" s="211" t="s">
        <v>59</v>
      </c>
      <c r="D399" s="216" t="s">
        <v>319</v>
      </c>
      <c r="E399" s="216" t="str">
        <f>+'CUOTA ARTESANAL'!E295</f>
        <v>SAN SEBASTIAN 1 (698374)</v>
      </c>
      <c r="F399" s="211" t="s">
        <v>44</v>
      </c>
      <c r="G399" s="211" t="s">
        <v>45</v>
      </c>
      <c r="H399" s="224">
        <f>'CUOTA ARTESANAL'!G296</f>
        <v>5.9</v>
      </c>
      <c r="I399" s="224">
        <f>'CUOTA ARTESANAL'!H296</f>
        <v>0</v>
      </c>
      <c r="J399" s="224">
        <f>'CUOTA ARTESANAL'!I296</f>
        <v>7.8840000000000012</v>
      </c>
      <c r="K399" s="224">
        <f>'CUOTA ARTESANAL'!J296</f>
        <v>0</v>
      </c>
      <c r="L399" s="224">
        <f>'CUOTA ARTESANAL'!K296</f>
        <v>7.8840000000000012</v>
      </c>
      <c r="M399" s="225">
        <f>'CUOTA ARTESANAL'!L296</f>
        <v>0</v>
      </c>
      <c r="N399" s="213" t="str">
        <f>'CUOTA ARTESANAL'!M296</f>
        <v>-</v>
      </c>
      <c r="O399" s="214">
        <f>RESUMEN!$C$4</f>
        <v>44725</v>
      </c>
      <c r="P399" s="206">
        <v>2022</v>
      </c>
      <c r="Q399" s="206"/>
    </row>
    <row r="400" spans="1:17" ht="15.75" customHeight="1">
      <c r="A400" s="211" t="s">
        <v>38</v>
      </c>
      <c r="B400" s="211" t="s">
        <v>39</v>
      </c>
      <c r="C400" s="211" t="s">
        <v>59</v>
      </c>
      <c r="D400" s="216" t="s">
        <v>319</v>
      </c>
      <c r="E400" s="216" t="str">
        <f>+'CUOTA ARTESANAL'!E295</f>
        <v>SAN SEBASTIAN 1 (698374)</v>
      </c>
      <c r="F400" s="211" t="s">
        <v>41</v>
      </c>
      <c r="G400" s="211" t="s">
        <v>45</v>
      </c>
      <c r="H400" s="224">
        <f>'CUOTA ARTESANAL'!N295</f>
        <v>11.8</v>
      </c>
      <c r="I400" s="224">
        <f>'CUOTA ARTESANAL'!O295</f>
        <v>0</v>
      </c>
      <c r="J400" s="224">
        <f>'CUOTA ARTESANAL'!P295</f>
        <v>11.8</v>
      </c>
      <c r="K400" s="224">
        <f>'CUOTA ARTESANAL'!Q295</f>
        <v>3.9159999999999995</v>
      </c>
      <c r="L400" s="224">
        <f>'CUOTA ARTESANAL'!R295</f>
        <v>7.8840000000000012</v>
      </c>
      <c r="M400" s="225">
        <f>'CUOTA ARTESANAL'!S295</f>
        <v>0.33186440677966095</v>
      </c>
      <c r="N400" s="213" t="s">
        <v>203</v>
      </c>
      <c r="O400" s="214">
        <f>RESUMEN!$C$4</f>
        <v>44725</v>
      </c>
      <c r="P400" s="206">
        <v>2022</v>
      </c>
      <c r="Q400" s="206"/>
    </row>
    <row r="401" spans="1:17" ht="15.75" customHeight="1">
      <c r="A401" s="211" t="s">
        <v>38</v>
      </c>
      <c r="B401" s="211" t="s">
        <v>39</v>
      </c>
      <c r="C401" s="211" t="s">
        <v>59</v>
      </c>
      <c r="D401" s="216" t="s">
        <v>319</v>
      </c>
      <c r="E401" s="216" t="str">
        <f>+'CUOTA ARTESANAL'!E297</f>
        <v>TIBURON VIII (966737)</v>
      </c>
      <c r="F401" s="211" t="s">
        <v>41</v>
      </c>
      <c r="G401" s="211" t="s">
        <v>43</v>
      </c>
      <c r="H401" s="224">
        <f>'CUOTA ARTESANAL'!G297</f>
        <v>5.907</v>
      </c>
      <c r="I401" s="224">
        <f>'CUOTA ARTESANAL'!H297</f>
        <v>0</v>
      </c>
      <c r="J401" s="224">
        <f>'CUOTA ARTESANAL'!I297</f>
        <v>5.907</v>
      </c>
      <c r="K401" s="224">
        <f>'CUOTA ARTESANAL'!J297</f>
        <v>2.2380000000000013</v>
      </c>
      <c r="L401" s="224">
        <f>'CUOTA ARTESANAL'!K297</f>
        <v>3.6689999999999987</v>
      </c>
      <c r="M401" s="225">
        <f>'CUOTA ARTESANAL'!L297</f>
        <v>0.37887252412392097</v>
      </c>
      <c r="N401" s="213" t="str">
        <f>'CUOTA ARTESANAL'!M297</f>
        <v>-</v>
      </c>
      <c r="O401" s="214">
        <f>RESUMEN!$C$4</f>
        <v>44725</v>
      </c>
      <c r="P401" s="206">
        <v>2022</v>
      </c>
      <c r="Q401" s="206"/>
    </row>
    <row r="402" spans="1:17" ht="15.75" customHeight="1">
      <c r="A402" s="211" t="s">
        <v>38</v>
      </c>
      <c r="B402" s="211" t="s">
        <v>39</v>
      </c>
      <c r="C402" s="211" t="s">
        <v>59</v>
      </c>
      <c r="D402" s="216" t="s">
        <v>319</v>
      </c>
      <c r="E402" s="216" t="str">
        <f>+'CUOTA ARTESANAL'!E297</f>
        <v>TIBURON VIII (966737)</v>
      </c>
      <c r="F402" s="211" t="s">
        <v>44</v>
      </c>
      <c r="G402" s="211" t="s">
        <v>45</v>
      </c>
      <c r="H402" s="224">
        <f>'CUOTA ARTESANAL'!G298</f>
        <v>5.907</v>
      </c>
      <c r="I402" s="224">
        <f>'CUOTA ARTESANAL'!H298</f>
        <v>0</v>
      </c>
      <c r="J402" s="224">
        <f>'CUOTA ARTESANAL'!I298</f>
        <v>9.5759999999999987</v>
      </c>
      <c r="K402" s="224">
        <f>'CUOTA ARTESANAL'!J298</f>
        <v>0</v>
      </c>
      <c r="L402" s="224">
        <f>'CUOTA ARTESANAL'!K298</f>
        <v>9.5759999999999987</v>
      </c>
      <c r="M402" s="225">
        <f>'CUOTA ARTESANAL'!L298</f>
        <v>0</v>
      </c>
      <c r="N402" s="213" t="str">
        <f>'CUOTA ARTESANAL'!M298</f>
        <v>-</v>
      </c>
      <c r="O402" s="214">
        <f>RESUMEN!$C$4</f>
        <v>44725</v>
      </c>
      <c r="P402" s="206">
        <v>2022</v>
      </c>
      <c r="Q402" s="206"/>
    </row>
    <row r="403" spans="1:17" ht="15.75" customHeight="1">
      <c r="A403" s="211" t="s">
        <v>38</v>
      </c>
      <c r="B403" s="211" t="s">
        <v>39</v>
      </c>
      <c r="C403" s="211" t="s">
        <v>59</v>
      </c>
      <c r="D403" s="216" t="s">
        <v>319</v>
      </c>
      <c r="E403" s="216" t="str">
        <f>+'CUOTA ARTESANAL'!E297</f>
        <v>TIBURON VIII (966737)</v>
      </c>
      <c r="F403" s="211" t="s">
        <v>41</v>
      </c>
      <c r="G403" s="211" t="s">
        <v>45</v>
      </c>
      <c r="H403" s="224">
        <f>'CUOTA ARTESANAL'!N297</f>
        <v>11.814</v>
      </c>
      <c r="I403" s="224">
        <f>'CUOTA ARTESANAL'!O297</f>
        <v>0</v>
      </c>
      <c r="J403" s="224">
        <f>'CUOTA ARTESANAL'!P297</f>
        <v>11.814</v>
      </c>
      <c r="K403" s="224">
        <f>'CUOTA ARTESANAL'!Q297</f>
        <v>2.2380000000000013</v>
      </c>
      <c r="L403" s="224">
        <f>'CUOTA ARTESANAL'!R297</f>
        <v>9.5759999999999987</v>
      </c>
      <c r="M403" s="225">
        <f>'CUOTA ARTESANAL'!S297</f>
        <v>0.18943626206196049</v>
      </c>
      <c r="N403" s="213" t="s">
        <v>203</v>
      </c>
      <c r="O403" s="214">
        <f>RESUMEN!$C$4</f>
        <v>44725</v>
      </c>
      <c r="P403" s="206">
        <v>2022</v>
      </c>
      <c r="Q403" s="206"/>
    </row>
    <row r="404" spans="1:17" ht="15.75" customHeight="1">
      <c r="A404" s="211" t="s">
        <v>38</v>
      </c>
      <c r="B404" s="211" t="s">
        <v>39</v>
      </c>
      <c r="C404" s="211" t="s">
        <v>59</v>
      </c>
      <c r="D404" s="216" t="s">
        <v>319</v>
      </c>
      <c r="E404" s="216" t="str">
        <f>+'CUOTA ARTESANAL'!E299</f>
        <v>VIDA MARINA IV (959394)</v>
      </c>
      <c r="F404" s="211" t="s">
        <v>41</v>
      </c>
      <c r="G404" s="211" t="s">
        <v>43</v>
      </c>
      <c r="H404" s="224">
        <f>'CUOTA ARTESANAL'!G299</f>
        <v>5.9059999999999997</v>
      </c>
      <c r="I404" s="224">
        <f>'CUOTA ARTESANAL'!H299</f>
        <v>0</v>
      </c>
      <c r="J404" s="224">
        <f>'CUOTA ARTESANAL'!I299</f>
        <v>5.9059999999999997</v>
      </c>
      <c r="K404" s="224">
        <f>'CUOTA ARTESANAL'!J299</f>
        <v>3.2590000000000008</v>
      </c>
      <c r="L404" s="224">
        <f>'CUOTA ARTESANAL'!K299</f>
        <v>2.6469999999999989</v>
      </c>
      <c r="M404" s="225">
        <f>'CUOTA ARTESANAL'!L299</f>
        <v>0.55181171689806996</v>
      </c>
      <c r="N404" s="213" t="str">
        <f>'CUOTA ARTESANAL'!M299</f>
        <v>-</v>
      </c>
      <c r="O404" s="214">
        <f>RESUMEN!$C$4</f>
        <v>44725</v>
      </c>
      <c r="P404" s="206">
        <v>2022</v>
      </c>
      <c r="Q404" s="206"/>
    </row>
    <row r="405" spans="1:17" ht="15.75" customHeight="1">
      <c r="A405" s="211" t="s">
        <v>38</v>
      </c>
      <c r="B405" s="211" t="s">
        <v>39</v>
      </c>
      <c r="C405" s="211" t="s">
        <v>59</v>
      </c>
      <c r="D405" s="216" t="s">
        <v>319</v>
      </c>
      <c r="E405" s="216" t="str">
        <f>+'CUOTA ARTESANAL'!E299</f>
        <v>VIDA MARINA IV (959394)</v>
      </c>
      <c r="F405" s="211" t="s">
        <v>44</v>
      </c>
      <c r="G405" s="211" t="s">
        <v>45</v>
      </c>
      <c r="H405" s="224">
        <f>'CUOTA ARTESANAL'!G300</f>
        <v>5.9059999999999997</v>
      </c>
      <c r="I405" s="224">
        <f>'CUOTA ARTESANAL'!H300</f>
        <v>0</v>
      </c>
      <c r="J405" s="224">
        <f>'CUOTA ARTESANAL'!I300</f>
        <v>8.552999999999999</v>
      </c>
      <c r="K405" s="224">
        <f>'CUOTA ARTESANAL'!J300</f>
        <v>0</v>
      </c>
      <c r="L405" s="224">
        <f>'CUOTA ARTESANAL'!K300</f>
        <v>8.552999999999999</v>
      </c>
      <c r="M405" s="225">
        <f>'CUOTA ARTESANAL'!L300</f>
        <v>0</v>
      </c>
      <c r="N405" s="213" t="str">
        <f>'CUOTA ARTESANAL'!M300</f>
        <v>-</v>
      </c>
      <c r="O405" s="214">
        <f>RESUMEN!$C$4</f>
        <v>44725</v>
      </c>
      <c r="P405" s="206">
        <v>2022</v>
      </c>
      <c r="Q405" s="206"/>
    </row>
    <row r="406" spans="1:17" ht="15.75" customHeight="1">
      <c r="A406" s="211" t="s">
        <v>38</v>
      </c>
      <c r="B406" s="211" t="s">
        <v>39</v>
      </c>
      <c r="C406" s="211" t="s">
        <v>59</v>
      </c>
      <c r="D406" s="216" t="s">
        <v>319</v>
      </c>
      <c r="E406" s="216" t="str">
        <f>+'CUOTA ARTESANAL'!E299</f>
        <v>VIDA MARINA IV (959394)</v>
      </c>
      <c r="F406" s="211" t="s">
        <v>41</v>
      </c>
      <c r="G406" s="211" t="s">
        <v>45</v>
      </c>
      <c r="H406" s="224">
        <f>'CUOTA ARTESANAL'!N299</f>
        <v>11.811999999999999</v>
      </c>
      <c r="I406" s="224">
        <f>'CUOTA ARTESANAL'!O299</f>
        <v>0</v>
      </c>
      <c r="J406" s="224">
        <f>'CUOTA ARTESANAL'!P299</f>
        <v>11.811999999999999</v>
      </c>
      <c r="K406" s="224">
        <f>'CUOTA ARTESANAL'!Q299</f>
        <v>3.2590000000000008</v>
      </c>
      <c r="L406" s="224">
        <f>'CUOTA ARTESANAL'!R299</f>
        <v>8.552999999999999</v>
      </c>
      <c r="M406" s="225">
        <f>'CUOTA ARTESANAL'!S299</f>
        <v>0.27590585844903498</v>
      </c>
      <c r="N406" s="213" t="s">
        <v>203</v>
      </c>
      <c r="O406" s="214">
        <f>RESUMEN!$C$4</f>
        <v>44725</v>
      </c>
      <c r="P406" s="206">
        <v>2022</v>
      </c>
      <c r="Q406" s="206"/>
    </row>
    <row r="407" spans="1:17" ht="15.75" customHeight="1">
      <c r="A407" s="211" t="s">
        <v>38</v>
      </c>
      <c r="B407" s="211" t="s">
        <v>39</v>
      </c>
      <c r="C407" s="211" t="s">
        <v>59</v>
      </c>
      <c r="D407" s="216" t="s">
        <v>319</v>
      </c>
      <c r="E407" s="216" t="str">
        <f>+'CUOTA ARTESANAL'!E301</f>
        <v>EMMANUEL II (967124)</v>
      </c>
      <c r="F407" s="211" t="s">
        <v>41</v>
      </c>
      <c r="G407" s="211" t="s">
        <v>43</v>
      </c>
      <c r="H407" s="224">
        <f>'CUOTA ARTESANAL'!G301</f>
        <v>5.9029999999999996</v>
      </c>
      <c r="I407" s="224">
        <f>'CUOTA ARTESANAL'!H301</f>
        <v>-0.29499999999999998</v>
      </c>
      <c r="J407" s="224">
        <f>'CUOTA ARTESANAL'!I301</f>
        <v>5.6079999999999997</v>
      </c>
      <c r="K407" s="224">
        <f>'CUOTA ARTESANAL'!J301</f>
        <v>0.54</v>
      </c>
      <c r="L407" s="224">
        <f>'CUOTA ARTESANAL'!K301</f>
        <v>5.0679999999999996</v>
      </c>
      <c r="M407" s="225">
        <f>'CUOTA ARTESANAL'!L301</f>
        <v>9.6291012838801718E-2</v>
      </c>
      <c r="N407" s="213" t="str">
        <f>'CUOTA ARTESANAL'!M301</f>
        <v>-</v>
      </c>
      <c r="O407" s="214">
        <f>RESUMEN!$C$4</f>
        <v>44725</v>
      </c>
      <c r="P407" s="206">
        <v>2022</v>
      </c>
      <c r="Q407" s="206"/>
    </row>
    <row r="408" spans="1:17" ht="15.75" customHeight="1">
      <c r="A408" s="211" t="s">
        <v>38</v>
      </c>
      <c r="B408" s="211" t="s">
        <v>39</v>
      </c>
      <c r="C408" s="211" t="s">
        <v>59</v>
      </c>
      <c r="D408" s="216" t="s">
        <v>319</v>
      </c>
      <c r="E408" s="216" t="str">
        <f>+'CUOTA ARTESANAL'!E301</f>
        <v>EMMANUEL II (967124)</v>
      </c>
      <c r="F408" s="211" t="s">
        <v>44</v>
      </c>
      <c r="G408" s="211" t="s">
        <v>45</v>
      </c>
      <c r="H408" s="224">
        <f>'CUOTA ARTESANAL'!G302</f>
        <v>5.9029999999999996</v>
      </c>
      <c r="I408" s="224">
        <f>'CUOTA ARTESANAL'!H302</f>
        <v>0</v>
      </c>
      <c r="J408" s="224">
        <f>'CUOTA ARTESANAL'!I302</f>
        <v>10.971</v>
      </c>
      <c r="K408" s="224">
        <f>'CUOTA ARTESANAL'!J302</f>
        <v>0</v>
      </c>
      <c r="L408" s="224">
        <f>'CUOTA ARTESANAL'!K302</f>
        <v>10.971</v>
      </c>
      <c r="M408" s="225">
        <f>'CUOTA ARTESANAL'!L302</f>
        <v>0</v>
      </c>
      <c r="N408" s="213" t="str">
        <f>'CUOTA ARTESANAL'!M302</f>
        <v>-</v>
      </c>
      <c r="O408" s="214">
        <f>RESUMEN!$C$4</f>
        <v>44725</v>
      </c>
      <c r="P408" s="206">
        <v>2022</v>
      </c>
      <c r="Q408" s="206"/>
    </row>
    <row r="409" spans="1:17" ht="15.75" customHeight="1">
      <c r="A409" s="211" t="s">
        <v>38</v>
      </c>
      <c r="B409" s="211" t="s">
        <v>39</v>
      </c>
      <c r="C409" s="211" t="s">
        <v>59</v>
      </c>
      <c r="D409" s="216" t="s">
        <v>319</v>
      </c>
      <c r="E409" s="216" t="str">
        <f>+'CUOTA ARTESANAL'!E301</f>
        <v>EMMANUEL II (967124)</v>
      </c>
      <c r="F409" s="211" t="s">
        <v>41</v>
      </c>
      <c r="G409" s="211" t="s">
        <v>45</v>
      </c>
      <c r="H409" s="224">
        <f>'CUOTA ARTESANAL'!N301</f>
        <v>11.805999999999999</v>
      </c>
      <c r="I409" s="224">
        <f>'CUOTA ARTESANAL'!O301</f>
        <v>-0.29499999999999998</v>
      </c>
      <c r="J409" s="224">
        <f>'CUOTA ARTESANAL'!P301</f>
        <v>11.510999999999999</v>
      </c>
      <c r="K409" s="224">
        <f>'CUOTA ARTESANAL'!Q301</f>
        <v>0.54</v>
      </c>
      <c r="L409" s="224">
        <f>'CUOTA ARTESANAL'!R301</f>
        <v>10.971</v>
      </c>
      <c r="M409" s="225">
        <f>'CUOTA ARTESANAL'!S301</f>
        <v>4.6911649726348717E-2</v>
      </c>
      <c r="N409" s="213" t="s">
        <v>203</v>
      </c>
      <c r="O409" s="214">
        <f>RESUMEN!$C$4</f>
        <v>44725</v>
      </c>
      <c r="P409" s="206">
        <v>2022</v>
      </c>
      <c r="Q409" s="206"/>
    </row>
    <row r="410" spans="1:17" ht="15.75" customHeight="1">
      <c r="A410" s="211" t="s">
        <v>38</v>
      </c>
      <c r="B410" s="211" t="s">
        <v>39</v>
      </c>
      <c r="C410" s="211" t="s">
        <v>59</v>
      </c>
      <c r="D410" s="216" t="s">
        <v>319</v>
      </c>
      <c r="E410" s="216" t="str">
        <f>+'CUOTA ARTESANAL'!E303</f>
        <v>OCEANIC III (965565)</v>
      </c>
      <c r="F410" s="211" t="s">
        <v>41</v>
      </c>
      <c r="G410" s="211" t="s">
        <v>43</v>
      </c>
      <c r="H410" s="224">
        <f>'CUOTA ARTESANAL'!G303</f>
        <v>5.9050000000000002</v>
      </c>
      <c r="I410" s="224">
        <f>'CUOTA ARTESANAL'!H303</f>
        <v>0</v>
      </c>
      <c r="J410" s="224">
        <f>'CUOTA ARTESANAL'!I303</f>
        <v>5.9050000000000002</v>
      </c>
      <c r="K410" s="224">
        <f>'CUOTA ARTESANAL'!J303</f>
        <v>3.6420000000000012</v>
      </c>
      <c r="L410" s="224">
        <f>'CUOTA ARTESANAL'!K303</f>
        <v>2.262999999999999</v>
      </c>
      <c r="M410" s="225">
        <f>'CUOTA ARTESANAL'!L303</f>
        <v>0.61676545300592733</v>
      </c>
      <c r="N410" s="213" t="str">
        <f>'CUOTA ARTESANAL'!M303</f>
        <v>-</v>
      </c>
      <c r="O410" s="214">
        <f>RESUMEN!$C$4</f>
        <v>44725</v>
      </c>
      <c r="P410" s="206">
        <v>2022</v>
      </c>
      <c r="Q410" s="206"/>
    </row>
    <row r="411" spans="1:17" ht="15.75" customHeight="1">
      <c r="A411" s="211" t="s">
        <v>38</v>
      </c>
      <c r="B411" s="211" t="s">
        <v>39</v>
      </c>
      <c r="C411" s="211" t="s">
        <v>59</v>
      </c>
      <c r="D411" s="216" t="s">
        <v>319</v>
      </c>
      <c r="E411" s="216" t="str">
        <f>+'CUOTA ARTESANAL'!E303</f>
        <v>OCEANIC III (965565)</v>
      </c>
      <c r="F411" s="211" t="s">
        <v>44</v>
      </c>
      <c r="G411" s="211" t="s">
        <v>45</v>
      </c>
      <c r="H411" s="224">
        <f>'CUOTA ARTESANAL'!G304</f>
        <v>5.9050000000000002</v>
      </c>
      <c r="I411" s="224">
        <f>'CUOTA ARTESANAL'!H304</f>
        <v>0</v>
      </c>
      <c r="J411" s="224">
        <f>'CUOTA ARTESANAL'!I304</f>
        <v>8.1679999999999993</v>
      </c>
      <c r="K411" s="224">
        <f>'CUOTA ARTESANAL'!J304</f>
        <v>0</v>
      </c>
      <c r="L411" s="224">
        <f>'CUOTA ARTESANAL'!K304</f>
        <v>8.1679999999999993</v>
      </c>
      <c r="M411" s="225">
        <f>'CUOTA ARTESANAL'!L304</f>
        <v>0</v>
      </c>
      <c r="N411" s="213" t="str">
        <f>'CUOTA ARTESANAL'!M304</f>
        <v>-</v>
      </c>
      <c r="O411" s="214">
        <f>RESUMEN!$C$4</f>
        <v>44725</v>
      </c>
      <c r="P411" s="206">
        <v>2022</v>
      </c>
      <c r="Q411" s="206"/>
    </row>
    <row r="412" spans="1:17" ht="15.75" customHeight="1">
      <c r="A412" s="211" t="s">
        <v>38</v>
      </c>
      <c r="B412" s="211" t="s">
        <v>39</v>
      </c>
      <c r="C412" s="211" t="s">
        <v>59</v>
      </c>
      <c r="D412" s="216" t="s">
        <v>319</v>
      </c>
      <c r="E412" s="216" t="str">
        <f>+'CUOTA ARTESANAL'!E303</f>
        <v>OCEANIC III (965565)</v>
      </c>
      <c r="F412" s="211" t="s">
        <v>41</v>
      </c>
      <c r="G412" s="211" t="s">
        <v>45</v>
      </c>
      <c r="H412" s="224">
        <f>'CUOTA ARTESANAL'!N303</f>
        <v>11.81</v>
      </c>
      <c r="I412" s="224">
        <f>'CUOTA ARTESANAL'!O303</f>
        <v>0</v>
      </c>
      <c r="J412" s="224">
        <f>'CUOTA ARTESANAL'!P303</f>
        <v>11.81</v>
      </c>
      <c r="K412" s="224">
        <f>'CUOTA ARTESANAL'!Q303</f>
        <v>3.6420000000000012</v>
      </c>
      <c r="L412" s="224">
        <f>'CUOTA ARTESANAL'!R303</f>
        <v>8.1679999999999993</v>
      </c>
      <c r="M412" s="225">
        <f>'CUOTA ARTESANAL'!S303</f>
        <v>0.30838272650296367</v>
      </c>
      <c r="N412" s="213" t="s">
        <v>203</v>
      </c>
      <c r="O412" s="214">
        <f>RESUMEN!$C$4</f>
        <v>44725</v>
      </c>
      <c r="P412" s="206">
        <v>2022</v>
      </c>
      <c r="Q412" s="206"/>
    </row>
    <row r="413" spans="1:17" ht="15.75" customHeight="1">
      <c r="A413" s="211" t="s">
        <v>38</v>
      </c>
      <c r="B413" s="211" t="s">
        <v>39</v>
      </c>
      <c r="C413" s="211" t="s">
        <v>59</v>
      </c>
      <c r="D413" s="216" t="s">
        <v>319</v>
      </c>
      <c r="E413" s="216" t="str">
        <f>+'CUOTA ARTESANAL'!E305</f>
        <v>AGUILA REAL  V (966819)</v>
      </c>
      <c r="F413" s="211" t="s">
        <v>41</v>
      </c>
      <c r="G413" s="211" t="s">
        <v>43</v>
      </c>
      <c r="H413" s="224">
        <f>'CUOTA ARTESANAL'!G305</f>
        <v>5.9059999999999997</v>
      </c>
      <c r="I413" s="224">
        <f>'CUOTA ARTESANAL'!H305</f>
        <v>0</v>
      </c>
      <c r="J413" s="224">
        <f>'CUOTA ARTESANAL'!I305</f>
        <v>5.9059999999999997</v>
      </c>
      <c r="K413" s="224">
        <f>'CUOTA ARTESANAL'!J305</f>
        <v>0</v>
      </c>
      <c r="L413" s="224">
        <f>'CUOTA ARTESANAL'!K305</f>
        <v>5.9059999999999997</v>
      </c>
      <c r="M413" s="225">
        <f>'CUOTA ARTESANAL'!L305</f>
        <v>0</v>
      </c>
      <c r="N413" s="213" t="str">
        <f>'CUOTA ARTESANAL'!M305</f>
        <v>-</v>
      </c>
      <c r="O413" s="214">
        <f>RESUMEN!$C$4</f>
        <v>44725</v>
      </c>
      <c r="P413" s="206">
        <v>2022</v>
      </c>
      <c r="Q413" s="206"/>
    </row>
    <row r="414" spans="1:17" ht="15.75" customHeight="1">
      <c r="A414" s="211" t="s">
        <v>38</v>
      </c>
      <c r="B414" s="211" t="s">
        <v>39</v>
      </c>
      <c r="C414" s="211" t="s">
        <v>59</v>
      </c>
      <c r="D414" s="216" t="s">
        <v>319</v>
      </c>
      <c r="E414" s="216" t="str">
        <f>+'CUOTA ARTESANAL'!E305</f>
        <v>AGUILA REAL  V (966819)</v>
      </c>
      <c r="F414" s="211" t="s">
        <v>44</v>
      </c>
      <c r="G414" s="211" t="s">
        <v>45</v>
      </c>
      <c r="H414" s="224">
        <f>'CUOTA ARTESANAL'!G306</f>
        <v>5.9059999999999997</v>
      </c>
      <c r="I414" s="224">
        <f>'CUOTA ARTESANAL'!H306</f>
        <v>0</v>
      </c>
      <c r="J414" s="224">
        <f>'CUOTA ARTESANAL'!I306</f>
        <v>11.811999999999999</v>
      </c>
      <c r="K414" s="224">
        <f>'CUOTA ARTESANAL'!J306</f>
        <v>0</v>
      </c>
      <c r="L414" s="224">
        <f>'CUOTA ARTESANAL'!K306</f>
        <v>11.811999999999999</v>
      </c>
      <c r="M414" s="225">
        <f>'CUOTA ARTESANAL'!L306</f>
        <v>0</v>
      </c>
      <c r="N414" s="213" t="str">
        <f>'CUOTA ARTESANAL'!M306</f>
        <v>-</v>
      </c>
      <c r="O414" s="214">
        <f>RESUMEN!$C$4</f>
        <v>44725</v>
      </c>
      <c r="P414" s="206">
        <v>2022</v>
      </c>
      <c r="Q414" s="206"/>
    </row>
    <row r="415" spans="1:17" ht="15.75" customHeight="1">
      <c r="A415" s="211" t="s">
        <v>38</v>
      </c>
      <c r="B415" s="211" t="s">
        <v>39</v>
      </c>
      <c r="C415" s="211" t="s">
        <v>59</v>
      </c>
      <c r="D415" s="216" t="s">
        <v>319</v>
      </c>
      <c r="E415" s="216" t="str">
        <f>+'CUOTA ARTESANAL'!E305</f>
        <v>AGUILA REAL  V (966819)</v>
      </c>
      <c r="F415" s="211" t="s">
        <v>41</v>
      </c>
      <c r="G415" s="211" t="s">
        <v>45</v>
      </c>
      <c r="H415" s="224">
        <f>'CUOTA ARTESANAL'!N305</f>
        <v>11.811999999999999</v>
      </c>
      <c r="I415" s="224">
        <f>'CUOTA ARTESANAL'!O305</f>
        <v>0</v>
      </c>
      <c r="J415" s="224">
        <f>'CUOTA ARTESANAL'!P305</f>
        <v>11.811999999999999</v>
      </c>
      <c r="K415" s="224">
        <f>'CUOTA ARTESANAL'!Q305</f>
        <v>0</v>
      </c>
      <c r="L415" s="224">
        <f>'CUOTA ARTESANAL'!R305</f>
        <v>11.811999999999999</v>
      </c>
      <c r="M415" s="225">
        <f>'CUOTA ARTESANAL'!S305</f>
        <v>0</v>
      </c>
      <c r="N415" s="213" t="s">
        <v>203</v>
      </c>
      <c r="O415" s="214">
        <f>RESUMEN!$C$4</f>
        <v>44725</v>
      </c>
      <c r="P415" s="206">
        <v>2022</v>
      </c>
      <c r="Q415" s="206"/>
    </row>
    <row r="416" spans="1:17" ht="15.75" customHeight="1">
      <c r="A416" s="211" t="s">
        <v>38</v>
      </c>
      <c r="B416" s="211" t="s">
        <v>39</v>
      </c>
      <c r="C416" s="211" t="s">
        <v>59</v>
      </c>
      <c r="D416" s="216" t="s">
        <v>319</v>
      </c>
      <c r="E416" s="216" t="str">
        <f>+'CUOTA ARTESANAL'!E307</f>
        <v>AGUILUCHO I  (963628)</v>
      </c>
      <c r="F416" s="211" t="s">
        <v>41</v>
      </c>
      <c r="G416" s="211" t="s">
        <v>43</v>
      </c>
      <c r="H416" s="224">
        <f>'CUOTA ARTESANAL'!G307</f>
        <v>5.9080000000000004</v>
      </c>
      <c r="I416" s="224">
        <f>'CUOTA ARTESANAL'!H307</f>
        <v>30</v>
      </c>
      <c r="J416" s="224">
        <f>'CUOTA ARTESANAL'!I307</f>
        <v>35.908000000000001</v>
      </c>
      <c r="K416" s="224">
        <f>'CUOTA ARTESANAL'!J307</f>
        <v>14.649000000000001</v>
      </c>
      <c r="L416" s="224">
        <f>'CUOTA ARTESANAL'!K307</f>
        <v>21.259</v>
      </c>
      <c r="M416" s="225">
        <f>'CUOTA ARTESANAL'!L307</f>
        <v>0.40795922914113847</v>
      </c>
      <c r="N416" s="213" t="str">
        <f>'CUOTA ARTESANAL'!M307</f>
        <v>-</v>
      </c>
      <c r="O416" s="214">
        <f>RESUMEN!$C$4</f>
        <v>44725</v>
      </c>
      <c r="P416" s="206">
        <v>2022</v>
      </c>
      <c r="Q416" s="206"/>
    </row>
    <row r="417" spans="1:17" ht="15.75" customHeight="1">
      <c r="A417" s="211" t="s">
        <v>38</v>
      </c>
      <c r="B417" s="211" t="s">
        <v>39</v>
      </c>
      <c r="C417" s="211" t="s">
        <v>59</v>
      </c>
      <c r="D417" s="216" t="s">
        <v>319</v>
      </c>
      <c r="E417" s="216" t="str">
        <f>+'CUOTA ARTESANAL'!E307</f>
        <v>AGUILUCHO I  (963628)</v>
      </c>
      <c r="F417" s="211" t="s">
        <v>44</v>
      </c>
      <c r="G417" s="211" t="s">
        <v>45</v>
      </c>
      <c r="H417" s="224">
        <f>'CUOTA ARTESANAL'!G308</f>
        <v>5.9080000000000004</v>
      </c>
      <c r="I417" s="224">
        <f>'CUOTA ARTESANAL'!H308</f>
        <v>0</v>
      </c>
      <c r="J417" s="224">
        <f>'CUOTA ARTESANAL'!I308</f>
        <v>27.167000000000002</v>
      </c>
      <c r="K417" s="224">
        <f>'CUOTA ARTESANAL'!J308</f>
        <v>0</v>
      </c>
      <c r="L417" s="224">
        <f>'CUOTA ARTESANAL'!K308</f>
        <v>27.167000000000002</v>
      </c>
      <c r="M417" s="225">
        <f>'CUOTA ARTESANAL'!L308</f>
        <v>0</v>
      </c>
      <c r="N417" s="213" t="str">
        <f>'CUOTA ARTESANAL'!M308</f>
        <v>-</v>
      </c>
      <c r="O417" s="214">
        <f>RESUMEN!$C$4</f>
        <v>44725</v>
      </c>
      <c r="P417" s="206">
        <v>2022</v>
      </c>
      <c r="Q417" s="206"/>
    </row>
    <row r="418" spans="1:17" ht="15.75" customHeight="1">
      <c r="A418" s="211" t="s">
        <v>38</v>
      </c>
      <c r="B418" s="211" t="s">
        <v>39</v>
      </c>
      <c r="C418" s="211" t="s">
        <v>59</v>
      </c>
      <c r="D418" s="216" t="s">
        <v>319</v>
      </c>
      <c r="E418" s="216" t="str">
        <f>+'CUOTA ARTESANAL'!E307</f>
        <v>AGUILUCHO I  (963628)</v>
      </c>
      <c r="F418" s="211" t="s">
        <v>41</v>
      </c>
      <c r="G418" s="211" t="s">
        <v>45</v>
      </c>
      <c r="H418" s="224">
        <f>'CUOTA ARTESANAL'!N307</f>
        <v>11.816000000000001</v>
      </c>
      <c r="I418" s="224">
        <f>'CUOTA ARTESANAL'!O307</f>
        <v>30</v>
      </c>
      <c r="J418" s="224">
        <f>'CUOTA ARTESANAL'!P307</f>
        <v>41.816000000000003</v>
      </c>
      <c r="K418" s="224">
        <f>'CUOTA ARTESANAL'!Q307</f>
        <v>14.649000000000001</v>
      </c>
      <c r="L418" s="224">
        <f>'CUOTA ARTESANAL'!R307</f>
        <v>27.167000000000002</v>
      </c>
      <c r="M418" s="225">
        <f>'CUOTA ARTESANAL'!S307</f>
        <v>0.35032045150181751</v>
      </c>
      <c r="N418" s="213" t="s">
        <v>203</v>
      </c>
      <c r="O418" s="214">
        <f>RESUMEN!$C$4</f>
        <v>44725</v>
      </c>
      <c r="P418" s="206">
        <v>2022</v>
      </c>
      <c r="Q418" s="206"/>
    </row>
    <row r="419" spans="1:17" ht="15.75" customHeight="1">
      <c r="A419" s="211" t="s">
        <v>38</v>
      </c>
      <c r="B419" s="211" t="s">
        <v>39</v>
      </c>
      <c r="C419" s="211" t="s">
        <v>59</v>
      </c>
      <c r="D419" s="216" t="s">
        <v>319</v>
      </c>
      <c r="E419" s="216" t="str">
        <f>+'CUOTA ARTESANAL'!E309</f>
        <v>BARLOVENTO (969310)</v>
      </c>
      <c r="F419" s="211" t="s">
        <v>41</v>
      </c>
      <c r="G419" s="211" t="s">
        <v>43</v>
      </c>
      <c r="H419" s="224">
        <f>'CUOTA ARTESANAL'!G309</f>
        <v>5.9050000000000002</v>
      </c>
      <c r="I419" s="224">
        <f>'CUOTA ARTESANAL'!H309</f>
        <v>0</v>
      </c>
      <c r="J419" s="224">
        <f>'CUOTA ARTESANAL'!I309</f>
        <v>5.9050000000000002</v>
      </c>
      <c r="K419" s="224">
        <f>'CUOTA ARTESANAL'!J309</f>
        <v>1.2689999999999988</v>
      </c>
      <c r="L419" s="224">
        <f>'CUOTA ARTESANAL'!K309</f>
        <v>4.636000000000001</v>
      </c>
      <c r="M419" s="225">
        <f>'CUOTA ARTESANAL'!L309</f>
        <v>0.21490262489415729</v>
      </c>
      <c r="N419" s="213" t="str">
        <f>'CUOTA ARTESANAL'!M309</f>
        <v>-</v>
      </c>
      <c r="O419" s="214">
        <f>RESUMEN!$C$4</f>
        <v>44725</v>
      </c>
      <c r="P419" s="206">
        <v>2022</v>
      </c>
      <c r="Q419" s="206"/>
    </row>
    <row r="420" spans="1:17" ht="15.75" customHeight="1">
      <c r="A420" s="211" t="s">
        <v>38</v>
      </c>
      <c r="B420" s="211" t="s">
        <v>39</v>
      </c>
      <c r="C420" s="211" t="s">
        <v>59</v>
      </c>
      <c r="D420" s="216" t="s">
        <v>319</v>
      </c>
      <c r="E420" s="216" t="str">
        <f>+'CUOTA ARTESANAL'!E309</f>
        <v>BARLOVENTO (969310)</v>
      </c>
      <c r="F420" s="211" t="s">
        <v>44</v>
      </c>
      <c r="G420" s="211" t="s">
        <v>45</v>
      </c>
      <c r="H420" s="224">
        <f>'CUOTA ARTESANAL'!G310</f>
        <v>5.9050000000000002</v>
      </c>
      <c r="I420" s="224">
        <f>'CUOTA ARTESANAL'!H310</f>
        <v>0</v>
      </c>
      <c r="J420" s="224">
        <f>'CUOTA ARTESANAL'!I310</f>
        <v>10.541</v>
      </c>
      <c r="K420" s="224">
        <f>'CUOTA ARTESANAL'!J310</f>
        <v>0</v>
      </c>
      <c r="L420" s="224">
        <f>'CUOTA ARTESANAL'!K310</f>
        <v>10.541</v>
      </c>
      <c r="M420" s="225">
        <f>'CUOTA ARTESANAL'!L310</f>
        <v>0</v>
      </c>
      <c r="N420" s="213" t="str">
        <f>'CUOTA ARTESANAL'!M310</f>
        <v>-</v>
      </c>
      <c r="O420" s="214">
        <f>RESUMEN!$C$4</f>
        <v>44725</v>
      </c>
      <c r="P420" s="206">
        <v>2022</v>
      </c>
      <c r="Q420" s="206"/>
    </row>
    <row r="421" spans="1:17" ht="15.75" customHeight="1">
      <c r="A421" s="211" t="s">
        <v>38</v>
      </c>
      <c r="B421" s="211" t="s">
        <v>39</v>
      </c>
      <c r="C421" s="211" t="s">
        <v>59</v>
      </c>
      <c r="D421" s="216" t="s">
        <v>319</v>
      </c>
      <c r="E421" s="216" t="str">
        <f>+'CUOTA ARTESANAL'!E309</f>
        <v>BARLOVENTO (969310)</v>
      </c>
      <c r="F421" s="211" t="s">
        <v>41</v>
      </c>
      <c r="G421" s="211" t="s">
        <v>45</v>
      </c>
      <c r="H421" s="224">
        <f>'CUOTA ARTESANAL'!N309</f>
        <v>11.81</v>
      </c>
      <c r="I421" s="224">
        <f>'CUOTA ARTESANAL'!O309</f>
        <v>0</v>
      </c>
      <c r="J421" s="224">
        <f>'CUOTA ARTESANAL'!P309</f>
        <v>11.81</v>
      </c>
      <c r="K421" s="224">
        <f>'CUOTA ARTESANAL'!Q309</f>
        <v>1.2689999999999988</v>
      </c>
      <c r="L421" s="224">
        <f>'CUOTA ARTESANAL'!R309</f>
        <v>10.541000000000002</v>
      </c>
      <c r="M421" s="225">
        <f>'CUOTA ARTESANAL'!S309</f>
        <v>0.10745131244707865</v>
      </c>
      <c r="N421" s="213" t="s">
        <v>203</v>
      </c>
      <c r="O421" s="214">
        <f>RESUMEN!$C$4</f>
        <v>44725</v>
      </c>
      <c r="P421" s="206">
        <v>2022</v>
      </c>
      <c r="Q421" s="206"/>
    </row>
    <row r="422" spans="1:17" ht="15.75" customHeight="1">
      <c r="A422" s="211" t="s">
        <v>38</v>
      </c>
      <c r="B422" s="211" t="s">
        <v>39</v>
      </c>
      <c r="C422" s="211" t="s">
        <v>59</v>
      </c>
      <c r="D422" s="216" t="s">
        <v>319</v>
      </c>
      <c r="E422" s="216" t="str">
        <f>+'CUOTA ARTESANAL'!E311</f>
        <v>BELEN I (968302)</v>
      </c>
      <c r="F422" s="211" t="s">
        <v>41</v>
      </c>
      <c r="G422" s="211" t="s">
        <v>43</v>
      </c>
      <c r="H422" s="224">
        <f>'CUOTA ARTESANAL'!G311</f>
        <v>5.9039999999999999</v>
      </c>
      <c r="I422" s="224">
        <f>'CUOTA ARTESANAL'!H311</f>
        <v>12</v>
      </c>
      <c r="J422" s="224">
        <f>'CUOTA ARTESANAL'!I311</f>
        <v>17.904</v>
      </c>
      <c r="K422" s="224">
        <f>'CUOTA ARTESANAL'!J311</f>
        <v>5.4579999999999984</v>
      </c>
      <c r="L422" s="224">
        <f>'CUOTA ARTESANAL'!K311</f>
        <v>12.446000000000002</v>
      </c>
      <c r="M422" s="225">
        <f>'CUOTA ARTESANAL'!L311</f>
        <v>0.30484807864164426</v>
      </c>
      <c r="N422" s="213" t="str">
        <f>'CUOTA ARTESANAL'!M311</f>
        <v>-</v>
      </c>
      <c r="O422" s="214">
        <f>RESUMEN!$C$4</f>
        <v>44725</v>
      </c>
      <c r="P422" s="206">
        <v>2022</v>
      </c>
      <c r="Q422" s="206"/>
    </row>
    <row r="423" spans="1:17" ht="15.75" customHeight="1">
      <c r="A423" s="211" t="s">
        <v>38</v>
      </c>
      <c r="B423" s="211" t="s">
        <v>39</v>
      </c>
      <c r="C423" s="211" t="s">
        <v>59</v>
      </c>
      <c r="D423" s="216" t="s">
        <v>319</v>
      </c>
      <c r="E423" s="216" t="str">
        <f>+'CUOTA ARTESANAL'!E311</f>
        <v>BELEN I (968302)</v>
      </c>
      <c r="F423" s="211" t="s">
        <v>44</v>
      </c>
      <c r="G423" s="211" t="s">
        <v>45</v>
      </c>
      <c r="H423" s="224">
        <f>'CUOTA ARTESANAL'!G312</f>
        <v>5.9039999999999999</v>
      </c>
      <c r="I423" s="224">
        <f>'CUOTA ARTESANAL'!H312</f>
        <v>0</v>
      </c>
      <c r="J423" s="224">
        <f>'CUOTA ARTESANAL'!I312</f>
        <v>18.350000000000001</v>
      </c>
      <c r="K423" s="224">
        <f>'CUOTA ARTESANAL'!J312</f>
        <v>0</v>
      </c>
      <c r="L423" s="224">
        <f>'CUOTA ARTESANAL'!K312</f>
        <v>18.350000000000001</v>
      </c>
      <c r="M423" s="225">
        <f>'CUOTA ARTESANAL'!L312</f>
        <v>0</v>
      </c>
      <c r="N423" s="213" t="str">
        <f>'CUOTA ARTESANAL'!M312</f>
        <v>-</v>
      </c>
      <c r="O423" s="214">
        <f>RESUMEN!$C$4</f>
        <v>44725</v>
      </c>
      <c r="P423" s="206">
        <v>2022</v>
      </c>
      <c r="Q423" s="206"/>
    </row>
    <row r="424" spans="1:17" ht="15.75" customHeight="1">
      <c r="A424" s="211" t="s">
        <v>38</v>
      </c>
      <c r="B424" s="211" t="s">
        <v>39</v>
      </c>
      <c r="C424" s="211" t="s">
        <v>59</v>
      </c>
      <c r="D424" s="216" t="s">
        <v>319</v>
      </c>
      <c r="E424" s="216" t="str">
        <f>+'CUOTA ARTESANAL'!E311</f>
        <v>BELEN I (968302)</v>
      </c>
      <c r="F424" s="211" t="s">
        <v>41</v>
      </c>
      <c r="G424" s="211" t="s">
        <v>45</v>
      </c>
      <c r="H424" s="224">
        <f>'CUOTA ARTESANAL'!N311</f>
        <v>11.808</v>
      </c>
      <c r="I424" s="224">
        <f>'CUOTA ARTESANAL'!O311</f>
        <v>12</v>
      </c>
      <c r="J424" s="224">
        <f>'CUOTA ARTESANAL'!P311</f>
        <v>23.808</v>
      </c>
      <c r="K424" s="224">
        <f>'CUOTA ARTESANAL'!Q311</f>
        <v>5.4579999999999984</v>
      </c>
      <c r="L424" s="224">
        <f>'CUOTA ARTESANAL'!R311</f>
        <v>18.350000000000001</v>
      </c>
      <c r="M424" s="225">
        <f>'CUOTA ARTESANAL'!S311</f>
        <v>0.22925067204301069</v>
      </c>
      <c r="N424" s="213" t="s">
        <v>203</v>
      </c>
      <c r="O424" s="214">
        <f>RESUMEN!$C$4</f>
        <v>44725</v>
      </c>
      <c r="P424" s="206">
        <v>2022</v>
      </c>
      <c r="Q424" s="206"/>
    </row>
    <row r="425" spans="1:17" ht="15.75" customHeight="1">
      <c r="A425" s="211" t="s">
        <v>38</v>
      </c>
      <c r="B425" s="211" t="s">
        <v>39</v>
      </c>
      <c r="C425" s="211" t="s">
        <v>59</v>
      </c>
      <c r="D425" s="216" t="s">
        <v>319</v>
      </c>
      <c r="E425" s="216" t="str">
        <f>+'CUOTA ARTESANAL'!E313</f>
        <v>CORSARIO VI (966584)</v>
      </c>
      <c r="F425" s="211" t="s">
        <v>41</v>
      </c>
      <c r="G425" s="211" t="s">
        <v>43</v>
      </c>
      <c r="H425" s="224">
        <f>'CUOTA ARTESANAL'!G313</f>
        <v>5.9059999999999997</v>
      </c>
      <c r="I425" s="224">
        <f>'CUOTA ARTESANAL'!H313</f>
        <v>0</v>
      </c>
      <c r="J425" s="224">
        <f>'CUOTA ARTESANAL'!I313</f>
        <v>5.9059999999999997</v>
      </c>
      <c r="K425" s="224">
        <f>'CUOTA ARTESANAL'!J313</f>
        <v>3.4580000000000011</v>
      </c>
      <c r="L425" s="224">
        <f>'CUOTA ARTESANAL'!K313</f>
        <v>2.4479999999999986</v>
      </c>
      <c r="M425" s="225">
        <f>'CUOTA ARTESANAL'!L313</f>
        <v>0.5855062648154421</v>
      </c>
      <c r="N425" s="213" t="str">
        <f>'CUOTA ARTESANAL'!M313</f>
        <v>-</v>
      </c>
      <c r="O425" s="214">
        <f>RESUMEN!$C$4</f>
        <v>44725</v>
      </c>
      <c r="P425" s="206">
        <v>2022</v>
      </c>
      <c r="Q425" s="206"/>
    </row>
    <row r="426" spans="1:17" ht="15.75" customHeight="1">
      <c r="A426" s="211" t="s">
        <v>38</v>
      </c>
      <c r="B426" s="211" t="s">
        <v>39</v>
      </c>
      <c r="C426" s="211" t="s">
        <v>59</v>
      </c>
      <c r="D426" s="216" t="s">
        <v>319</v>
      </c>
      <c r="E426" s="216" t="str">
        <f>+'CUOTA ARTESANAL'!E313</f>
        <v>CORSARIO VI (966584)</v>
      </c>
      <c r="F426" s="211" t="s">
        <v>44</v>
      </c>
      <c r="G426" s="211" t="s">
        <v>45</v>
      </c>
      <c r="H426" s="224">
        <f>'CUOTA ARTESANAL'!G314</f>
        <v>5.9059999999999997</v>
      </c>
      <c r="I426" s="224">
        <f>'CUOTA ARTESANAL'!H314</f>
        <v>0</v>
      </c>
      <c r="J426" s="224">
        <f>'CUOTA ARTESANAL'!I314</f>
        <v>8.3539999999999992</v>
      </c>
      <c r="K426" s="224">
        <f>'CUOTA ARTESANAL'!J314</f>
        <v>0</v>
      </c>
      <c r="L426" s="224">
        <f>'CUOTA ARTESANAL'!K314</f>
        <v>8.3539999999999992</v>
      </c>
      <c r="M426" s="225">
        <f>'CUOTA ARTESANAL'!L314</f>
        <v>0</v>
      </c>
      <c r="N426" s="213" t="str">
        <f>'CUOTA ARTESANAL'!M314</f>
        <v>-</v>
      </c>
      <c r="O426" s="214">
        <f>RESUMEN!$C$4</f>
        <v>44725</v>
      </c>
      <c r="P426" s="206">
        <v>2022</v>
      </c>
      <c r="Q426" s="206"/>
    </row>
    <row r="427" spans="1:17" ht="15.75" customHeight="1">
      <c r="A427" s="211" t="s">
        <v>38</v>
      </c>
      <c r="B427" s="211" t="s">
        <v>39</v>
      </c>
      <c r="C427" s="211" t="s">
        <v>59</v>
      </c>
      <c r="D427" s="216" t="s">
        <v>319</v>
      </c>
      <c r="E427" s="216" t="str">
        <f>+'CUOTA ARTESANAL'!E313</f>
        <v>CORSARIO VI (966584)</v>
      </c>
      <c r="F427" s="211" t="s">
        <v>41</v>
      </c>
      <c r="G427" s="211" t="s">
        <v>45</v>
      </c>
      <c r="H427" s="224">
        <f>'CUOTA ARTESANAL'!N313</f>
        <v>11.811999999999999</v>
      </c>
      <c r="I427" s="224">
        <f>'CUOTA ARTESANAL'!O313</f>
        <v>0</v>
      </c>
      <c r="J427" s="224">
        <f>'CUOTA ARTESANAL'!P313</f>
        <v>11.811999999999999</v>
      </c>
      <c r="K427" s="224">
        <f>'CUOTA ARTESANAL'!Q313</f>
        <v>3.4580000000000011</v>
      </c>
      <c r="L427" s="224">
        <f>'CUOTA ARTESANAL'!R313</f>
        <v>8.3539999999999992</v>
      </c>
      <c r="M427" s="225">
        <f>'CUOTA ARTESANAL'!S313</f>
        <v>0.29275313240772105</v>
      </c>
      <c r="N427" s="213" t="s">
        <v>203</v>
      </c>
      <c r="O427" s="214">
        <f>RESUMEN!$C$4</f>
        <v>44725</v>
      </c>
      <c r="P427" s="206">
        <v>2022</v>
      </c>
      <c r="Q427" s="206"/>
    </row>
    <row r="428" spans="1:17" ht="15.75" customHeight="1">
      <c r="A428" s="211" t="s">
        <v>38</v>
      </c>
      <c r="B428" s="211" t="s">
        <v>39</v>
      </c>
      <c r="C428" s="211" t="s">
        <v>59</v>
      </c>
      <c r="D428" s="216" t="s">
        <v>319</v>
      </c>
      <c r="E428" s="216" t="str">
        <f>+'CUOTA ARTESANAL'!E315</f>
        <v>DON MOISES II (698403)</v>
      </c>
      <c r="F428" s="211" t="s">
        <v>41</v>
      </c>
      <c r="G428" s="211" t="s">
        <v>43</v>
      </c>
      <c r="H428" s="224">
        <f>'CUOTA ARTESANAL'!G315</f>
        <v>5.9050000000000002</v>
      </c>
      <c r="I428" s="224">
        <f>'CUOTA ARTESANAL'!H315</f>
        <v>0</v>
      </c>
      <c r="J428" s="224">
        <f>'CUOTA ARTESANAL'!I315</f>
        <v>5.9050000000000002</v>
      </c>
      <c r="K428" s="224">
        <f>'CUOTA ARTESANAL'!J315</f>
        <v>3.030000000000002</v>
      </c>
      <c r="L428" s="224">
        <f>'CUOTA ARTESANAL'!K315</f>
        <v>2.8749999999999982</v>
      </c>
      <c r="M428" s="225">
        <f>'CUOTA ARTESANAL'!L315</f>
        <v>0.51312447078746859</v>
      </c>
      <c r="N428" s="213" t="str">
        <f>'CUOTA ARTESANAL'!M315</f>
        <v>-</v>
      </c>
      <c r="O428" s="214">
        <f>RESUMEN!$C$4</f>
        <v>44725</v>
      </c>
      <c r="P428" s="206">
        <v>2022</v>
      </c>
      <c r="Q428" s="206"/>
    </row>
    <row r="429" spans="1:17" ht="15.75" customHeight="1">
      <c r="A429" s="211" t="s">
        <v>38</v>
      </c>
      <c r="B429" s="211" t="s">
        <v>39</v>
      </c>
      <c r="C429" s="211" t="s">
        <v>59</v>
      </c>
      <c r="D429" s="216" t="s">
        <v>319</v>
      </c>
      <c r="E429" s="216" t="str">
        <f>+'CUOTA ARTESANAL'!E315</f>
        <v>DON MOISES II (698403)</v>
      </c>
      <c r="F429" s="211" t="s">
        <v>44</v>
      </c>
      <c r="G429" s="211" t="s">
        <v>45</v>
      </c>
      <c r="H429" s="224">
        <f>'CUOTA ARTESANAL'!G316</f>
        <v>5.9050000000000002</v>
      </c>
      <c r="I429" s="224">
        <f>'CUOTA ARTESANAL'!H316</f>
        <v>0</v>
      </c>
      <c r="J429" s="224">
        <f>'CUOTA ARTESANAL'!I316</f>
        <v>8.7799999999999976</v>
      </c>
      <c r="K429" s="224">
        <f>'CUOTA ARTESANAL'!J316</f>
        <v>0</v>
      </c>
      <c r="L429" s="224">
        <f>'CUOTA ARTESANAL'!K316</f>
        <v>8.7799999999999976</v>
      </c>
      <c r="M429" s="225">
        <f>'CUOTA ARTESANAL'!L316</f>
        <v>0</v>
      </c>
      <c r="N429" s="213" t="str">
        <f>'CUOTA ARTESANAL'!M316</f>
        <v>-</v>
      </c>
      <c r="O429" s="214">
        <f>RESUMEN!$C$4</f>
        <v>44725</v>
      </c>
      <c r="P429" s="206">
        <v>2022</v>
      </c>
      <c r="Q429" s="206"/>
    </row>
    <row r="430" spans="1:17" ht="15.75" customHeight="1">
      <c r="A430" s="211" t="s">
        <v>38</v>
      </c>
      <c r="B430" s="211" t="s">
        <v>39</v>
      </c>
      <c r="C430" s="211" t="s">
        <v>59</v>
      </c>
      <c r="D430" s="216" t="s">
        <v>319</v>
      </c>
      <c r="E430" s="216" t="str">
        <f>+'CUOTA ARTESANAL'!E315</f>
        <v>DON MOISES II (698403)</v>
      </c>
      <c r="F430" s="211" t="s">
        <v>41</v>
      </c>
      <c r="G430" s="211" t="s">
        <v>45</v>
      </c>
      <c r="H430" s="224">
        <f>'CUOTA ARTESANAL'!N315</f>
        <v>11.81</v>
      </c>
      <c r="I430" s="224">
        <f>'CUOTA ARTESANAL'!O315</f>
        <v>0</v>
      </c>
      <c r="J430" s="224">
        <f>'CUOTA ARTESANAL'!P315</f>
        <v>11.81</v>
      </c>
      <c r="K430" s="224">
        <f>'CUOTA ARTESANAL'!Q315</f>
        <v>3.030000000000002</v>
      </c>
      <c r="L430" s="224">
        <f>'CUOTA ARTESANAL'!R315</f>
        <v>8.7799999999999976</v>
      </c>
      <c r="M430" s="225">
        <f>'CUOTA ARTESANAL'!S315</f>
        <v>0.25656223539373429</v>
      </c>
      <c r="N430" s="213" t="s">
        <v>203</v>
      </c>
      <c r="O430" s="214">
        <f>RESUMEN!$C$4</f>
        <v>44725</v>
      </c>
      <c r="P430" s="206">
        <v>2022</v>
      </c>
      <c r="Q430" s="206"/>
    </row>
    <row r="431" spans="1:17" ht="15.75" customHeight="1">
      <c r="A431" s="211" t="s">
        <v>38</v>
      </c>
      <c r="B431" s="211" t="s">
        <v>39</v>
      </c>
      <c r="C431" s="211" t="s">
        <v>59</v>
      </c>
      <c r="D431" s="216" t="s">
        <v>319</v>
      </c>
      <c r="E431" s="216" t="str">
        <f>+'CUOTA ARTESANAL'!E317</f>
        <v>EL SIRIO (966942)</v>
      </c>
      <c r="F431" s="211" t="s">
        <v>41</v>
      </c>
      <c r="G431" s="211" t="s">
        <v>43</v>
      </c>
      <c r="H431" s="224">
        <f>'CUOTA ARTESANAL'!G317</f>
        <v>5.907</v>
      </c>
      <c r="I431" s="224">
        <f>'CUOTA ARTESANAL'!H317</f>
        <v>0</v>
      </c>
      <c r="J431" s="224">
        <f>'CUOTA ARTESANAL'!I317</f>
        <v>5.907</v>
      </c>
      <c r="K431" s="224">
        <f>'CUOTA ARTESANAL'!J317</f>
        <v>2.9520000000000008</v>
      </c>
      <c r="L431" s="224">
        <f>'CUOTA ARTESANAL'!K317</f>
        <v>2.9549999999999992</v>
      </c>
      <c r="M431" s="225">
        <f>'CUOTA ARTESANAL'!L317</f>
        <v>0.49974606399187421</v>
      </c>
      <c r="N431" s="213" t="str">
        <f>'CUOTA ARTESANAL'!M317</f>
        <v>-</v>
      </c>
      <c r="O431" s="214">
        <f>RESUMEN!$C$4</f>
        <v>44725</v>
      </c>
      <c r="P431" s="206">
        <v>2022</v>
      </c>
      <c r="Q431" s="206"/>
    </row>
    <row r="432" spans="1:17" ht="15.75" customHeight="1">
      <c r="A432" s="211" t="s">
        <v>38</v>
      </c>
      <c r="B432" s="211" t="s">
        <v>39</v>
      </c>
      <c r="C432" s="211" t="s">
        <v>59</v>
      </c>
      <c r="D432" s="216" t="s">
        <v>319</v>
      </c>
      <c r="E432" s="216" t="str">
        <f>+'CUOTA ARTESANAL'!E317</f>
        <v>EL SIRIO (966942)</v>
      </c>
      <c r="F432" s="211" t="s">
        <v>44</v>
      </c>
      <c r="G432" s="211" t="s">
        <v>45</v>
      </c>
      <c r="H432" s="224">
        <f>'CUOTA ARTESANAL'!G318</f>
        <v>5.907</v>
      </c>
      <c r="I432" s="224">
        <f>'CUOTA ARTESANAL'!H318</f>
        <v>0</v>
      </c>
      <c r="J432" s="224">
        <f>'CUOTA ARTESANAL'!I318</f>
        <v>8.8619999999999983</v>
      </c>
      <c r="K432" s="224">
        <f>'CUOTA ARTESANAL'!J318</f>
        <v>0</v>
      </c>
      <c r="L432" s="224">
        <f>'CUOTA ARTESANAL'!K318</f>
        <v>8.8619999999999983</v>
      </c>
      <c r="M432" s="225">
        <f>'CUOTA ARTESANAL'!L318</f>
        <v>0</v>
      </c>
      <c r="N432" s="213" t="str">
        <f>'CUOTA ARTESANAL'!M318</f>
        <v>-</v>
      </c>
      <c r="O432" s="214">
        <f>RESUMEN!$C$4</f>
        <v>44725</v>
      </c>
      <c r="P432" s="206">
        <v>2022</v>
      </c>
      <c r="Q432" s="206"/>
    </row>
    <row r="433" spans="1:17" ht="15.75" customHeight="1">
      <c r="A433" s="211" t="s">
        <v>38</v>
      </c>
      <c r="B433" s="211" t="s">
        <v>39</v>
      </c>
      <c r="C433" s="211" t="s">
        <v>59</v>
      </c>
      <c r="D433" s="216" t="s">
        <v>319</v>
      </c>
      <c r="E433" s="216" t="str">
        <f>+'CUOTA ARTESANAL'!E317</f>
        <v>EL SIRIO (966942)</v>
      </c>
      <c r="F433" s="211" t="s">
        <v>41</v>
      </c>
      <c r="G433" s="211" t="s">
        <v>45</v>
      </c>
      <c r="H433" s="224">
        <f>'CUOTA ARTESANAL'!N317</f>
        <v>11.814</v>
      </c>
      <c r="I433" s="224">
        <f>'CUOTA ARTESANAL'!O317</f>
        <v>0</v>
      </c>
      <c r="J433" s="224">
        <f>'CUOTA ARTESANAL'!P317</f>
        <v>11.814</v>
      </c>
      <c r="K433" s="224">
        <f>'CUOTA ARTESANAL'!Q317</f>
        <v>2.9520000000000008</v>
      </c>
      <c r="L433" s="224">
        <f>'CUOTA ARTESANAL'!R317</f>
        <v>8.8619999999999983</v>
      </c>
      <c r="M433" s="225">
        <f>'CUOTA ARTESANAL'!S317</f>
        <v>0.24987303199593711</v>
      </c>
      <c r="N433" s="213" t="s">
        <v>203</v>
      </c>
      <c r="O433" s="214">
        <f>RESUMEN!$C$4</f>
        <v>44725</v>
      </c>
      <c r="P433" s="206">
        <v>2022</v>
      </c>
      <c r="Q433" s="206"/>
    </row>
    <row r="434" spans="1:17" ht="15.75" customHeight="1">
      <c r="A434" s="211" t="s">
        <v>38</v>
      </c>
      <c r="B434" s="211" t="s">
        <v>39</v>
      </c>
      <c r="C434" s="211" t="s">
        <v>59</v>
      </c>
      <c r="D434" s="216" t="s">
        <v>319</v>
      </c>
      <c r="E434" s="216" t="str">
        <f>+'CUOTA ARTESANAL'!E319</f>
        <v>ESPADON III (969212)</v>
      </c>
      <c r="F434" s="211" t="s">
        <v>41</v>
      </c>
      <c r="G434" s="211" t="s">
        <v>43</v>
      </c>
      <c r="H434" s="224">
        <f>'CUOTA ARTESANAL'!G319</f>
        <v>5.9059999999999997</v>
      </c>
      <c r="I434" s="224">
        <f>'CUOTA ARTESANAL'!H319</f>
        <v>0</v>
      </c>
      <c r="J434" s="224">
        <f>'CUOTA ARTESANAL'!I319</f>
        <v>5.9059999999999997</v>
      </c>
      <c r="K434" s="224">
        <f>'CUOTA ARTESANAL'!J319</f>
        <v>0.78100000000000236</v>
      </c>
      <c r="L434" s="224">
        <f>'CUOTA ARTESANAL'!K319</f>
        <v>5.1249999999999973</v>
      </c>
      <c r="M434" s="225">
        <f>'CUOTA ARTESANAL'!L319</f>
        <v>0.13223840162546605</v>
      </c>
      <c r="N434" s="213" t="str">
        <f>'CUOTA ARTESANAL'!M319</f>
        <v>-</v>
      </c>
      <c r="O434" s="214">
        <f>RESUMEN!$C$4</f>
        <v>44725</v>
      </c>
      <c r="P434" s="206">
        <v>2022</v>
      </c>
      <c r="Q434" s="206"/>
    </row>
    <row r="435" spans="1:17" ht="15.75" customHeight="1">
      <c r="A435" s="211" t="s">
        <v>38</v>
      </c>
      <c r="B435" s="211" t="s">
        <v>39</v>
      </c>
      <c r="C435" s="211" t="s">
        <v>59</v>
      </c>
      <c r="D435" s="216" t="s">
        <v>319</v>
      </c>
      <c r="E435" s="216" t="str">
        <f>+'CUOTA ARTESANAL'!E319</f>
        <v>ESPADON III (969212)</v>
      </c>
      <c r="F435" s="211" t="s">
        <v>44</v>
      </c>
      <c r="G435" s="211" t="s">
        <v>45</v>
      </c>
      <c r="H435" s="224">
        <f>'CUOTA ARTESANAL'!G320</f>
        <v>5.9059999999999997</v>
      </c>
      <c r="I435" s="224">
        <f>'CUOTA ARTESANAL'!H320</f>
        <v>0</v>
      </c>
      <c r="J435" s="224">
        <f>'CUOTA ARTESANAL'!I320</f>
        <v>11.030999999999997</v>
      </c>
      <c r="K435" s="224">
        <f>'CUOTA ARTESANAL'!J320</f>
        <v>0</v>
      </c>
      <c r="L435" s="224">
        <f>'CUOTA ARTESANAL'!K320</f>
        <v>11.030999999999997</v>
      </c>
      <c r="M435" s="225">
        <f>'CUOTA ARTESANAL'!L320</f>
        <v>0</v>
      </c>
      <c r="N435" s="213" t="str">
        <f>'CUOTA ARTESANAL'!M320</f>
        <v>-</v>
      </c>
      <c r="O435" s="214">
        <f>RESUMEN!$C$4</f>
        <v>44725</v>
      </c>
      <c r="P435" s="206">
        <v>2022</v>
      </c>
      <c r="Q435" s="206"/>
    </row>
    <row r="436" spans="1:17" ht="15.75" customHeight="1">
      <c r="A436" s="211" t="s">
        <v>38</v>
      </c>
      <c r="B436" s="211" t="s">
        <v>39</v>
      </c>
      <c r="C436" s="211" t="s">
        <v>59</v>
      </c>
      <c r="D436" s="216" t="s">
        <v>319</v>
      </c>
      <c r="E436" s="216" t="str">
        <f>+'CUOTA ARTESANAL'!E319</f>
        <v>ESPADON III (969212)</v>
      </c>
      <c r="F436" s="211" t="s">
        <v>41</v>
      </c>
      <c r="G436" s="211" t="s">
        <v>45</v>
      </c>
      <c r="H436" s="224">
        <f>'CUOTA ARTESANAL'!N319</f>
        <v>11.811999999999999</v>
      </c>
      <c r="I436" s="224">
        <f>'CUOTA ARTESANAL'!O319</f>
        <v>0</v>
      </c>
      <c r="J436" s="224">
        <f>'CUOTA ARTESANAL'!P319</f>
        <v>11.811999999999999</v>
      </c>
      <c r="K436" s="224">
        <f>'CUOTA ARTESANAL'!Q319</f>
        <v>0.78100000000000236</v>
      </c>
      <c r="L436" s="224">
        <f>'CUOTA ARTESANAL'!R319</f>
        <v>11.030999999999997</v>
      </c>
      <c r="M436" s="225">
        <f>'CUOTA ARTESANAL'!S319</f>
        <v>6.6119200812733023E-2</v>
      </c>
      <c r="N436" s="213" t="s">
        <v>203</v>
      </c>
      <c r="O436" s="214">
        <f>RESUMEN!$C$4</f>
        <v>44725</v>
      </c>
      <c r="P436" s="206">
        <v>2022</v>
      </c>
      <c r="Q436" s="206"/>
    </row>
    <row r="437" spans="1:17" ht="15.75" customHeight="1">
      <c r="A437" s="211" t="s">
        <v>38</v>
      </c>
      <c r="B437" s="211" t="s">
        <v>39</v>
      </c>
      <c r="C437" s="211" t="s">
        <v>59</v>
      </c>
      <c r="D437" s="216" t="s">
        <v>319</v>
      </c>
      <c r="E437" s="216" t="str">
        <f>+'CUOTA ARTESANAL'!E321</f>
        <v>FERNANDA IGNACIA I (967158)</v>
      </c>
      <c r="F437" s="211" t="s">
        <v>41</v>
      </c>
      <c r="G437" s="211" t="s">
        <v>43</v>
      </c>
      <c r="H437" s="224">
        <f>'CUOTA ARTESANAL'!G321</f>
        <v>5.9080000000000004</v>
      </c>
      <c r="I437" s="224">
        <f>'CUOTA ARTESANAL'!H321</f>
        <v>0</v>
      </c>
      <c r="J437" s="224">
        <f>'CUOTA ARTESANAL'!I321</f>
        <v>5.9080000000000004</v>
      </c>
      <c r="K437" s="224">
        <f>'CUOTA ARTESANAL'!J321</f>
        <v>0.33199999999999719</v>
      </c>
      <c r="L437" s="224">
        <f>'CUOTA ARTESANAL'!K321</f>
        <v>5.5760000000000032</v>
      </c>
      <c r="M437" s="225">
        <f>'CUOTA ARTESANAL'!L321</f>
        <v>5.6194989844278467E-2</v>
      </c>
      <c r="N437" s="213" t="str">
        <f>'CUOTA ARTESANAL'!M321</f>
        <v>-</v>
      </c>
      <c r="O437" s="214">
        <f>RESUMEN!$C$4</f>
        <v>44725</v>
      </c>
      <c r="P437" s="206">
        <v>2022</v>
      </c>
      <c r="Q437" s="206"/>
    </row>
    <row r="438" spans="1:17" ht="15.75" customHeight="1">
      <c r="A438" s="211" t="s">
        <v>38</v>
      </c>
      <c r="B438" s="211" t="s">
        <v>39</v>
      </c>
      <c r="C438" s="211" t="s">
        <v>59</v>
      </c>
      <c r="D438" s="216" t="s">
        <v>319</v>
      </c>
      <c r="E438" s="216" t="str">
        <f>+'CUOTA ARTESANAL'!E321</f>
        <v>FERNANDA IGNACIA I (967158)</v>
      </c>
      <c r="F438" s="211" t="s">
        <v>44</v>
      </c>
      <c r="G438" s="211" t="s">
        <v>45</v>
      </c>
      <c r="H438" s="224">
        <f>'CUOTA ARTESANAL'!G322</f>
        <v>5.9080000000000004</v>
      </c>
      <c r="I438" s="224">
        <f>'CUOTA ARTESANAL'!H322</f>
        <v>0</v>
      </c>
      <c r="J438" s="224">
        <f>'CUOTA ARTESANAL'!I322</f>
        <v>11.484000000000004</v>
      </c>
      <c r="K438" s="224">
        <f>'CUOTA ARTESANAL'!J322</f>
        <v>0</v>
      </c>
      <c r="L438" s="224">
        <f>'CUOTA ARTESANAL'!K322</f>
        <v>11.484000000000004</v>
      </c>
      <c r="M438" s="225">
        <f>'CUOTA ARTESANAL'!L322</f>
        <v>0</v>
      </c>
      <c r="N438" s="213" t="str">
        <f>'CUOTA ARTESANAL'!M322</f>
        <v>-</v>
      </c>
      <c r="O438" s="214">
        <f>RESUMEN!$C$4</f>
        <v>44725</v>
      </c>
      <c r="P438" s="206">
        <v>2022</v>
      </c>
      <c r="Q438" s="206"/>
    </row>
    <row r="439" spans="1:17" ht="15.75" customHeight="1">
      <c r="A439" s="211" t="s">
        <v>38</v>
      </c>
      <c r="B439" s="211" t="s">
        <v>39</v>
      </c>
      <c r="C439" s="211" t="s">
        <v>59</v>
      </c>
      <c r="D439" s="216" t="s">
        <v>319</v>
      </c>
      <c r="E439" s="216" t="str">
        <f>+'CUOTA ARTESANAL'!E321</f>
        <v>FERNANDA IGNACIA I (967158)</v>
      </c>
      <c r="F439" s="211" t="s">
        <v>41</v>
      </c>
      <c r="G439" s="211" t="s">
        <v>45</v>
      </c>
      <c r="H439" s="224">
        <f>'CUOTA ARTESANAL'!N321</f>
        <v>11.816000000000001</v>
      </c>
      <c r="I439" s="224">
        <f>'CUOTA ARTESANAL'!O321</f>
        <v>0</v>
      </c>
      <c r="J439" s="224">
        <f>'CUOTA ARTESANAL'!P321</f>
        <v>11.816000000000001</v>
      </c>
      <c r="K439" s="224">
        <f>'CUOTA ARTESANAL'!Q321</f>
        <v>0.33199999999999719</v>
      </c>
      <c r="L439" s="224">
        <f>'CUOTA ARTESANAL'!R321</f>
        <v>11.484000000000004</v>
      </c>
      <c r="M439" s="225">
        <f>'CUOTA ARTESANAL'!S321</f>
        <v>2.8097494922139234E-2</v>
      </c>
      <c r="N439" s="213" t="s">
        <v>203</v>
      </c>
      <c r="O439" s="214">
        <f>RESUMEN!$C$4</f>
        <v>44725</v>
      </c>
      <c r="P439" s="206">
        <v>2022</v>
      </c>
      <c r="Q439" s="206"/>
    </row>
    <row r="440" spans="1:17" ht="15.75" customHeight="1">
      <c r="A440" s="211" t="s">
        <v>38</v>
      </c>
      <c r="B440" s="211" t="s">
        <v>39</v>
      </c>
      <c r="C440" s="211" t="s">
        <v>59</v>
      </c>
      <c r="D440" s="216" t="s">
        <v>319</v>
      </c>
      <c r="E440" s="216" t="str">
        <f>+'CUOTA ARTESANAL'!E323</f>
        <v>ALEXANDER (969309)</v>
      </c>
      <c r="F440" s="211" t="s">
        <v>41</v>
      </c>
      <c r="G440" s="211" t="s">
        <v>43</v>
      </c>
      <c r="H440" s="224">
        <f>'CUOTA ARTESANAL'!G323</f>
        <v>5.9050000000000002</v>
      </c>
      <c r="I440" s="224">
        <f>'CUOTA ARTESANAL'!H323</f>
        <v>10</v>
      </c>
      <c r="J440" s="224">
        <f>'CUOTA ARTESANAL'!I323</f>
        <v>15.905000000000001</v>
      </c>
      <c r="K440" s="224">
        <f>'CUOTA ARTESANAL'!J323</f>
        <v>15.975999999999999</v>
      </c>
      <c r="L440" s="224">
        <f>'CUOTA ARTESANAL'!K323</f>
        <v>-7.0999999999997954E-2</v>
      </c>
      <c r="M440" s="225">
        <f>'CUOTA ARTESANAL'!L323</f>
        <v>1.0044640050298648</v>
      </c>
      <c r="N440" s="213">
        <f>'CUOTA ARTESANAL'!M323</f>
        <v>44694</v>
      </c>
      <c r="O440" s="214">
        <f>RESUMEN!$C$4</f>
        <v>44725</v>
      </c>
      <c r="P440" s="206">
        <v>2022</v>
      </c>
      <c r="Q440" s="206"/>
    </row>
    <row r="441" spans="1:17" ht="15.75" customHeight="1">
      <c r="A441" s="211" t="s">
        <v>38</v>
      </c>
      <c r="B441" s="211" t="s">
        <v>39</v>
      </c>
      <c r="C441" s="211" t="s">
        <v>59</v>
      </c>
      <c r="D441" s="216" t="s">
        <v>319</v>
      </c>
      <c r="E441" s="216" t="str">
        <f>+'CUOTA ARTESANAL'!E323</f>
        <v>ALEXANDER (969309)</v>
      </c>
      <c r="F441" s="211" t="s">
        <v>44</v>
      </c>
      <c r="G441" s="211" t="s">
        <v>45</v>
      </c>
      <c r="H441" s="224">
        <f>'CUOTA ARTESANAL'!G324</f>
        <v>5.9050000000000002</v>
      </c>
      <c r="I441" s="224">
        <f>'CUOTA ARTESANAL'!H324</f>
        <v>0</v>
      </c>
      <c r="J441" s="224">
        <f>'CUOTA ARTESANAL'!I324</f>
        <v>5.8340000000000023</v>
      </c>
      <c r="K441" s="224">
        <f>'CUOTA ARTESANAL'!J324</f>
        <v>0</v>
      </c>
      <c r="L441" s="224">
        <f>'CUOTA ARTESANAL'!K324</f>
        <v>5.8340000000000023</v>
      </c>
      <c r="M441" s="225">
        <f>'CUOTA ARTESANAL'!L324</f>
        <v>0</v>
      </c>
      <c r="N441" s="213" t="str">
        <f>'CUOTA ARTESANAL'!M324</f>
        <v>-</v>
      </c>
      <c r="O441" s="214">
        <f>RESUMEN!$C$4</f>
        <v>44725</v>
      </c>
      <c r="P441" s="206">
        <v>2022</v>
      </c>
      <c r="Q441" s="206"/>
    </row>
    <row r="442" spans="1:17" ht="15.6" customHeight="1">
      <c r="A442" s="211" t="s">
        <v>38</v>
      </c>
      <c r="B442" s="211" t="s">
        <v>39</v>
      </c>
      <c r="C442" s="211" t="s">
        <v>59</v>
      </c>
      <c r="D442" s="216" t="s">
        <v>319</v>
      </c>
      <c r="E442" s="216" t="str">
        <f>+'CUOTA ARTESANAL'!E323</f>
        <v>ALEXANDER (969309)</v>
      </c>
      <c r="F442" s="211" t="s">
        <v>41</v>
      </c>
      <c r="G442" s="211" t="s">
        <v>45</v>
      </c>
      <c r="H442" s="224">
        <f>'CUOTA ARTESANAL'!N323</f>
        <v>11.81</v>
      </c>
      <c r="I442" s="224">
        <f>'CUOTA ARTESANAL'!O323</f>
        <v>10</v>
      </c>
      <c r="J442" s="224">
        <f>'CUOTA ARTESANAL'!P323</f>
        <v>21.810000000000002</v>
      </c>
      <c r="K442" s="224">
        <f>'CUOTA ARTESANAL'!Q323</f>
        <v>15.975999999999999</v>
      </c>
      <c r="L442" s="224">
        <f>'CUOTA ARTESANAL'!R323</f>
        <v>5.8340000000000032</v>
      </c>
      <c r="M442" s="225">
        <f>'CUOTA ARTESANAL'!S323</f>
        <v>0.73250802384227409</v>
      </c>
      <c r="N442" s="213" t="s">
        <v>203</v>
      </c>
      <c r="O442" s="214">
        <f>RESUMEN!$C$4</f>
        <v>44725</v>
      </c>
      <c r="P442" s="206">
        <v>2022</v>
      </c>
      <c r="Q442" s="206"/>
    </row>
    <row r="443" spans="1:17" ht="15.75" customHeight="1">
      <c r="A443" s="211" t="s">
        <v>38</v>
      </c>
      <c r="B443" s="211" t="s">
        <v>39</v>
      </c>
      <c r="C443" s="211" t="s">
        <v>59</v>
      </c>
      <c r="D443" s="216" t="s">
        <v>319</v>
      </c>
      <c r="E443" s="216" t="str">
        <f>+'CUOTA ARTESANAL'!E325</f>
        <v>GERSON VIII (965326)</v>
      </c>
      <c r="F443" s="211" t="s">
        <v>41</v>
      </c>
      <c r="G443" s="211" t="s">
        <v>43</v>
      </c>
      <c r="H443" s="224">
        <f>'CUOTA ARTESANAL'!G325</f>
        <v>5.9039999999999999</v>
      </c>
      <c r="I443" s="224">
        <f>'CUOTA ARTESANAL'!H325</f>
        <v>0</v>
      </c>
      <c r="J443" s="224">
        <f>'CUOTA ARTESANAL'!I325</f>
        <v>5.9039999999999999</v>
      </c>
      <c r="K443" s="224">
        <f>'CUOTA ARTESANAL'!J325</f>
        <v>0</v>
      </c>
      <c r="L443" s="224">
        <f>'CUOTA ARTESANAL'!K325</f>
        <v>5.9039999999999999</v>
      </c>
      <c r="M443" s="225">
        <f>'CUOTA ARTESANAL'!L325</f>
        <v>0</v>
      </c>
      <c r="N443" s="213" t="str">
        <f>'CUOTA ARTESANAL'!M325</f>
        <v>-</v>
      </c>
      <c r="O443" s="214">
        <f>RESUMEN!$C$4</f>
        <v>44725</v>
      </c>
      <c r="P443" s="206">
        <v>2022</v>
      </c>
      <c r="Q443" s="206"/>
    </row>
    <row r="444" spans="1:17" ht="15.75" customHeight="1">
      <c r="A444" s="211" t="s">
        <v>38</v>
      </c>
      <c r="B444" s="211" t="s">
        <v>39</v>
      </c>
      <c r="C444" s="211" t="s">
        <v>59</v>
      </c>
      <c r="D444" s="216" t="s">
        <v>319</v>
      </c>
      <c r="E444" s="216" t="str">
        <f>+'CUOTA ARTESANAL'!E325</f>
        <v>GERSON VIII (965326)</v>
      </c>
      <c r="F444" s="211" t="s">
        <v>44</v>
      </c>
      <c r="G444" s="211" t="s">
        <v>45</v>
      </c>
      <c r="H444" s="224">
        <f>'CUOTA ARTESANAL'!G326</f>
        <v>5.9039999999999999</v>
      </c>
      <c r="I444" s="224">
        <f>'CUOTA ARTESANAL'!H326</f>
        <v>0</v>
      </c>
      <c r="J444" s="224">
        <f>'CUOTA ARTESANAL'!I326</f>
        <v>11.808</v>
      </c>
      <c r="K444" s="224">
        <f>'CUOTA ARTESANAL'!J326</f>
        <v>0</v>
      </c>
      <c r="L444" s="224">
        <f>'CUOTA ARTESANAL'!K326</f>
        <v>11.808</v>
      </c>
      <c r="M444" s="225">
        <f>'CUOTA ARTESANAL'!L326</f>
        <v>0</v>
      </c>
      <c r="N444" s="213" t="str">
        <f>'CUOTA ARTESANAL'!M326</f>
        <v>-</v>
      </c>
      <c r="O444" s="214">
        <f>RESUMEN!$C$4</f>
        <v>44725</v>
      </c>
      <c r="P444" s="206">
        <v>2022</v>
      </c>
      <c r="Q444" s="206"/>
    </row>
    <row r="445" spans="1:17" ht="15.75" customHeight="1">
      <c r="A445" s="211" t="s">
        <v>38</v>
      </c>
      <c r="B445" s="211" t="s">
        <v>39</v>
      </c>
      <c r="C445" s="211" t="s">
        <v>59</v>
      </c>
      <c r="D445" s="216" t="s">
        <v>319</v>
      </c>
      <c r="E445" s="216" t="str">
        <f>+'CUOTA ARTESANAL'!E325</f>
        <v>GERSON VIII (965326)</v>
      </c>
      <c r="F445" s="211" t="s">
        <v>41</v>
      </c>
      <c r="G445" s="211" t="s">
        <v>45</v>
      </c>
      <c r="H445" s="224">
        <f>'CUOTA ARTESANAL'!N325</f>
        <v>11.808</v>
      </c>
      <c r="I445" s="224">
        <f>'CUOTA ARTESANAL'!O325</f>
        <v>0</v>
      </c>
      <c r="J445" s="224">
        <f>'CUOTA ARTESANAL'!P325</f>
        <v>11.808</v>
      </c>
      <c r="K445" s="224">
        <f>'CUOTA ARTESANAL'!Q325</f>
        <v>0</v>
      </c>
      <c r="L445" s="224">
        <f>'CUOTA ARTESANAL'!R325</f>
        <v>11.808</v>
      </c>
      <c r="M445" s="225">
        <f>'CUOTA ARTESANAL'!S325</f>
        <v>0</v>
      </c>
      <c r="N445" s="213" t="s">
        <v>203</v>
      </c>
      <c r="O445" s="214">
        <f>RESUMEN!$C$4</f>
        <v>44725</v>
      </c>
      <c r="P445" s="206">
        <v>2022</v>
      </c>
      <c r="Q445" s="206"/>
    </row>
    <row r="446" spans="1:17" ht="15.75" customHeight="1">
      <c r="A446" s="211" t="s">
        <v>38</v>
      </c>
      <c r="B446" s="211" t="s">
        <v>39</v>
      </c>
      <c r="C446" s="211" t="s">
        <v>59</v>
      </c>
      <c r="D446" s="216" t="s">
        <v>319</v>
      </c>
      <c r="E446" s="216" t="str">
        <f>+'CUOTA ARTESANAL'!E327</f>
        <v>INDEPENDENCIA I (967157)</v>
      </c>
      <c r="F446" s="211" t="s">
        <v>41</v>
      </c>
      <c r="G446" s="211" t="s">
        <v>43</v>
      </c>
      <c r="H446" s="224">
        <f>'CUOTA ARTESANAL'!G327</f>
        <v>5.899</v>
      </c>
      <c r="I446" s="224">
        <f>'CUOTA ARTESANAL'!H327</f>
        <v>0</v>
      </c>
      <c r="J446" s="224">
        <f>'CUOTA ARTESANAL'!I327</f>
        <v>5.899</v>
      </c>
      <c r="K446" s="224">
        <f>'CUOTA ARTESANAL'!J327</f>
        <v>1.8890000000000002</v>
      </c>
      <c r="L446" s="224">
        <f>'CUOTA ARTESANAL'!K327</f>
        <v>4.01</v>
      </c>
      <c r="M446" s="225">
        <f>'CUOTA ARTESANAL'!L327</f>
        <v>0.32022376674012548</v>
      </c>
      <c r="N446" s="213" t="str">
        <f>'CUOTA ARTESANAL'!M327</f>
        <v>-</v>
      </c>
      <c r="O446" s="214">
        <f>RESUMEN!$C$4</f>
        <v>44725</v>
      </c>
      <c r="P446" s="206">
        <v>2022</v>
      </c>
      <c r="Q446" s="206"/>
    </row>
    <row r="447" spans="1:17" ht="15.75" customHeight="1">
      <c r="A447" s="211" t="s">
        <v>38</v>
      </c>
      <c r="B447" s="211" t="s">
        <v>39</v>
      </c>
      <c r="C447" s="211" t="s">
        <v>59</v>
      </c>
      <c r="D447" s="216" t="s">
        <v>319</v>
      </c>
      <c r="E447" s="216" t="str">
        <f>+'CUOTA ARTESANAL'!E327</f>
        <v>INDEPENDENCIA I (967157)</v>
      </c>
      <c r="F447" s="211" t="s">
        <v>44</v>
      </c>
      <c r="G447" s="211" t="s">
        <v>45</v>
      </c>
      <c r="H447" s="224">
        <f>'CUOTA ARTESANAL'!G328</f>
        <v>5.899</v>
      </c>
      <c r="I447" s="224">
        <f>'CUOTA ARTESANAL'!H328</f>
        <v>0</v>
      </c>
      <c r="J447" s="224">
        <f>'CUOTA ARTESANAL'!I328</f>
        <v>9.9089999999999989</v>
      </c>
      <c r="K447" s="224">
        <f>'CUOTA ARTESANAL'!J328</f>
        <v>0</v>
      </c>
      <c r="L447" s="224">
        <f>'CUOTA ARTESANAL'!K328</f>
        <v>9.9089999999999989</v>
      </c>
      <c r="M447" s="225">
        <f>'CUOTA ARTESANAL'!L328</f>
        <v>0</v>
      </c>
      <c r="N447" s="213" t="str">
        <f>'CUOTA ARTESANAL'!M328</f>
        <v>-</v>
      </c>
      <c r="O447" s="214">
        <f>RESUMEN!$C$4</f>
        <v>44725</v>
      </c>
      <c r="P447" s="206">
        <v>2022</v>
      </c>
      <c r="Q447" s="206"/>
    </row>
    <row r="448" spans="1:17" ht="15.75" customHeight="1">
      <c r="A448" s="211" t="s">
        <v>38</v>
      </c>
      <c r="B448" s="211" t="s">
        <v>39</v>
      </c>
      <c r="C448" s="211" t="s">
        <v>59</v>
      </c>
      <c r="D448" s="216" t="s">
        <v>319</v>
      </c>
      <c r="E448" s="216" t="str">
        <f>+'CUOTA ARTESANAL'!E327</f>
        <v>INDEPENDENCIA I (967157)</v>
      </c>
      <c r="F448" s="211" t="s">
        <v>41</v>
      </c>
      <c r="G448" s="211" t="s">
        <v>45</v>
      </c>
      <c r="H448" s="224">
        <f>'CUOTA ARTESANAL'!N327</f>
        <v>11.798</v>
      </c>
      <c r="I448" s="224">
        <f>'CUOTA ARTESANAL'!O327</f>
        <v>0</v>
      </c>
      <c r="J448" s="224">
        <f>'CUOTA ARTESANAL'!P327</f>
        <v>11.798</v>
      </c>
      <c r="K448" s="224">
        <f>'CUOTA ARTESANAL'!Q327</f>
        <v>1.8890000000000002</v>
      </c>
      <c r="L448" s="224">
        <f>'CUOTA ARTESANAL'!R327</f>
        <v>9.9089999999999989</v>
      </c>
      <c r="M448" s="225">
        <f>'CUOTA ARTESANAL'!S327</f>
        <v>0.16011188337006274</v>
      </c>
      <c r="N448" s="213" t="s">
        <v>203</v>
      </c>
      <c r="O448" s="214">
        <f>RESUMEN!$C$4</f>
        <v>44725</v>
      </c>
      <c r="P448" s="206">
        <v>2022</v>
      </c>
      <c r="Q448" s="206"/>
    </row>
    <row r="449" spans="1:17" ht="15.75" customHeight="1">
      <c r="A449" s="211" t="s">
        <v>38</v>
      </c>
      <c r="B449" s="211" t="s">
        <v>39</v>
      </c>
      <c r="C449" s="211" t="s">
        <v>59</v>
      </c>
      <c r="D449" s="216" t="s">
        <v>319</v>
      </c>
      <c r="E449" s="216" t="str">
        <f>+'CUOTA ARTESANAL'!E329</f>
        <v>JEFE DEL MAR VII (968974)</v>
      </c>
      <c r="F449" s="211" t="s">
        <v>41</v>
      </c>
      <c r="G449" s="211" t="s">
        <v>43</v>
      </c>
      <c r="H449" s="224">
        <f>'CUOTA ARTESANAL'!G329</f>
        <v>5.9059999999999997</v>
      </c>
      <c r="I449" s="224">
        <f>'CUOTA ARTESANAL'!H329</f>
        <v>30</v>
      </c>
      <c r="J449" s="224">
        <f>'CUOTA ARTESANAL'!I329</f>
        <v>35.905999999999999</v>
      </c>
      <c r="K449" s="224">
        <f>'CUOTA ARTESANAL'!J329</f>
        <v>20.128999999999998</v>
      </c>
      <c r="L449" s="224">
        <f>'CUOTA ARTESANAL'!K329</f>
        <v>15.777000000000001</v>
      </c>
      <c r="M449" s="225">
        <f>'CUOTA ARTESANAL'!L329</f>
        <v>0.56060268478805764</v>
      </c>
      <c r="N449" s="213" t="str">
        <f>'CUOTA ARTESANAL'!M329</f>
        <v>-</v>
      </c>
      <c r="O449" s="214">
        <f>RESUMEN!$C$4</f>
        <v>44725</v>
      </c>
      <c r="P449" s="206">
        <v>2022</v>
      </c>
      <c r="Q449" s="206"/>
    </row>
    <row r="450" spans="1:17" ht="15.75" customHeight="1">
      <c r="A450" s="211" t="s">
        <v>38</v>
      </c>
      <c r="B450" s="211" t="s">
        <v>39</v>
      </c>
      <c r="C450" s="211" t="s">
        <v>59</v>
      </c>
      <c r="D450" s="216" t="s">
        <v>319</v>
      </c>
      <c r="E450" s="216" t="str">
        <f>+'CUOTA ARTESANAL'!E329</f>
        <v>JEFE DEL MAR VII (968974)</v>
      </c>
      <c r="F450" s="211" t="s">
        <v>44</v>
      </c>
      <c r="G450" s="211" t="s">
        <v>45</v>
      </c>
      <c r="H450" s="224">
        <f>'CUOTA ARTESANAL'!G330</f>
        <v>5.9059999999999997</v>
      </c>
      <c r="I450" s="224">
        <f>'CUOTA ARTESANAL'!H330</f>
        <v>0</v>
      </c>
      <c r="J450" s="224">
        <f>'CUOTA ARTESANAL'!I330</f>
        <v>21.683</v>
      </c>
      <c r="K450" s="224">
        <f>'CUOTA ARTESANAL'!J330</f>
        <v>0</v>
      </c>
      <c r="L450" s="224">
        <f>'CUOTA ARTESANAL'!K330</f>
        <v>21.683</v>
      </c>
      <c r="M450" s="225">
        <f>'CUOTA ARTESANAL'!L330</f>
        <v>0</v>
      </c>
      <c r="N450" s="213" t="str">
        <f>'CUOTA ARTESANAL'!M330</f>
        <v>-</v>
      </c>
      <c r="O450" s="214">
        <f>RESUMEN!$C$4</f>
        <v>44725</v>
      </c>
      <c r="P450" s="206">
        <v>2022</v>
      </c>
      <c r="Q450" s="206"/>
    </row>
    <row r="451" spans="1:17" ht="15.75" customHeight="1">
      <c r="A451" s="211" t="s">
        <v>38</v>
      </c>
      <c r="B451" s="211" t="s">
        <v>39</v>
      </c>
      <c r="C451" s="211" t="s">
        <v>59</v>
      </c>
      <c r="D451" s="216" t="s">
        <v>319</v>
      </c>
      <c r="E451" s="216" t="str">
        <f>+'CUOTA ARTESANAL'!E329</f>
        <v>JEFE DEL MAR VII (968974)</v>
      </c>
      <c r="F451" s="211" t="s">
        <v>41</v>
      </c>
      <c r="G451" s="211" t="s">
        <v>45</v>
      </c>
      <c r="H451" s="224">
        <f>'CUOTA ARTESANAL'!N329</f>
        <v>11.811999999999999</v>
      </c>
      <c r="I451" s="224">
        <f>'CUOTA ARTESANAL'!O329</f>
        <v>30</v>
      </c>
      <c r="J451" s="224">
        <f>'CUOTA ARTESANAL'!P329</f>
        <v>41.811999999999998</v>
      </c>
      <c r="K451" s="224">
        <f>'CUOTA ARTESANAL'!Q329</f>
        <v>20.128999999999998</v>
      </c>
      <c r="L451" s="224">
        <f>'CUOTA ARTESANAL'!R329</f>
        <v>21.683</v>
      </c>
      <c r="M451" s="225">
        <f>'CUOTA ARTESANAL'!S329</f>
        <v>0.48141681813833348</v>
      </c>
      <c r="N451" s="213" t="s">
        <v>203</v>
      </c>
      <c r="O451" s="214">
        <f>RESUMEN!$C$4</f>
        <v>44725</v>
      </c>
      <c r="P451" s="206">
        <v>2022</v>
      </c>
      <c r="Q451" s="206"/>
    </row>
    <row r="452" spans="1:17" ht="15.75" customHeight="1">
      <c r="A452" s="211" t="s">
        <v>38</v>
      </c>
      <c r="B452" s="211" t="s">
        <v>39</v>
      </c>
      <c r="C452" s="211" t="s">
        <v>59</v>
      </c>
      <c r="D452" s="216" t="s">
        <v>319</v>
      </c>
      <c r="E452" s="216" t="str">
        <f>+'CUOTA ARTESANAL'!E331</f>
        <v>KING FISH I (966651)</v>
      </c>
      <c r="F452" s="211" t="s">
        <v>41</v>
      </c>
      <c r="G452" s="211" t="s">
        <v>43</v>
      </c>
      <c r="H452" s="224">
        <f>'CUOTA ARTESANAL'!G331</f>
        <v>5.9059999999999997</v>
      </c>
      <c r="I452" s="224">
        <f>'CUOTA ARTESANAL'!H331</f>
        <v>15</v>
      </c>
      <c r="J452" s="224">
        <f>'CUOTA ARTESANAL'!I331</f>
        <v>20.905999999999999</v>
      </c>
      <c r="K452" s="224">
        <f>'CUOTA ARTESANAL'!J331</f>
        <v>6.13</v>
      </c>
      <c r="L452" s="224">
        <f>'CUOTA ARTESANAL'!K331</f>
        <v>14.776</v>
      </c>
      <c r="M452" s="225">
        <f>'CUOTA ARTESANAL'!L331</f>
        <v>0.29321725820338662</v>
      </c>
      <c r="N452" s="213" t="str">
        <f>'CUOTA ARTESANAL'!M331</f>
        <v>-</v>
      </c>
      <c r="O452" s="214">
        <f>RESUMEN!$C$4</f>
        <v>44725</v>
      </c>
      <c r="P452" s="206">
        <v>2022</v>
      </c>
      <c r="Q452" s="206"/>
    </row>
    <row r="453" spans="1:17" ht="15.75" customHeight="1">
      <c r="A453" s="211" t="s">
        <v>38</v>
      </c>
      <c r="B453" s="211" t="s">
        <v>39</v>
      </c>
      <c r="C453" s="211" t="s">
        <v>59</v>
      </c>
      <c r="D453" s="216" t="s">
        <v>319</v>
      </c>
      <c r="E453" s="216" t="str">
        <f>+'CUOTA ARTESANAL'!E331</f>
        <v>KING FISH I (966651)</v>
      </c>
      <c r="F453" s="211" t="s">
        <v>44</v>
      </c>
      <c r="G453" s="211" t="s">
        <v>45</v>
      </c>
      <c r="H453" s="224">
        <f>'CUOTA ARTESANAL'!G332</f>
        <v>5.9059999999999997</v>
      </c>
      <c r="I453" s="224">
        <f>'CUOTA ARTESANAL'!H332</f>
        <v>0</v>
      </c>
      <c r="J453" s="224">
        <f>'CUOTA ARTESANAL'!I332</f>
        <v>20.681999999999999</v>
      </c>
      <c r="K453" s="224">
        <f>'CUOTA ARTESANAL'!J332</f>
        <v>0</v>
      </c>
      <c r="L453" s="224">
        <f>'CUOTA ARTESANAL'!K332</f>
        <v>20.681999999999999</v>
      </c>
      <c r="M453" s="225">
        <f>'CUOTA ARTESANAL'!L332</f>
        <v>0</v>
      </c>
      <c r="N453" s="213" t="str">
        <f>'CUOTA ARTESANAL'!M332</f>
        <v>-</v>
      </c>
      <c r="O453" s="214">
        <f>RESUMEN!$C$4</f>
        <v>44725</v>
      </c>
      <c r="P453" s="206">
        <v>2022</v>
      </c>
      <c r="Q453" s="206"/>
    </row>
    <row r="454" spans="1:17" ht="15.75" customHeight="1">
      <c r="A454" s="211" t="s">
        <v>38</v>
      </c>
      <c r="B454" s="211" t="s">
        <v>39</v>
      </c>
      <c r="C454" s="211" t="s">
        <v>59</v>
      </c>
      <c r="D454" s="216" t="s">
        <v>319</v>
      </c>
      <c r="E454" s="216" t="str">
        <f>+'CUOTA ARTESANAL'!E331</f>
        <v>KING FISH I (966651)</v>
      </c>
      <c r="F454" s="211" t="s">
        <v>41</v>
      </c>
      <c r="G454" s="211" t="s">
        <v>45</v>
      </c>
      <c r="H454" s="224">
        <f>'CUOTA ARTESANAL'!N331</f>
        <v>11.811999999999999</v>
      </c>
      <c r="I454" s="224">
        <f>'CUOTA ARTESANAL'!O331</f>
        <v>15</v>
      </c>
      <c r="J454" s="224">
        <f>'CUOTA ARTESANAL'!P331</f>
        <v>26.811999999999998</v>
      </c>
      <c r="K454" s="224">
        <f>'CUOTA ARTESANAL'!Q331</f>
        <v>6.13</v>
      </c>
      <c r="L454" s="224">
        <f>'CUOTA ARTESANAL'!R331</f>
        <v>20.681999999999999</v>
      </c>
      <c r="M454" s="225">
        <f>'CUOTA ARTESANAL'!S331</f>
        <v>0.22862897210204389</v>
      </c>
      <c r="N454" s="213" t="s">
        <v>203</v>
      </c>
      <c r="O454" s="214">
        <f>RESUMEN!$C$4</f>
        <v>44725</v>
      </c>
      <c r="P454" s="206">
        <v>2022</v>
      </c>
      <c r="Q454" s="206"/>
    </row>
    <row r="455" spans="1:17" ht="15.75" customHeight="1">
      <c r="A455" s="211" t="s">
        <v>38</v>
      </c>
      <c r="B455" s="211" t="s">
        <v>39</v>
      </c>
      <c r="C455" s="211" t="s">
        <v>59</v>
      </c>
      <c r="D455" s="216" t="s">
        <v>319</v>
      </c>
      <c r="E455" s="216" t="str">
        <f>+'CUOTA ARTESANAL'!E333</f>
        <v>KOMATSU KAMING I (965179)</v>
      </c>
      <c r="F455" s="211" t="s">
        <v>41</v>
      </c>
      <c r="G455" s="211" t="s">
        <v>43</v>
      </c>
      <c r="H455" s="224">
        <f>'CUOTA ARTESANAL'!G333</f>
        <v>5.9039999999999999</v>
      </c>
      <c r="I455" s="224">
        <f>'CUOTA ARTESANAL'!H333</f>
        <v>39.048000000000002</v>
      </c>
      <c r="J455" s="224">
        <f>'CUOTA ARTESANAL'!I333</f>
        <v>44.951999999999998</v>
      </c>
      <c r="K455" s="224">
        <f>'CUOTA ARTESANAL'!J333</f>
        <v>29.028999999999996</v>
      </c>
      <c r="L455" s="224">
        <f>'CUOTA ARTESANAL'!K333</f>
        <v>15.923000000000002</v>
      </c>
      <c r="M455" s="225">
        <f>'CUOTA ARTESANAL'!L333</f>
        <v>0.64577771845524112</v>
      </c>
      <c r="N455" s="213" t="str">
        <f>'CUOTA ARTESANAL'!M333</f>
        <v>-</v>
      </c>
      <c r="O455" s="214">
        <f>RESUMEN!$C$4</f>
        <v>44725</v>
      </c>
      <c r="P455" s="206">
        <v>2022</v>
      </c>
      <c r="Q455" s="206"/>
    </row>
    <row r="456" spans="1:17" ht="15.75" customHeight="1">
      <c r="A456" s="211" t="s">
        <v>38</v>
      </c>
      <c r="B456" s="211" t="s">
        <v>39</v>
      </c>
      <c r="C456" s="211" t="s">
        <v>59</v>
      </c>
      <c r="D456" s="216" t="s">
        <v>319</v>
      </c>
      <c r="E456" s="216" t="str">
        <f>+'CUOTA ARTESANAL'!E333</f>
        <v>KOMATSU KAMING I (965179)</v>
      </c>
      <c r="F456" s="211" t="s">
        <v>44</v>
      </c>
      <c r="G456" s="211" t="s">
        <v>45</v>
      </c>
      <c r="H456" s="224">
        <f>'CUOTA ARTESANAL'!G334</f>
        <v>5.9039999999999999</v>
      </c>
      <c r="I456" s="224">
        <f>'CUOTA ARTESANAL'!H334</f>
        <v>0</v>
      </c>
      <c r="J456" s="224">
        <f>'CUOTA ARTESANAL'!I334</f>
        <v>21.827000000000002</v>
      </c>
      <c r="K456" s="224">
        <f>'CUOTA ARTESANAL'!J334</f>
        <v>0</v>
      </c>
      <c r="L456" s="224">
        <f>'CUOTA ARTESANAL'!K334</f>
        <v>21.827000000000002</v>
      </c>
      <c r="M456" s="225">
        <f>'CUOTA ARTESANAL'!L334</f>
        <v>0</v>
      </c>
      <c r="N456" s="213" t="str">
        <f>'CUOTA ARTESANAL'!M334</f>
        <v>-</v>
      </c>
      <c r="O456" s="214">
        <f>RESUMEN!$C$4</f>
        <v>44725</v>
      </c>
      <c r="P456" s="206">
        <v>2022</v>
      </c>
      <c r="Q456" s="206"/>
    </row>
    <row r="457" spans="1:17" ht="15.75" customHeight="1">
      <c r="A457" s="211" t="s">
        <v>38</v>
      </c>
      <c r="B457" s="211" t="s">
        <v>39</v>
      </c>
      <c r="C457" s="211" t="s">
        <v>59</v>
      </c>
      <c r="D457" s="216" t="s">
        <v>319</v>
      </c>
      <c r="E457" s="216" t="str">
        <f>+'CUOTA ARTESANAL'!E333</f>
        <v>KOMATSU KAMING I (965179)</v>
      </c>
      <c r="F457" s="211" t="s">
        <v>41</v>
      </c>
      <c r="G457" s="211" t="s">
        <v>45</v>
      </c>
      <c r="H457" s="224">
        <f>'CUOTA ARTESANAL'!N333</f>
        <v>11.808</v>
      </c>
      <c r="I457" s="224">
        <f>'CUOTA ARTESANAL'!O333</f>
        <v>39.048000000000002</v>
      </c>
      <c r="J457" s="224">
        <f>'CUOTA ARTESANAL'!P333</f>
        <v>50.856000000000002</v>
      </c>
      <c r="K457" s="224">
        <f>'CUOTA ARTESANAL'!Q333</f>
        <v>29.028999999999996</v>
      </c>
      <c r="L457" s="224">
        <f>'CUOTA ARTESANAL'!R333</f>
        <v>21.827000000000005</v>
      </c>
      <c r="M457" s="225">
        <f>'CUOTA ARTESANAL'!S333</f>
        <v>0.5708077709611451</v>
      </c>
      <c r="N457" s="213" t="s">
        <v>203</v>
      </c>
      <c r="O457" s="214">
        <f>RESUMEN!$C$4</f>
        <v>44725</v>
      </c>
      <c r="P457" s="206">
        <v>2022</v>
      </c>
      <c r="Q457" s="206"/>
    </row>
    <row r="458" spans="1:17" ht="15.75" customHeight="1">
      <c r="A458" s="211" t="s">
        <v>38</v>
      </c>
      <c r="B458" s="211" t="s">
        <v>39</v>
      </c>
      <c r="C458" s="211" t="s">
        <v>59</v>
      </c>
      <c r="D458" s="216" t="s">
        <v>319</v>
      </c>
      <c r="E458" s="216" t="str">
        <f>+'CUOTA ARTESANAL'!E335</f>
        <v>MAR BEN (966274)</v>
      </c>
      <c r="F458" s="211" t="s">
        <v>41</v>
      </c>
      <c r="G458" s="211" t="s">
        <v>43</v>
      </c>
      <c r="H458" s="224">
        <f>'CUOTA ARTESANAL'!G335</f>
        <v>5.9050000000000002</v>
      </c>
      <c r="I458" s="224">
        <f>'CUOTA ARTESANAL'!H335</f>
        <v>0</v>
      </c>
      <c r="J458" s="224">
        <f>'CUOTA ARTESANAL'!I335</f>
        <v>5.9050000000000002</v>
      </c>
      <c r="K458" s="224">
        <f>'CUOTA ARTESANAL'!J335</f>
        <v>3.4369999999999985</v>
      </c>
      <c r="L458" s="224">
        <f>'CUOTA ARTESANAL'!K335</f>
        <v>2.4680000000000017</v>
      </c>
      <c r="M458" s="225">
        <f>'CUOTA ARTESANAL'!L335</f>
        <v>0.58204911092294642</v>
      </c>
      <c r="N458" s="213" t="str">
        <f>'CUOTA ARTESANAL'!M335</f>
        <v>-</v>
      </c>
      <c r="O458" s="214">
        <f>RESUMEN!$C$4</f>
        <v>44725</v>
      </c>
      <c r="P458" s="206">
        <v>2022</v>
      </c>
      <c r="Q458" s="206"/>
    </row>
    <row r="459" spans="1:17" ht="15.75" customHeight="1">
      <c r="A459" s="211" t="s">
        <v>38</v>
      </c>
      <c r="B459" s="211" t="s">
        <v>39</v>
      </c>
      <c r="C459" s="211" t="s">
        <v>59</v>
      </c>
      <c r="D459" s="216" t="s">
        <v>319</v>
      </c>
      <c r="E459" s="216" t="str">
        <f>+'CUOTA ARTESANAL'!E335</f>
        <v>MAR BEN (966274)</v>
      </c>
      <c r="F459" s="211" t="s">
        <v>44</v>
      </c>
      <c r="G459" s="211" t="s">
        <v>45</v>
      </c>
      <c r="H459" s="224">
        <f>'CUOTA ARTESANAL'!G336</f>
        <v>5.9050000000000002</v>
      </c>
      <c r="I459" s="224">
        <f>'CUOTA ARTESANAL'!H336</f>
        <v>0</v>
      </c>
      <c r="J459" s="224">
        <f>'CUOTA ARTESANAL'!I336</f>
        <v>8.3730000000000011</v>
      </c>
      <c r="K459" s="224">
        <f>'CUOTA ARTESANAL'!J336</f>
        <v>0</v>
      </c>
      <c r="L459" s="224">
        <f>'CUOTA ARTESANAL'!K336</f>
        <v>8.3730000000000011</v>
      </c>
      <c r="M459" s="225">
        <f>'CUOTA ARTESANAL'!L336</f>
        <v>0</v>
      </c>
      <c r="N459" s="213" t="str">
        <f>'CUOTA ARTESANAL'!M336</f>
        <v>-</v>
      </c>
      <c r="O459" s="214">
        <f>RESUMEN!$C$4</f>
        <v>44725</v>
      </c>
      <c r="P459" s="206">
        <v>2022</v>
      </c>
      <c r="Q459" s="206"/>
    </row>
    <row r="460" spans="1:17" ht="15.75" customHeight="1">
      <c r="A460" s="211" t="s">
        <v>38</v>
      </c>
      <c r="B460" s="211" t="s">
        <v>39</v>
      </c>
      <c r="C460" s="211" t="s">
        <v>59</v>
      </c>
      <c r="D460" s="216" t="s">
        <v>319</v>
      </c>
      <c r="E460" s="216" t="str">
        <f>+'CUOTA ARTESANAL'!E335</f>
        <v>MAR BEN (966274)</v>
      </c>
      <c r="F460" s="211" t="s">
        <v>41</v>
      </c>
      <c r="G460" s="211" t="s">
        <v>45</v>
      </c>
      <c r="H460" s="224">
        <f>'CUOTA ARTESANAL'!N335</f>
        <v>11.81</v>
      </c>
      <c r="I460" s="224">
        <f>'CUOTA ARTESANAL'!O335</f>
        <v>0</v>
      </c>
      <c r="J460" s="224">
        <f>'CUOTA ARTESANAL'!P335</f>
        <v>11.81</v>
      </c>
      <c r="K460" s="224">
        <f>'CUOTA ARTESANAL'!Q335</f>
        <v>3.4369999999999985</v>
      </c>
      <c r="L460" s="224">
        <f>'CUOTA ARTESANAL'!R335</f>
        <v>8.3730000000000011</v>
      </c>
      <c r="M460" s="225">
        <f>'CUOTA ARTESANAL'!S335</f>
        <v>0.29102455546147321</v>
      </c>
      <c r="N460" s="213" t="s">
        <v>203</v>
      </c>
      <c r="O460" s="214">
        <f>RESUMEN!$C$4</f>
        <v>44725</v>
      </c>
      <c r="P460" s="206">
        <v>2022</v>
      </c>
      <c r="Q460" s="206"/>
    </row>
    <row r="461" spans="1:17" ht="15.75" customHeight="1">
      <c r="A461" s="211" t="s">
        <v>38</v>
      </c>
      <c r="B461" s="211" t="s">
        <v>39</v>
      </c>
      <c r="C461" s="211" t="s">
        <v>59</v>
      </c>
      <c r="D461" s="216" t="s">
        <v>319</v>
      </c>
      <c r="E461" s="216" t="str">
        <f>+'CUOTA ARTESANAL'!E337</f>
        <v>MAR LOA (968228)</v>
      </c>
      <c r="F461" s="211" t="s">
        <v>41</v>
      </c>
      <c r="G461" s="211" t="s">
        <v>43</v>
      </c>
      <c r="H461" s="224">
        <f>'CUOTA ARTESANAL'!G337</f>
        <v>5.9050000000000002</v>
      </c>
      <c r="I461" s="224">
        <f>'CUOTA ARTESANAL'!H337</f>
        <v>0</v>
      </c>
      <c r="J461" s="224">
        <f>'CUOTA ARTESANAL'!I337</f>
        <v>5.9050000000000002</v>
      </c>
      <c r="K461" s="224">
        <f>'CUOTA ARTESANAL'!J337</f>
        <v>2.6329999999999996</v>
      </c>
      <c r="L461" s="224">
        <f>'CUOTA ARTESANAL'!K337</f>
        <v>3.2720000000000007</v>
      </c>
      <c r="M461" s="225">
        <f>'CUOTA ARTESANAL'!L337</f>
        <v>0.44589331075359856</v>
      </c>
      <c r="N461" s="213" t="str">
        <f>'CUOTA ARTESANAL'!M337</f>
        <v>-</v>
      </c>
      <c r="O461" s="214">
        <f>RESUMEN!$C$4</f>
        <v>44725</v>
      </c>
      <c r="P461" s="206">
        <v>2022</v>
      </c>
      <c r="Q461" s="206"/>
    </row>
    <row r="462" spans="1:17" ht="15.75" customHeight="1">
      <c r="A462" s="211" t="s">
        <v>38</v>
      </c>
      <c r="B462" s="211" t="s">
        <v>39</v>
      </c>
      <c r="C462" s="211" t="s">
        <v>59</v>
      </c>
      <c r="D462" s="216" t="s">
        <v>319</v>
      </c>
      <c r="E462" s="216" t="str">
        <f>+'CUOTA ARTESANAL'!E337</f>
        <v>MAR LOA (968228)</v>
      </c>
      <c r="F462" s="211" t="s">
        <v>44</v>
      </c>
      <c r="G462" s="211" t="s">
        <v>45</v>
      </c>
      <c r="H462" s="224">
        <f>'CUOTA ARTESANAL'!G338</f>
        <v>5.9050000000000002</v>
      </c>
      <c r="I462" s="224">
        <f>'CUOTA ARTESANAL'!H338</f>
        <v>0</v>
      </c>
      <c r="J462" s="224">
        <f>'CUOTA ARTESANAL'!I338</f>
        <v>9.1770000000000014</v>
      </c>
      <c r="K462" s="224">
        <f>'CUOTA ARTESANAL'!J338</f>
        <v>0</v>
      </c>
      <c r="L462" s="224">
        <f>'CUOTA ARTESANAL'!K338</f>
        <v>9.1770000000000014</v>
      </c>
      <c r="M462" s="225">
        <f>'CUOTA ARTESANAL'!L338</f>
        <v>0</v>
      </c>
      <c r="N462" s="213" t="str">
        <f>'CUOTA ARTESANAL'!M338</f>
        <v>-</v>
      </c>
      <c r="O462" s="214">
        <f>RESUMEN!$C$4</f>
        <v>44725</v>
      </c>
      <c r="P462" s="206">
        <v>2022</v>
      </c>
      <c r="Q462" s="206"/>
    </row>
    <row r="463" spans="1:17" ht="15.75" customHeight="1">
      <c r="A463" s="211" t="s">
        <v>38</v>
      </c>
      <c r="B463" s="211" t="s">
        <v>39</v>
      </c>
      <c r="C463" s="211" t="s">
        <v>59</v>
      </c>
      <c r="D463" s="216" t="s">
        <v>319</v>
      </c>
      <c r="E463" s="216" t="str">
        <f>+'CUOTA ARTESANAL'!E337</f>
        <v>MAR LOA (968228)</v>
      </c>
      <c r="F463" s="211" t="s">
        <v>41</v>
      </c>
      <c r="G463" s="211" t="s">
        <v>45</v>
      </c>
      <c r="H463" s="224">
        <f>'CUOTA ARTESANAL'!N337</f>
        <v>11.81</v>
      </c>
      <c r="I463" s="224">
        <f>'CUOTA ARTESANAL'!O337</f>
        <v>0</v>
      </c>
      <c r="J463" s="224">
        <f>'CUOTA ARTESANAL'!P337</f>
        <v>11.81</v>
      </c>
      <c r="K463" s="224">
        <f>'CUOTA ARTESANAL'!Q337</f>
        <v>2.6329999999999996</v>
      </c>
      <c r="L463" s="224">
        <f>'CUOTA ARTESANAL'!R337</f>
        <v>9.1770000000000014</v>
      </c>
      <c r="M463" s="225">
        <f>'CUOTA ARTESANAL'!S337</f>
        <v>0.22294665537679928</v>
      </c>
      <c r="N463" s="213" t="s">
        <v>203</v>
      </c>
      <c r="O463" s="214">
        <f>RESUMEN!$C$4</f>
        <v>44725</v>
      </c>
      <c r="P463" s="206">
        <v>2022</v>
      </c>
      <c r="Q463" s="206"/>
    </row>
    <row r="464" spans="1:17" ht="15.75" customHeight="1">
      <c r="A464" s="211" t="s">
        <v>38</v>
      </c>
      <c r="B464" s="211" t="s">
        <v>39</v>
      </c>
      <c r="C464" s="211" t="s">
        <v>59</v>
      </c>
      <c r="D464" s="216" t="s">
        <v>319</v>
      </c>
      <c r="E464" s="216" t="str">
        <f>+'CUOTA ARTESANAL'!E339</f>
        <v>MAX RAPER I (965814)</v>
      </c>
      <c r="F464" s="211" t="s">
        <v>41</v>
      </c>
      <c r="G464" s="211" t="s">
        <v>43</v>
      </c>
      <c r="H464" s="224">
        <f>'CUOTA ARTESANAL'!G339</f>
        <v>5.9029999999999996</v>
      </c>
      <c r="I464" s="224">
        <f>'CUOTA ARTESANAL'!H339</f>
        <v>0</v>
      </c>
      <c r="J464" s="224">
        <f>'CUOTA ARTESANAL'!I339</f>
        <v>5.9029999999999996</v>
      </c>
      <c r="K464" s="224">
        <f>'CUOTA ARTESANAL'!J339</f>
        <v>1.2960000000000003</v>
      </c>
      <c r="L464" s="224">
        <f>'CUOTA ARTESANAL'!K339</f>
        <v>4.6069999999999993</v>
      </c>
      <c r="M464" s="225">
        <f>'CUOTA ARTESANAL'!L339</f>
        <v>0.21954938167033719</v>
      </c>
      <c r="N464" s="213" t="str">
        <f>'CUOTA ARTESANAL'!M339</f>
        <v>-</v>
      </c>
      <c r="O464" s="214">
        <f>RESUMEN!$C$4</f>
        <v>44725</v>
      </c>
      <c r="P464" s="206">
        <v>2022</v>
      </c>
      <c r="Q464" s="206"/>
    </row>
    <row r="465" spans="1:17" ht="15.75" customHeight="1">
      <c r="A465" s="211" t="s">
        <v>38</v>
      </c>
      <c r="B465" s="211" t="s">
        <v>39</v>
      </c>
      <c r="C465" s="211" t="s">
        <v>59</v>
      </c>
      <c r="D465" s="216" t="s">
        <v>319</v>
      </c>
      <c r="E465" s="216" t="str">
        <f>+'CUOTA ARTESANAL'!E339</f>
        <v>MAX RAPER I (965814)</v>
      </c>
      <c r="F465" s="211" t="s">
        <v>44</v>
      </c>
      <c r="G465" s="211" t="s">
        <v>45</v>
      </c>
      <c r="H465" s="224">
        <f>'CUOTA ARTESANAL'!G340</f>
        <v>5.9029999999999996</v>
      </c>
      <c r="I465" s="224">
        <f>'CUOTA ARTESANAL'!H340</f>
        <v>0</v>
      </c>
      <c r="J465" s="224">
        <f>'CUOTA ARTESANAL'!I340</f>
        <v>10.509999999999998</v>
      </c>
      <c r="K465" s="224">
        <f>'CUOTA ARTESANAL'!J340</f>
        <v>0</v>
      </c>
      <c r="L465" s="224">
        <f>'CUOTA ARTESANAL'!K340</f>
        <v>10.509999999999998</v>
      </c>
      <c r="M465" s="225">
        <f>'CUOTA ARTESANAL'!L340</f>
        <v>0</v>
      </c>
      <c r="N465" s="213" t="str">
        <f>'CUOTA ARTESANAL'!M340</f>
        <v>-</v>
      </c>
      <c r="O465" s="214">
        <f>RESUMEN!$C$4</f>
        <v>44725</v>
      </c>
      <c r="P465" s="206">
        <v>2022</v>
      </c>
      <c r="Q465" s="206"/>
    </row>
    <row r="466" spans="1:17" ht="15.75" customHeight="1">
      <c r="A466" s="211" t="s">
        <v>38</v>
      </c>
      <c r="B466" s="211" t="s">
        <v>39</v>
      </c>
      <c r="C466" s="211" t="s">
        <v>59</v>
      </c>
      <c r="D466" s="216" t="s">
        <v>319</v>
      </c>
      <c r="E466" s="216" t="str">
        <f>+'CUOTA ARTESANAL'!E339</f>
        <v>MAX RAPER I (965814)</v>
      </c>
      <c r="F466" s="211" t="s">
        <v>41</v>
      </c>
      <c r="G466" s="211" t="s">
        <v>45</v>
      </c>
      <c r="H466" s="224">
        <f>'CUOTA ARTESANAL'!N339</f>
        <v>11.805999999999999</v>
      </c>
      <c r="I466" s="224">
        <f>'CUOTA ARTESANAL'!O339</f>
        <v>0</v>
      </c>
      <c r="J466" s="224">
        <f>'CUOTA ARTESANAL'!P339</f>
        <v>11.805999999999999</v>
      </c>
      <c r="K466" s="224">
        <f>'CUOTA ARTESANAL'!Q339</f>
        <v>1.2960000000000003</v>
      </c>
      <c r="L466" s="224">
        <f>'CUOTA ARTESANAL'!R339</f>
        <v>10.509999999999998</v>
      </c>
      <c r="M466" s="225">
        <f>'CUOTA ARTESANAL'!S339</f>
        <v>0.1097746908351686</v>
      </c>
      <c r="N466" s="213" t="s">
        <v>203</v>
      </c>
      <c r="O466" s="214">
        <f>RESUMEN!$C$4</f>
        <v>44725</v>
      </c>
      <c r="P466" s="206">
        <v>2022</v>
      </c>
      <c r="Q466" s="206"/>
    </row>
    <row r="467" spans="1:17" ht="15.75" customHeight="1">
      <c r="A467" s="211" t="s">
        <v>38</v>
      </c>
      <c r="B467" s="211" t="s">
        <v>39</v>
      </c>
      <c r="C467" s="211" t="s">
        <v>59</v>
      </c>
      <c r="D467" s="216" t="s">
        <v>319</v>
      </c>
      <c r="E467" s="216" t="str">
        <f>+'CUOTA ARTESANAL'!E341</f>
        <v>MISTER CHILE I (965767)</v>
      </c>
      <c r="F467" s="211" t="s">
        <v>41</v>
      </c>
      <c r="G467" s="211" t="s">
        <v>43</v>
      </c>
      <c r="H467" s="224">
        <f>'CUOTA ARTESANAL'!G341</f>
        <v>5.9039999999999999</v>
      </c>
      <c r="I467" s="224">
        <f>'CUOTA ARTESANAL'!H341</f>
        <v>0</v>
      </c>
      <c r="J467" s="224">
        <f>'CUOTA ARTESANAL'!I341</f>
        <v>5.9039999999999999</v>
      </c>
      <c r="K467" s="224">
        <f>'CUOTA ARTESANAL'!J341</f>
        <v>1.25</v>
      </c>
      <c r="L467" s="224">
        <f>'CUOTA ARTESANAL'!K341</f>
        <v>4.6539999999999999</v>
      </c>
      <c r="M467" s="225">
        <f>'CUOTA ARTESANAL'!L341</f>
        <v>0.21172086720867209</v>
      </c>
      <c r="N467" s="213" t="str">
        <f>'CUOTA ARTESANAL'!M341</f>
        <v>-</v>
      </c>
      <c r="O467" s="214">
        <f>RESUMEN!$C$4</f>
        <v>44725</v>
      </c>
      <c r="P467" s="206">
        <v>2022</v>
      </c>
      <c r="Q467" s="206"/>
    </row>
    <row r="468" spans="1:17" ht="15.75" customHeight="1">
      <c r="A468" s="211" t="s">
        <v>38</v>
      </c>
      <c r="B468" s="211" t="s">
        <v>39</v>
      </c>
      <c r="C468" s="211" t="s">
        <v>59</v>
      </c>
      <c r="D468" s="216" t="s">
        <v>319</v>
      </c>
      <c r="E468" s="216" t="str">
        <f>+'CUOTA ARTESANAL'!E341</f>
        <v>MISTER CHILE I (965767)</v>
      </c>
      <c r="F468" s="211" t="s">
        <v>44</v>
      </c>
      <c r="G468" s="211" t="s">
        <v>45</v>
      </c>
      <c r="H468" s="224">
        <f>'CUOTA ARTESANAL'!G342</f>
        <v>5.9039999999999999</v>
      </c>
      <c r="I468" s="224">
        <f>'CUOTA ARTESANAL'!H342</f>
        <v>0</v>
      </c>
      <c r="J468" s="224">
        <f>'CUOTA ARTESANAL'!I342</f>
        <v>10.558</v>
      </c>
      <c r="K468" s="224">
        <f>'CUOTA ARTESANAL'!J342</f>
        <v>0</v>
      </c>
      <c r="L468" s="224">
        <f>'CUOTA ARTESANAL'!K342</f>
        <v>10.558</v>
      </c>
      <c r="M468" s="225">
        <f>'CUOTA ARTESANAL'!L342</f>
        <v>0</v>
      </c>
      <c r="N468" s="213" t="str">
        <f>'CUOTA ARTESANAL'!M342</f>
        <v>-</v>
      </c>
      <c r="O468" s="214">
        <f>RESUMEN!$C$4</f>
        <v>44725</v>
      </c>
      <c r="P468" s="206">
        <v>2022</v>
      </c>
      <c r="Q468" s="206"/>
    </row>
    <row r="469" spans="1:17" ht="15.75" customHeight="1">
      <c r="A469" s="211" t="s">
        <v>38</v>
      </c>
      <c r="B469" s="211" t="s">
        <v>39</v>
      </c>
      <c r="C469" s="211" t="s">
        <v>59</v>
      </c>
      <c r="D469" s="216" t="s">
        <v>319</v>
      </c>
      <c r="E469" s="216" t="str">
        <f>+'CUOTA ARTESANAL'!E341</f>
        <v>MISTER CHILE I (965767)</v>
      </c>
      <c r="F469" s="211" t="s">
        <v>41</v>
      </c>
      <c r="G469" s="211" t="s">
        <v>45</v>
      </c>
      <c r="H469" s="224">
        <f>'CUOTA ARTESANAL'!N341</f>
        <v>11.808</v>
      </c>
      <c r="I469" s="224">
        <f>'CUOTA ARTESANAL'!O341</f>
        <v>0</v>
      </c>
      <c r="J469" s="224">
        <f>'CUOTA ARTESANAL'!P341</f>
        <v>11.808</v>
      </c>
      <c r="K469" s="224">
        <f>'CUOTA ARTESANAL'!Q341</f>
        <v>1.25</v>
      </c>
      <c r="L469" s="224">
        <f>'CUOTA ARTESANAL'!R341</f>
        <v>10.558</v>
      </c>
      <c r="M469" s="225">
        <f>'CUOTA ARTESANAL'!S341</f>
        <v>0.10586043360433604</v>
      </c>
      <c r="N469" s="213" t="s">
        <v>203</v>
      </c>
      <c r="O469" s="214">
        <f>RESUMEN!$C$4</f>
        <v>44725</v>
      </c>
      <c r="P469" s="206">
        <v>2022</v>
      </c>
      <c r="Q469" s="206"/>
    </row>
    <row r="470" spans="1:17" ht="15.75" customHeight="1">
      <c r="A470" s="211" t="s">
        <v>38</v>
      </c>
      <c r="B470" s="211" t="s">
        <v>39</v>
      </c>
      <c r="C470" s="211" t="s">
        <v>59</v>
      </c>
      <c r="D470" s="216" t="s">
        <v>319</v>
      </c>
      <c r="E470" s="216" t="str">
        <f>+'CUOTA ARTESANAL'!E343</f>
        <v>DON BLAS (969046)</v>
      </c>
      <c r="F470" s="211" t="s">
        <v>41</v>
      </c>
      <c r="G470" s="211" t="s">
        <v>43</v>
      </c>
      <c r="H470" s="224">
        <f>'CUOTA ARTESANAL'!G343</f>
        <v>5.907</v>
      </c>
      <c r="I470" s="224">
        <f>'CUOTA ARTESANAL'!H343</f>
        <v>0</v>
      </c>
      <c r="J470" s="224">
        <f>'CUOTA ARTESANAL'!I343</f>
        <v>5.907</v>
      </c>
      <c r="K470" s="224">
        <f>'CUOTA ARTESANAL'!J343</f>
        <v>0.62099999999999955</v>
      </c>
      <c r="L470" s="224">
        <f>'CUOTA ARTESANAL'!K343</f>
        <v>5.2860000000000005</v>
      </c>
      <c r="M470" s="225">
        <f>'CUOTA ARTESANAL'!L343</f>
        <v>0.10512950736414416</v>
      </c>
      <c r="N470" s="213" t="str">
        <f>'CUOTA ARTESANAL'!M343</f>
        <v>-</v>
      </c>
      <c r="O470" s="214">
        <f>RESUMEN!$C$4</f>
        <v>44725</v>
      </c>
      <c r="P470" s="206">
        <v>2022</v>
      </c>
      <c r="Q470" s="206"/>
    </row>
    <row r="471" spans="1:17" ht="15.75" customHeight="1">
      <c r="A471" s="211" t="s">
        <v>38</v>
      </c>
      <c r="B471" s="211" t="s">
        <v>39</v>
      </c>
      <c r="C471" s="211" t="s">
        <v>59</v>
      </c>
      <c r="D471" s="216" t="s">
        <v>319</v>
      </c>
      <c r="E471" s="216" t="str">
        <f>+'CUOTA ARTESANAL'!E343</f>
        <v>DON BLAS (969046)</v>
      </c>
      <c r="F471" s="211" t="s">
        <v>44</v>
      </c>
      <c r="G471" s="211" t="s">
        <v>45</v>
      </c>
      <c r="H471" s="224">
        <f>'CUOTA ARTESANAL'!G344</f>
        <v>5.907</v>
      </c>
      <c r="I471" s="224">
        <f>'CUOTA ARTESANAL'!H344</f>
        <v>0</v>
      </c>
      <c r="J471" s="224">
        <f>'CUOTA ARTESANAL'!I344</f>
        <v>11.193000000000001</v>
      </c>
      <c r="K471" s="224">
        <f>'CUOTA ARTESANAL'!J344</f>
        <v>0</v>
      </c>
      <c r="L471" s="224">
        <f>'CUOTA ARTESANAL'!K344</f>
        <v>11.193000000000001</v>
      </c>
      <c r="M471" s="225">
        <f>'CUOTA ARTESANAL'!L344</f>
        <v>0</v>
      </c>
      <c r="N471" s="213" t="str">
        <f>'CUOTA ARTESANAL'!M344</f>
        <v>-</v>
      </c>
      <c r="O471" s="214">
        <f>RESUMEN!$C$4</f>
        <v>44725</v>
      </c>
      <c r="P471" s="206">
        <v>2022</v>
      </c>
      <c r="Q471" s="206"/>
    </row>
    <row r="472" spans="1:17" ht="15.75" customHeight="1">
      <c r="A472" s="211" t="s">
        <v>38</v>
      </c>
      <c r="B472" s="211" t="s">
        <v>39</v>
      </c>
      <c r="C472" s="211" t="s">
        <v>59</v>
      </c>
      <c r="D472" s="216" t="s">
        <v>319</v>
      </c>
      <c r="E472" s="216" t="str">
        <f>+'CUOTA ARTESANAL'!E343</f>
        <v>DON BLAS (969046)</v>
      </c>
      <c r="F472" s="211" t="s">
        <v>41</v>
      </c>
      <c r="G472" s="211" t="s">
        <v>45</v>
      </c>
      <c r="H472" s="224">
        <f>'CUOTA ARTESANAL'!N343</f>
        <v>11.814</v>
      </c>
      <c r="I472" s="224">
        <f>'CUOTA ARTESANAL'!O343</f>
        <v>0</v>
      </c>
      <c r="J472" s="224">
        <f>'CUOTA ARTESANAL'!P343</f>
        <v>11.814</v>
      </c>
      <c r="K472" s="224">
        <f>'CUOTA ARTESANAL'!Q343</f>
        <v>0.62099999999999955</v>
      </c>
      <c r="L472" s="224">
        <f>'CUOTA ARTESANAL'!R343</f>
        <v>11.193000000000001</v>
      </c>
      <c r="M472" s="225">
        <f>'CUOTA ARTESANAL'!S343</f>
        <v>5.2564753682072078E-2</v>
      </c>
      <c r="N472" s="213" t="s">
        <v>203</v>
      </c>
      <c r="O472" s="214">
        <f>RESUMEN!$C$4</f>
        <v>44725</v>
      </c>
      <c r="P472" s="206">
        <v>2022</v>
      </c>
      <c r="Q472" s="206"/>
    </row>
    <row r="473" spans="1:17" ht="15.75" customHeight="1">
      <c r="A473" s="211" t="s">
        <v>38</v>
      </c>
      <c r="B473" s="211" t="s">
        <v>39</v>
      </c>
      <c r="C473" s="211" t="s">
        <v>59</v>
      </c>
      <c r="D473" s="216" t="s">
        <v>319</v>
      </c>
      <c r="E473" s="216" t="str">
        <f>+'CUOTA ARTESANAL'!E345</f>
        <v>PITUFO IV (698452)</v>
      </c>
      <c r="F473" s="211" t="s">
        <v>41</v>
      </c>
      <c r="G473" s="211" t="s">
        <v>43</v>
      </c>
      <c r="H473" s="224">
        <f>'CUOTA ARTESANAL'!G345</f>
        <v>5.9059999999999997</v>
      </c>
      <c r="I473" s="224">
        <f>'CUOTA ARTESANAL'!H345</f>
        <v>40.44</v>
      </c>
      <c r="J473" s="224">
        <f>'CUOTA ARTESANAL'!I345</f>
        <v>46.345999999999997</v>
      </c>
      <c r="K473" s="224">
        <f>'CUOTA ARTESANAL'!J345</f>
        <v>22.094000000000005</v>
      </c>
      <c r="L473" s="224">
        <f>'CUOTA ARTESANAL'!K345</f>
        <v>24.251999999999992</v>
      </c>
      <c r="M473" s="225">
        <f>'CUOTA ARTESANAL'!L345</f>
        <v>0.47671859491649776</v>
      </c>
      <c r="N473" s="213" t="str">
        <f>'CUOTA ARTESANAL'!M345</f>
        <v>-</v>
      </c>
      <c r="O473" s="214">
        <f>RESUMEN!$C$4</f>
        <v>44725</v>
      </c>
      <c r="P473" s="206">
        <v>2022</v>
      </c>
      <c r="Q473" s="206"/>
    </row>
    <row r="474" spans="1:17" ht="15.75" customHeight="1">
      <c r="A474" s="211" t="s">
        <v>38</v>
      </c>
      <c r="B474" s="211" t="s">
        <v>39</v>
      </c>
      <c r="C474" s="211" t="s">
        <v>59</v>
      </c>
      <c r="D474" s="216" t="s">
        <v>319</v>
      </c>
      <c r="E474" s="216" t="str">
        <f>+'CUOTA ARTESANAL'!E345</f>
        <v>PITUFO IV (698452)</v>
      </c>
      <c r="F474" s="211" t="s">
        <v>44</v>
      </c>
      <c r="G474" s="211" t="s">
        <v>45</v>
      </c>
      <c r="H474" s="224">
        <f>'CUOTA ARTESANAL'!G346</f>
        <v>5.9059999999999997</v>
      </c>
      <c r="I474" s="224">
        <f>'CUOTA ARTESANAL'!H346</f>
        <v>0</v>
      </c>
      <c r="J474" s="224">
        <f>'CUOTA ARTESANAL'!I346</f>
        <v>30.157999999999991</v>
      </c>
      <c r="K474" s="224">
        <f>'CUOTA ARTESANAL'!J346</f>
        <v>0</v>
      </c>
      <c r="L474" s="224">
        <f>'CUOTA ARTESANAL'!K346</f>
        <v>30.157999999999991</v>
      </c>
      <c r="M474" s="225">
        <f>'CUOTA ARTESANAL'!L346</f>
        <v>0</v>
      </c>
      <c r="N474" s="213" t="str">
        <f>'CUOTA ARTESANAL'!M346</f>
        <v>-</v>
      </c>
      <c r="O474" s="214">
        <f>RESUMEN!$C$4</f>
        <v>44725</v>
      </c>
      <c r="P474" s="206">
        <v>2022</v>
      </c>
      <c r="Q474" s="206"/>
    </row>
    <row r="475" spans="1:17" ht="15.75" customHeight="1">
      <c r="A475" s="211" t="s">
        <v>38</v>
      </c>
      <c r="B475" s="211" t="s">
        <v>39</v>
      </c>
      <c r="C475" s="211" t="s">
        <v>59</v>
      </c>
      <c r="D475" s="216" t="s">
        <v>319</v>
      </c>
      <c r="E475" s="216" t="str">
        <f>+'CUOTA ARTESANAL'!E345</f>
        <v>PITUFO IV (698452)</v>
      </c>
      <c r="F475" s="211" t="s">
        <v>41</v>
      </c>
      <c r="G475" s="211" t="s">
        <v>45</v>
      </c>
      <c r="H475" s="224">
        <f>'CUOTA ARTESANAL'!N345</f>
        <v>11.811999999999999</v>
      </c>
      <c r="I475" s="224">
        <f>'CUOTA ARTESANAL'!O345</f>
        <v>40.44</v>
      </c>
      <c r="J475" s="224">
        <f>'CUOTA ARTESANAL'!P345</f>
        <v>52.251999999999995</v>
      </c>
      <c r="K475" s="224">
        <f>'CUOTA ARTESANAL'!Q345</f>
        <v>22.094000000000005</v>
      </c>
      <c r="L475" s="224">
        <f>'CUOTA ARTESANAL'!R345</f>
        <v>30.157999999999991</v>
      </c>
      <c r="M475" s="225">
        <f>'CUOTA ARTESANAL'!S345</f>
        <v>0.42283548955063932</v>
      </c>
      <c r="N475" s="213" t="s">
        <v>203</v>
      </c>
      <c r="O475" s="214">
        <f>RESUMEN!$C$4</f>
        <v>44725</v>
      </c>
      <c r="P475" s="206">
        <v>2022</v>
      </c>
      <c r="Q475" s="206"/>
    </row>
    <row r="476" spans="1:17" ht="15.75" customHeight="1">
      <c r="A476" s="211" t="s">
        <v>38</v>
      </c>
      <c r="B476" s="211" t="s">
        <v>39</v>
      </c>
      <c r="C476" s="211" t="s">
        <v>59</v>
      </c>
      <c r="D476" s="216" t="s">
        <v>319</v>
      </c>
      <c r="E476" s="216" t="str">
        <f>+'CUOTA ARTESANAL'!E347</f>
        <v>PUNTA DE LOBOS II (968163)</v>
      </c>
      <c r="F476" s="211" t="s">
        <v>41</v>
      </c>
      <c r="G476" s="211" t="s">
        <v>43</v>
      </c>
      <c r="H476" s="224">
        <f>'CUOTA ARTESANAL'!G347</f>
        <v>5.9059999999999997</v>
      </c>
      <c r="I476" s="224">
        <f>'CUOTA ARTESANAL'!H347</f>
        <v>0</v>
      </c>
      <c r="J476" s="224">
        <f>'CUOTA ARTESANAL'!I347</f>
        <v>5.9059999999999997</v>
      </c>
      <c r="K476" s="224">
        <f>'CUOTA ARTESANAL'!J347</f>
        <v>5.1910000000000007</v>
      </c>
      <c r="L476" s="224">
        <f>'CUOTA ARTESANAL'!K347</f>
        <v>0.71499999999999897</v>
      </c>
      <c r="M476" s="225">
        <f>'CUOTA ARTESANAL'!L347</f>
        <v>0.87893667456823588</v>
      </c>
      <c r="N476" s="213" t="str">
        <f>'CUOTA ARTESANAL'!M347</f>
        <v>-</v>
      </c>
      <c r="O476" s="214">
        <f>RESUMEN!$C$4</f>
        <v>44725</v>
      </c>
      <c r="P476" s="206">
        <v>2022</v>
      </c>
      <c r="Q476" s="206"/>
    </row>
    <row r="477" spans="1:17" ht="15.75" customHeight="1">
      <c r="A477" s="211" t="s">
        <v>38</v>
      </c>
      <c r="B477" s="211" t="s">
        <v>39</v>
      </c>
      <c r="C477" s="211" t="s">
        <v>59</v>
      </c>
      <c r="D477" s="216" t="s">
        <v>319</v>
      </c>
      <c r="E477" s="216" t="str">
        <f>+'CUOTA ARTESANAL'!E347</f>
        <v>PUNTA DE LOBOS II (968163)</v>
      </c>
      <c r="F477" s="211" t="s">
        <v>44</v>
      </c>
      <c r="G477" s="211" t="s">
        <v>45</v>
      </c>
      <c r="H477" s="224">
        <f>'CUOTA ARTESANAL'!G348</f>
        <v>5.9059999999999997</v>
      </c>
      <c r="I477" s="224">
        <f>'CUOTA ARTESANAL'!H348</f>
        <v>0</v>
      </c>
      <c r="J477" s="224">
        <f>'CUOTA ARTESANAL'!I348</f>
        <v>6.6209999999999987</v>
      </c>
      <c r="K477" s="224">
        <f>'CUOTA ARTESANAL'!J348</f>
        <v>0</v>
      </c>
      <c r="L477" s="224">
        <f>'CUOTA ARTESANAL'!K348</f>
        <v>6.6209999999999987</v>
      </c>
      <c r="M477" s="225">
        <f>'CUOTA ARTESANAL'!L348</f>
        <v>0</v>
      </c>
      <c r="N477" s="213" t="str">
        <f>'CUOTA ARTESANAL'!M348</f>
        <v>-</v>
      </c>
      <c r="O477" s="214">
        <f>RESUMEN!$C$4</f>
        <v>44725</v>
      </c>
      <c r="P477" s="206">
        <v>2022</v>
      </c>
      <c r="Q477" s="206"/>
    </row>
    <row r="478" spans="1:17" ht="15.75" customHeight="1">
      <c r="A478" s="211" t="s">
        <v>38</v>
      </c>
      <c r="B478" s="211" t="s">
        <v>39</v>
      </c>
      <c r="C478" s="211" t="s">
        <v>59</v>
      </c>
      <c r="D478" s="216" t="s">
        <v>319</v>
      </c>
      <c r="E478" s="216" t="str">
        <f>+'CUOTA ARTESANAL'!E347</f>
        <v>PUNTA DE LOBOS II (968163)</v>
      </c>
      <c r="F478" s="211" t="s">
        <v>41</v>
      </c>
      <c r="G478" s="211" t="s">
        <v>45</v>
      </c>
      <c r="H478" s="224">
        <f>'CUOTA ARTESANAL'!N347</f>
        <v>11.811999999999999</v>
      </c>
      <c r="I478" s="224">
        <f>'CUOTA ARTESANAL'!O347</f>
        <v>0</v>
      </c>
      <c r="J478" s="224">
        <f>'CUOTA ARTESANAL'!P347</f>
        <v>11.811999999999999</v>
      </c>
      <c r="K478" s="224">
        <f>'CUOTA ARTESANAL'!Q347</f>
        <v>5.1910000000000007</v>
      </c>
      <c r="L478" s="224">
        <f>'CUOTA ARTESANAL'!R347</f>
        <v>6.6209999999999987</v>
      </c>
      <c r="M478" s="225">
        <f>'CUOTA ARTESANAL'!S347</f>
        <v>0.43946833728411794</v>
      </c>
      <c r="N478" s="213" t="s">
        <v>203</v>
      </c>
      <c r="O478" s="214">
        <f>RESUMEN!$C$4</f>
        <v>44725</v>
      </c>
      <c r="P478" s="206">
        <v>2022</v>
      </c>
      <c r="Q478" s="206"/>
    </row>
    <row r="479" spans="1:17" ht="15.75" customHeight="1">
      <c r="A479" s="211" t="s">
        <v>38</v>
      </c>
      <c r="B479" s="211" t="s">
        <v>39</v>
      </c>
      <c r="C479" s="211" t="s">
        <v>59</v>
      </c>
      <c r="D479" s="216" t="s">
        <v>319</v>
      </c>
      <c r="E479" s="216" t="str">
        <f>+'CUOTA ARTESANAL'!E349</f>
        <v>PUNTA DE LOBOS I (967155)</v>
      </c>
      <c r="F479" s="211" t="s">
        <v>41</v>
      </c>
      <c r="G479" s="211" t="s">
        <v>43</v>
      </c>
      <c r="H479" s="224">
        <f>'CUOTA ARTESANAL'!G349</f>
        <v>5.907</v>
      </c>
      <c r="I479" s="224">
        <f>'CUOTA ARTESANAL'!H349</f>
        <v>0</v>
      </c>
      <c r="J479" s="224">
        <f>'CUOTA ARTESANAL'!I349</f>
        <v>5.907</v>
      </c>
      <c r="K479" s="224">
        <f>'CUOTA ARTESANAL'!J349</f>
        <v>2.3760000000000003</v>
      </c>
      <c r="L479" s="224">
        <f>'CUOTA ARTESANAL'!K349</f>
        <v>3.5309999999999997</v>
      </c>
      <c r="M479" s="225">
        <f>'CUOTA ARTESANAL'!L349</f>
        <v>0.40223463687150846</v>
      </c>
      <c r="N479" s="213" t="str">
        <f>'CUOTA ARTESANAL'!M349</f>
        <v>-</v>
      </c>
      <c r="O479" s="214">
        <f>RESUMEN!$C$4</f>
        <v>44725</v>
      </c>
      <c r="P479" s="206">
        <v>2022</v>
      </c>
      <c r="Q479" s="206"/>
    </row>
    <row r="480" spans="1:17" ht="15.75" customHeight="1">
      <c r="A480" s="211" t="s">
        <v>38</v>
      </c>
      <c r="B480" s="211" t="s">
        <v>39</v>
      </c>
      <c r="C480" s="211" t="s">
        <v>59</v>
      </c>
      <c r="D480" s="216" t="s">
        <v>319</v>
      </c>
      <c r="E480" s="216" t="str">
        <f>+'CUOTA ARTESANAL'!E349</f>
        <v>PUNTA DE LOBOS I (967155)</v>
      </c>
      <c r="F480" s="211" t="s">
        <v>44</v>
      </c>
      <c r="G480" s="211" t="s">
        <v>45</v>
      </c>
      <c r="H480" s="224">
        <f>'CUOTA ARTESANAL'!G350</f>
        <v>5.907</v>
      </c>
      <c r="I480" s="224">
        <f>'CUOTA ARTESANAL'!H350</f>
        <v>0</v>
      </c>
      <c r="J480" s="224">
        <f>'CUOTA ARTESANAL'!I350</f>
        <v>9.4379999999999988</v>
      </c>
      <c r="K480" s="224">
        <f>'CUOTA ARTESANAL'!J350</f>
        <v>0</v>
      </c>
      <c r="L480" s="224">
        <f>'CUOTA ARTESANAL'!K350</f>
        <v>9.4379999999999988</v>
      </c>
      <c r="M480" s="225">
        <f>'CUOTA ARTESANAL'!L350</f>
        <v>0</v>
      </c>
      <c r="N480" s="213" t="str">
        <f>'CUOTA ARTESANAL'!M350</f>
        <v>-</v>
      </c>
      <c r="O480" s="214">
        <f>RESUMEN!$C$4</f>
        <v>44725</v>
      </c>
      <c r="P480" s="206">
        <v>2022</v>
      </c>
      <c r="Q480" s="206"/>
    </row>
    <row r="481" spans="1:17" ht="15.75" customHeight="1">
      <c r="A481" s="211" t="s">
        <v>38</v>
      </c>
      <c r="B481" s="211" t="s">
        <v>39</v>
      </c>
      <c r="C481" s="211" t="s">
        <v>59</v>
      </c>
      <c r="D481" s="216" t="s">
        <v>319</v>
      </c>
      <c r="E481" s="216" t="str">
        <f>+'CUOTA ARTESANAL'!E349</f>
        <v>PUNTA DE LOBOS I (967155)</v>
      </c>
      <c r="F481" s="211" t="s">
        <v>41</v>
      </c>
      <c r="G481" s="211" t="s">
        <v>45</v>
      </c>
      <c r="H481" s="224">
        <f>'CUOTA ARTESANAL'!N349</f>
        <v>11.814</v>
      </c>
      <c r="I481" s="224">
        <f>'CUOTA ARTESANAL'!O349</f>
        <v>0</v>
      </c>
      <c r="J481" s="224">
        <f>'CUOTA ARTESANAL'!P349</f>
        <v>11.814</v>
      </c>
      <c r="K481" s="224">
        <f>'CUOTA ARTESANAL'!Q349</f>
        <v>2.3760000000000003</v>
      </c>
      <c r="L481" s="224">
        <f>'CUOTA ARTESANAL'!R349</f>
        <v>9.4379999999999988</v>
      </c>
      <c r="M481" s="225">
        <f>'CUOTA ARTESANAL'!S349</f>
        <v>0.20111731843575423</v>
      </c>
      <c r="N481" s="213" t="s">
        <v>203</v>
      </c>
      <c r="O481" s="214">
        <f>RESUMEN!$C$4</f>
        <v>44725</v>
      </c>
      <c r="P481" s="206">
        <v>2022</v>
      </c>
      <c r="Q481" s="206"/>
    </row>
    <row r="482" spans="1:17" ht="15.75" customHeight="1">
      <c r="A482" s="211" t="s">
        <v>38</v>
      </c>
      <c r="B482" s="211" t="s">
        <v>39</v>
      </c>
      <c r="C482" s="211" t="s">
        <v>59</v>
      </c>
      <c r="D482" s="216" t="s">
        <v>319</v>
      </c>
      <c r="E482" s="216" t="str">
        <f>+'CUOTA ARTESANAL'!E351</f>
        <v>PUNTA DEL ESTE I (966953)</v>
      </c>
      <c r="F482" s="211" t="s">
        <v>41</v>
      </c>
      <c r="G482" s="211" t="s">
        <v>43</v>
      </c>
      <c r="H482" s="224">
        <f>'CUOTA ARTESANAL'!G351</f>
        <v>5.9080000000000004</v>
      </c>
      <c r="I482" s="224">
        <f>'CUOTA ARTESANAL'!H351</f>
        <v>0</v>
      </c>
      <c r="J482" s="224">
        <f>'CUOTA ARTESANAL'!I351</f>
        <v>5.9080000000000004</v>
      </c>
      <c r="K482" s="224">
        <f>'CUOTA ARTESANAL'!J351</f>
        <v>1.0200000000000005</v>
      </c>
      <c r="L482" s="224">
        <f>'CUOTA ARTESANAL'!K351</f>
        <v>4.8879999999999999</v>
      </c>
      <c r="M482" s="225">
        <f>'CUOTA ARTESANAL'!L351</f>
        <v>0.17264725795531488</v>
      </c>
      <c r="N482" s="213" t="str">
        <f>'CUOTA ARTESANAL'!M351</f>
        <v>-</v>
      </c>
      <c r="O482" s="214">
        <f>RESUMEN!$C$4</f>
        <v>44725</v>
      </c>
      <c r="P482" s="206">
        <v>2022</v>
      </c>
      <c r="Q482" s="206"/>
    </row>
    <row r="483" spans="1:17" ht="15.75" customHeight="1">
      <c r="A483" s="211" t="s">
        <v>38</v>
      </c>
      <c r="B483" s="211" t="s">
        <v>39</v>
      </c>
      <c r="C483" s="211" t="s">
        <v>59</v>
      </c>
      <c r="D483" s="216" t="s">
        <v>319</v>
      </c>
      <c r="E483" s="216" t="str">
        <f>+'CUOTA ARTESANAL'!E351</f>
        <v>PUNTA DEL ESTE I (966953)</v>
      </c>
      <c r="F483" s="211" t="s">
        <v>44</v>
      </c>
      <c r="G483" s="211" t="s">
        <v>45</v>
      </c>
      <c r="H483" s="224">
        <f>'CUOTA ARTESANAL'!G352</f>
        <v>5.9080000000000004</v>
      </c>
      <c r="I483" s="224">
        <f>'CUOTA ARTESANAL'!H352</f>
        <v>0</v>
      </c>
      <c r="J483" s="224">
        <f>'CUOTA ARTESANAL'!I352</f>
        <v>10.795999999999999</v>
      </c>
      <c r="K483" s="224">
        <f>'CUOTA ARTESANAL'!J352</f>
        <v>0</v>
      </c>
      <c r="L483" s="224">
        <f>'CUOTA ARTESANAL'!K352</f>
        <v>10.795999999999999</v>
      </c>
      <c r="M483" s="225">
        <f>'CUOTA ARTESANAL'!L352</f>
        <v>0</v>
      </c>
      <c r="N483" s="213" t="str">
        <f>'CUOTA ARTESANAL'!M352</f>
        <v>-</v>
      </c>
      <c r="O483" s="214">
        <f>RESUMEN!$C$4</f>
        <v>44725</v>
      </c>
      <c r="P483" s="206">
        <v>2022</v>
      </c>
      <c r="Q483" s="206"/>
    </row>
    <row r="484" spans="1:17" ht="15.75" customHeight="1">
      <c r="A484" s="211" t="s">
        <v>38</v>
      </c>
      <c r="B484" s="211" t="s">
        <v>39</v>
      </c>
      <c r="C484" s="211" t="s">
        <v>59</v>
      </c>
      <c r="D484" s="216" t="s">
        <v>319</v>
      </c>
      <c r="E484" s="216" t="str">
        <f>+'CUOTA ARTESANAL'!E351</f>
        <v>PUNTA DEL ESTE I (966953)</v>
      </c>
      <c r="F484" s="211" t="s">
        <v>41</v>
      </c>
      <c r="G484" s="211" t="s">
        <v>45</v>
      </c>
      <c r="H484" s="224">
        <f>'CUOTA ARTESANAL'!N351</f>
        <v>11.816000000000001</v>
      </c>
      <c r="I484" s="224">
        <f>'CUOTA ARTESANAL'!O351</f>
        <v>0</v>
      </c>
      <c r="J484" s="224">
        <f>'CUOTA ARTESANAL'!P351</f>
        <v>11.816000000000001</v>
      </c>
      <c r="K484" s="224">
        <f>'CUOTA ARTESANAL'!Q351</f>
        <v>1.0200000000000005</v>
      </c>
      <c r="L484" s="224">
        <f>'CUOTA ARTESANAL'!R351</f>
        <v>10.795999999999999</v>
      </c>
      <c r="M484" s="225">
        <f>'CUOTA ARTESANAL'!S351</f>
        <v>8.6323628977657441E-2</v>
      </c>
      <c r="N484" s="213" t="s">
        <v>203</v>
      </c>
      <c r="O484" s="214">
        <f>RESUMEN!$C$4</f>
        <v>44725</v>
      </c>
      <c r="P484" s="206">
        <v>2022</v>
      </c>
      <c r="Q484" s="206"/>
    </row>
    <row r="485" spans="1:17" ht="15.75" customHeight="1">
      <c r="A485" s="211" t="s">
        <v>38</v>
      </c>
      <c r="B485" s="211" t="s">
        <v>39</v>
      </c>
      <c r="C485" s="211" t="s">
        <v>59</v>
      </c>
      <c r="D485" s="216" t="s">
        <v>319</v>
      </c>
      <c r="E485" s="216" t="str">
        <f>+'CUOTA ARTESANAL'!E353</f>
        <v>RAYO DE SOL IV (965226)</v>
      </c>
      <c r="F485" s="211" t="s">
        <v>41</v>
      </c>
      <c r="G485" s="211" t="s">
        <v>43</v>
      </c>
      <c r="H485" s="224">
        <f>'CUOTA ARTESANAL'!G354</f>
        <v>5.9059999999999997</v>
      </c>
      <c r="I485" s="224">
        <f>'CUOTA ARTESANAL'!H353</f>
        <v>13</v>
      </c>
      <c r="J485" s="224">
        <f>'CUOTA ARTESANAL'!I353</f>
        <v>18.905999999999999</v>
      </c>
      <c r="K485" s="224">
        <f>'CUOTA ARTESANAL'!J353</f>
        <v>5.7639999999999958</v>
      </c>
      <c r="L485" s="224">
        <f>'CUOTA ARTESANAL'!K353</f>
        <v>13.142000000000003</v>
      </c>
      <c r="M485" s="225">
        <f>'CUOTA ARTESANAL'!L353</f>
        <v>0.30487675870094127</v>
      </c>
      <c r="N485" s="213" t="str">
        <f>'CUOTA ARTESANAL'!M353</f>
        <v>-</v>
      </c>
      <c r="O485" s="214">
        <f>RESUMEN!$C$4</f>
        <v>44725</v>
      </c>
      <c r="P485" s="206">
        <v>2022</v>
      </c>
      <c r="Q485" s="206"/>
    </row>
    <row r="486" spans="1:17" ht="15.75" customHeight="1">
      <c r="A486" s="211" t="s">
        <v>38</v>
      </c>
      <c r="B486" s="211" t="s">
        <v>39</v>
      </c>
      <c r="C486" s="211" t="s">
        <v>59</v>
      </c>
      <c r="D486" s="216" t="s">
        <v>319</v>
      </c>
      <c r="E486" s="216" t="str">
        <f>+'CUOTA ARTESANAL'!E353</f>
        <v>RAYO DE SOL IV (965226)</v>
      </c>
      <c r="F486" s="211" t="s">
        <v>41</v>
      </c>
      <c r="G486" s="211" t="s">
        <v>45</v>
      </c>
      <c r="H486" s="224">
        <f>'CUOTA ARTESANAL'!N353</f>
        <v>11.811999999999999</v>
      </c>
      <c r="I486" s="224">
        <f>'CUOTA ARTESANAL'!O353</f>
        <v>13</v>
      </c>
      <c r="J486" s="224">
        <f>'CUOTA ARTESANAL'!P353</f>
        <v>24.811999999999998</v>
      </c>
      <c r="K486" s="224">
        <f>'CUOTA ARTESANAL'!Q353</f>
        <v>5.7639999999999958</v>
      </c>
      <c r="L486" s="224">
        <f>'CUOTA ARTESANAL'!R353</f>
        <v>19.048000000000002</v>
      </c>
      <c r="M486" s="225">
        <f>'CUOTA ARTESANAL'!S353</f>
        <v>0.23230694825084622</v>
      </c>
      <c r="N486" s="213" t="s">
        <v>203</v>
      </c>
      <c r="O486" s="214">
        <f>RESUMEN!$C$4</f>
        <v>44725</v>
      </c>
      <c r="P486" s="206">
        <v>2022</v>
      </c>
      <c r="Q486" s="206"/>
    </row>
    <row r="487" spans="1:17" ht="15.75" customHeight="1">
      <c r="A487" s="211" t="s">
        <v>38</v>
      </c>
      <c r="B487" s="211" t="s">
        <v>39</v>
      </c>
      <c r="C487" s="211" t="s">
        <v>59</v>
      </c>
      <c r="D487" s="216" t="s">
        <v>319</v>
      </c>
      <c r="E487" s="216" t="str">
        <f>+'CUOTA ARTESANAL'!E355</f>
        <v>RAYO IV (966787)</v>
      </c>
      <c r="F487" s="211" t="s">
        <v>41</v>
      </c>
      <c r="G487" s="211" t="s">
        <v>43</v>
      </c>
      <c r="H487" s="224">
        <f>'CUOTA ARTESANAL'!G355</f>
        <v>5.9059999999999997</v>
      </c>
      <c r="I487" s="224">
        <f>'CUOTA ARTESANAL'!H355</f>
        <v>0</v>
      </c>
      <c r="J487" s="224">
        <f>'CUOTA ARTESANAL'!I355</f>
        <v>5.9059999999999997</v>
      </c>
      <c r="K487" s="224">
        <f>'CUOTA ARTESANAL'!J355</f>
        <v>1.1500000000000004</v>
      </c>
      <c r="L487" s="224">
        <f>'CUOTA ARTESANAL'!K355</f>
        <v>4.7559999999999993</v>
      </c>
      <c r="M487" s="225">
        <f>'CUOTA ARTESANAL'!L355</f>
        <v>0.19471723670843216</v>
      </c>
      <c r="N487" s="213" t="str">
        <f>'CUOTA ARTESANAL'!M355</f>
        <v>-</v>
      </c>
      <c r="O487" s="214">
        <f>RESUMEN!$C$4</f>
        <v>44725</v>
      </c>
      <c r="P487" s="206">
        <v>2022</v>
      </c>
      <c r="Q487" s="206"/>
    </row>
    <row r="488" spans="1:17" ht="15.75" customHeight="1">
      <c r="A488" s="211" t="s">
        <v>38</v>
      </c>
      <c r="B488" s="211" t="s">
        <v>39</v>
      </c>
      <c r="C488" s="211" t="s">
        <v>59</v>
      </c>
      <c r="D488" s="216" t="s">
        <v>319</v>
      </c>
      <c r="E488" s="216" t="str">
        <f>+'CUOTA ARTESANAL'!E355</f>
        <v>RAYO IV (966787)</v>
      </c>
      <c r="F488" s="211" t="s">
        <v>44</v>
      </c>
      <c r="G488" s="211" t="s">
        <v>45</v>
      </c>
      <c r="H488" s="224">
        <f>'CUOTA ARTESANAL'!G356</f>
        <v>5.9059999999999997</v>
      </c>
      <c r="I488" s="224">
        <f>'CUOTA ARTESANAL'!H356</f>
        <v>0</v>
      </c>
      <c r="J488" s="224">
        <f>'CUOTA ARTESANAL'!I356</f>
        <v>10.661999999999999</v>
      </c>
      <c r="K488" s="224">
        <f>'CUOTA ARTESANAL'!J356</f>
        <v>0</v>
      </c>
      <c r="L488" s="224">
        <f>'CUOTA ARTESANAL'!K356</f>
        <v>10.661999999999999</v>
      </c>
      <c r="M488" s="225">
        <f>'CUOTA ARTESANAL'!L356</f>
        <v>0</v>
      </c>
      <c r="N488" s="213" t="str">
        <f>'CUOTA ARTESANAL'!M356</f>
        <v>-</v>
      </c>
      <c r="O488" s="214">
        <f>RESUMEN!$C$4</f>
        <v>44725</v>
      </c>
      <c r="P488" s="206">
        <v>2022</v>
      </c>
      <c r="Q488" s="206"/>
    </row>
    <row r="489" spans="1:17" ht="15.75" customHeight="1">
      <c r="A489" s="211" t="s">
        <v>38</v>
      </c>
      <c r="B489" s="211" t="s">
        <v>39</v>
      </c>
      <c r="C489" s="211" t="s">
        <v>59</v>
      </c>
      <c r="D489" s="216" t="s">
        <v>319</v>
      </c>
      <c r="E489" s="216" t="str">
        <f>+'CUOTA ARTESANAL'!E355</f>
        <v>RAYO IV (966787)</v>
      </c>
      <c r="F489" s="211" t="s">
        <v>41</v>
      </c>
      <c r="G489" s="211" t="s">
        <v>45</v>
      </c>
      <c r="H489" s="224">
        <f>'CUOTA ARTESANAL'!N355</f>
        <v>11.811999999999999</v>
      </c>
      <c r="I489" s="224">
        <f>'CUOTA ARTESANAL'!O355</f>
        <v>0</v>
      </c>
      <c r="J489" s="224">
        <f>'CUOTA ARTESANAL'!P355</f>
        <v>11.811999999999999</v>
      </c>
      <c r="K489" s="224">
        <f>'CUOTA ARTESANAL'!Q355</f>
        <v>1.1500000000000004</v>
      </c>
      <c r="L489" s="224">
        <f>'CUOTA ARTESANAL'!R355</f>
        <v>10.661999999999999</v>
      </c>
      <c r="M489" s="225">
        <f>'CUOTA ARTESANAL'!S355</f>
        <v>9.7358618354216081E-2</v>
      </c>
      <c r="N489" s="213" t="s">
        <v>203</v>
      </c>
      <c r="O489" s="214">
        <f>RESUMEN!$C$4</f>
        <v>44725</v>
      </c>
      <c r="P489" s="206">
        <v>2022</v>
      </c>
      <c r="Q489" s="206"/>
    </row>
    <row r="490" spans="1:17" ht="15.75" customHeight="1">
      <c r="A490" s="211" t="s">
        <v>38</v>
      </c>
      <c r="B490" s="211" t="s">
        <v>39</v>
      </c>
      <c r="C490" s="211" t="s">
        <v>59</v>
      </c>
      <c r="D490" s="216" t="s">
        <v>319</v>
      </c>
      <c r="E490" s="216" t="str">
        <f>+'CUOTA ARTESANAL'!E357</f>
        <v>NAUTILUS IV (698544)</v>
      </c>
      <c r="F490" s="211" t="s">
        <v>41</v>
      </c>
      <c r="G490" s="211" t="s">
        <v>43</v>
      </c>
      <c r="H490" s="224">
        <f>'CUOTA ARTESANAL'!G357</f>
        <v>5.9039999999999999</v>
      </c>
      <c r="I490" s="224">
        <f>'CUOTA ARTESANAL'!H357</f>
        <v>0</v>
      </c>
      <c r="J490" s="224">
        <f>'CUOTA ARTESANAL'!I357</f>
        <v>5.9039999999999999</v>
      </c>
      <c r="K490" s="224">
        <f>'CUOTA ARTESANAL'!J357</f>
        <v>2.3150000000000004</v>
      </c>
      <c r="L490" s="224">
        <f>'CUOTA ARTESANAL'!K357</f>
        <v>3.5889999999999995</v>
      </c>
      <c r="M490" s="225">
        <f>'CUOTA ARTESANAL'!L357</f>
        <v>0.39210704607046076</v>
      </c>
      <c r="N490" s="213" t="str">
        <f>'CUOTA ARTESANAL'!M357</f>
        <v>-</v>
      </c>
      <c r="O490" s="214">
        <f>RESUMEN!$C$4</f>
        <v>44725</v>
      </c>
      <c r="P490" s="206">
        <v>2022</v>
      </c>
      <c r="Q490" s="206"/>
    </row>
    <row r="491" spans="1:17" ht="15.75" customHeight="1">
      <c r="A491" s="211" t="s">
        <v>38</v>
      </c>
      <c r="B491" s="211" t="s">
        <v>39</v>
      </c>
      <c r="C491" s="211" t="s">
        <v>59</v>
      </c>
      <c r="D491" s="216" t="s">
        <v>319</v>
      </c>
      <c r="E491" s="216" t="str">
        <f>+'CUOTA ARTESANAL'!E357</f>
        <v>NAUTILUS IV (698544)</v>
      </c>
      <c r="F491" s="211" t="s">
        <v>44</v>
      </c>
      <c r="G491" s="211" t="s">
        <v>45</v>
      </c>
      <c r="H491" s="224">
        <f>'CUOTA ARTESANAL'!G358</f>
        <v>5.9039999999999999</v>
      </c>
      <c r="I491" s="224">
        <f>'CUOTA ARTESANAL'!H358</f>
        <v>0</v>
      </c>
      <c r="J491" s="224">
        <f>'CUOTA ARTESANAL'!I358</f>
        <v>9.4929999999999986</v>
      </c>
      <c r="K491" s="224">
        <f>'CUOTA ARTESANAL'!J358</f>
        <v>0</v>
      </c>
      <c r="L491" s="224">
        <f>'CUOTA ARTESANAL'!K358</f>
        <v>9.4929999999999986</v>
      </c>
      <c r="M491" s="225">
        <f>'CUOTA ARTESANAL'!L358</f>
        <v>0</v>
      </c>
      <c r="N491" s="213" t="str">
        <f>'CUOTA ARTESANAL'!M358</f>
        <v>-</v>
      </c>
      <c r="O491" s="214">
        <f>RESUMEN!$C$4</f>
        <v>44725</v>
      </c>
      <c r="P491" s="206">
        <v>2022</v>
      </c>
      <c r="Q491" s="206"/>
    </row>
    <row r="492" spans="1:17" ht="15.75" customHeight="1">
      <c r="A492" s="211" t="s">
        <v>38</v>
      </c>
      <c r="B492" s="211" t="s">
        <v>39</v>
      </c>
      <c r="C492" s="211" t="s">
        <v>59</v>
      </c>
      <c r="D492" s="216" t="s">
        <v>319</v>
      </c>
      <c r="E492" s="216" t="str">
        <f>+'CUOTA ARTESANAL'!E357</f>
        <v>NAUTILUS IV (698544)</v>
      </c>
      <c r="F492" s="211" t="s">
        <v>41</v>
      </c>
      <c r="G492" s="211" t="s">
        <v>45</v>
      </c>
      <c r="H492" s="224">
        <f>'CUOTA ARTESANAL'!N357</f>
        <v>11.808</v>
      </c>
      <c r="I492" s="224">
        <f>'CUOTA ARTESANAL'!O357</f>
        <v>0</v>
      </c>
      <c r="J492" s="224">
        <f>'CUOTA ARTESANAL'!P357</f>
        <v>11.808</v>
      </c>
      <c r="K492" s="224">
        <f>'CUOTA ARTESANAL'!Q357</f>
        <v>2.3150000000000004</v>
      </c>
      <c r="L492" s="224">
        <f>'CUOTA ARTESANAL'!R357</f>
        <v>9.4929999999999986</v>
      </c>
      <c r="M492" s="225">
        <f>'CUOTA ARTESANAL'!S357</f>
        <v>0.19605352303523038</v>
      </c>
      <c r="N492" s="213" t="s">
        <v>203</v>
      </c>
      <c r="O492" s="214">
        <f>RESUMEN!$C$4</f>
        <v>44725</v>
      </c>
      <c r="P492" s="206">
        <v>2022</v>
      </c>
      <c r="Q492" s="206"/>
    </row>
    <row r="493" spans="1:17" ht="15.75" customHeight="1">
      <c r="A493" s="211" t="s">
        <v>38</v>
      </c>
      <c r="B493" s="211" t="s">
        <v>39</v>
      </c>
      <c r="C493" s="211" t="s">
        <v>59</v>
      </c>
      <c r="D493" s="216" t="s">
        <v>319</v>
      </c>
      <c r="E493" s="216" t="str">
        <f>+'CUOTA ARTESANAL'!E359</f>
        <v>SANTA OLGA III (966443)</v>
      </c>
      <c r="F493" s="211" t="s">
        <v>41</v>
      </c>
      <c r="G493" s="211" t="s">
        <v>43</v>
      </c>
      <c r="H493" s="224">
        <f>'CUOTA ARTESANAL'!G359</f>
        <v>5.9059999999999997</v>
      </c>
      <c r="I493" s="224">
        <f>'CUOTA ARTESANAL'!H359</f>
        <v>0</v>
      </c>
      <c r="J493" s="224">
        <f>'CUOTA ARTESANAL'!I359</f>
        <v>5.9059999999999997</v>
      </c>
      <c r="K493" s="224">
        <f>'CUOTA ARTESANAL'!J359</f>
        <v>3.5250000000000021</v>
      </c>
      <c r="L493" s="224">
        <f>'CUOTA ARTESANAL'!K359</f>
        <v>2.3809999999999976</v>
      </c>
      <c r="M493" s="225">
        <f>'CUOTA ARTESANAL'!L359</f>
        <v>0.59685066034541179</v>
      </c>
      <c r="N493" s="213" t="str">
        <f>'CUOTA ARTESANAL'!M359</f>
        <v>-</v>
      </c>
      <c r="O493" s="214">
        <f>RESUMEN!$C$4</f>
        <v>44725</v>
      </c>
      <c r="P493" s="206">
        <v>2022</v>
      </c>
      <c r="Q493" s="206"/>
    </row>
    <row r="494" spans="1:17" ht="15.75" customHeight="1">
      <c r="A494" s="211" t="s">
        <v>38</v>
      </c>
      <c r="B494" s="211" t="s">
        <v>39</v>
      </c>
      <c r="C494" s="211" t="s">
        <v>59</v>
      </c>
      <c r="D494" s="216" t="s">
        <v>319</v>
      </c>
      <c r="E494" s="216" t="str">
        <f>+'CUOTA ARTESANAL'!E359</f>
        <v>SANTA OLGA III (966443)</v>
      </c>
      <c r="F494" s="211" t="s">
        <v>44</v>
      </c>
      <c r="G494" s="211" t="s">
        <v>45</v>
      </c>
      <c r="H494" s="224">
        <f>'CUOTA ARTESANAL'!G360</f>
        <v>5.9059999999999997</v>
      </c>
      <c r="I494" s="224">
        <f>'CUOTA ARTESANAL'!H360</f>
        <v>0</v>
      </c>
      <c r="J494" s="224">
        <f>'CUOTA ARTESANAL'!I360</f>
        <v>8.2869999999999973</v>
      </c>
      <c r="K494" s="224">
        <f>'CUOTA ARTESANAL'!J360</f>
        <v>0</v>
      </c>
      <c r="L494" s="224">
        <f>'CUOTA ARTESANAL'!K360</f>
        <v>8.2869999999999973</v>
      </c>
      <c r="M494" s="225">
        <f>'CUOTA ARTESANAL'!L360</f>
        <v>0</v>
      </c>
      <c r="N494" s="213" t="str">
        <f>'CUOTA ARTESANAL'!M360</f>
        <v>-</v>
      </c>
      <c r="O494" s="214">
        <f>RESUMEN!$C$4</f>
        <v>44725</v>
      </c>
      <c r="P494" s="206">
        <v>2022</v>
      </c>
      <c r="Q494" s="206"/>
    </row>
    <row r="495" spans="1:17" ht="15.75" customHeight="1">
      <c r="A495" s="211" t="s">
        <v>38</v>
      </c>
      <c r="B495" s="211" t="s">
        <v>39</v>
      </c>
      <c r="C495" s="211" t="s">
        <v>59</v>
      </c>
      <c r="D495" s="216" t="s">
        <v>319</v>
      </c>
      <c r="E495" s="216" t="str">
        <f>+'CUOTA ARTESANAL'!E359</f>
        <v>SANTA OLGA III (966443)</v>
      </c>
      <c r="F495" s="211" t="s">
        <v>41</v>
      </c>
      <c r="G495" s="211" t="s">
        <v>45</v>
      </c>
      <c r="H495" s="224">
        <f>'CUOTA ARTESANAL'!N359</f>
        <v>11.811999999999999</v>
      </c>
      <c r="I495" s="224">
        <f>'CUOTA ARTESANAL'!O359</f>
        <v>0</v>
      </c>
      <c r="J495" s="224">
        <f>'CUOTA ARTESANAL'!P359</f>
        <v>11.811999999999999</v>
      </c>
      <c r="K495" s="224">
        <f>'CUOTA ARTESANAL'!Q359</f>
        <v>3.5250000000000021</v>
      </c>
      <c r="L495" s="224">
        <f>'CUOTA ARTESANAL'!R359</f>
        <v>8.2869999999999973</v>
      </c>
      <c r="M495" s="225">
        <f>'CUOTA ARTESANAL'!S359</f>
        <v>0.29842533017270589</v>
      </c>
      <c r="N495" s="213" t="s">
        <v>203</v>
      </c>
      <c r="O495" s="214">
        <f>RESUMEN!$C$4</f>
        <v>44725</v>
      </c>
      <c r="P495" s="206">
        <v>2022</v>
      </c>
      <c r="Q495" s="206"/>
    </row>
    <row r="496" spans="1:17" ht="15.75" customHeight="1">
      <c r="A496" s="211" t="s">
        <v>38</v>
      </c>
      <c r="B496" s="211" t="s">
        <v>39</v>
      </c>
      <c r="C496" s="211" t="s">
        <v>59</v>
      </c>
      <c r="D496" s="216" t="s">
        <v>319</v>
      </c>
      <c r="E496" s="216" t="str">
        <f>+'CUOTA ARTESANAL'!E361</f>
        <v>SIMBAD EL MARINO VI (967018)</v>
      </c>
      <c r="F496" s="211" t="s">
        <v>41</v>
      </c>
      <c r="G496" s="211" t="s">
        <v>43</v>
      </c>
      <c r="H496" s="224">
        <f>'CUOTA ARTESANAL'!G361</f>
        <v>5.9050000000000002</v>
      </c>
      <c r="I496" s="224">
        <f>'CUOTA ARTESANAL'!H361</f>
        <v>0</v>
      </c>
      <c r="J496" s="224">
        <f>'CUOTA ARTESANAL'!I361</f>
        <v>5.9050000000000002</v>
      </c>
      <c r="K496" s="224">
        <f>'CUOTA ARTESANAL'!J361</f>
        <v>1.4369999999999996</v>
      </c>
      <c r="L496" s="224">
        <f>'CUOTA ARTESANAL'!K361</f>
        <v>4.4680000000000009</v>
      </c>
      <c r="M496" s="225">
        <f>'CUOTA ARTESANAL'!L361</f>
        <v>0.24335309060118537</v>
      </c>
      <c r="N496" s="213" t="str">
        <f>'CUOTA ARTESANAL'!M361</f>
        <v>-</v>
      </c>
      <c r="O496" s="214">
        <f>RESUMEN!$C$4</f>
        <v>44725</v>
      </c>
      <c r="P496" s="206">
        <v>2022</v>
      </c>
      <c r="Q496" s="206"/>
    </row>
    <row r="497" spans="1:17" ht="15.75" customHeight="1">
      <c r="A497" s="211" t="s">
        <v>38</v>
      </c>
      <c r="B497" s="211" t="s">
        <v>39</v>
      </c>
      <c r="C497" s="211" t="s">
        <v>59</v>
      </c>
      <c r="D497" s="216" t="s">
        <v>319</v>
      </c>
      <c r="E497" s="216" t="str">
        <f>+'CUOTA ARTESANAL'!E361</f>
        <v>SIMBAD EL MARINO VI (967018)</v>
      </c>
      <c r="F497" s="211" t="s">
        <v>44</v>
      </c>
      <c r="G497" s="211" t="s">
        <v>45</v>
      </c>
      <c r="H497" s="224">
        <f>'CUOTA ARTESANAL'!G362</f>
        <v>5.9050000000000002</v>
      </c>
      <c r="I497" s="224">
        <f>'CUOTA ARTESANAL'!H362</f>
        <v>0</v>
      </c>
      <c r="J497" s="224">
        <f>'CUOTA ARTESANAL'!I362</f>
        <v>10.373000000000001</v>
      </c>
      <c r="K497" s="224">
        <f>'CUOTA ARTESANAL'!J362</f>
        <v>0</v>
      </c>
      <c r="L497" s="224">
        <f>'CUOTA ARTESANAL'!K362</f>
        <v>10.373000000000001</v>
      </c>
      <c r="M497" s="225">
        <f>'CUOTA ARTESANAL'!L362</f>
        <v>0</v>
      </c>
      <c r="N497" s="213" t="str">
        <f>'CUOTA ARTESANAL'!M362</f>
        <v>-</v>
      </c>
      <c r="O497" s="214">
        <f>RESUMEN!$C$4</f>
        <v>44725</v>
      </c>
      <c r="P497" s="206">
        <v>2022</v>
      </c>
      <c r="Q497" s="206"/>
    </row>
    <row r="498" spans="1:17" ht="15.75" customHeight="1">
      <c r="A498" s="211" t="s">
        <v>38</v>
      </c>
      <c r="B498" s="211" t="s">
        <v>39</v>
      </c>
      <c r="C498" s="211" t="s">
        <v>59</v>
      </c>
      <c r="D498" s="216" t="s">
        <v>319</v>
      </c>
      <c r="E498" s="216" t="str">
        <f>+'CUOTA ARTESANAL'!E361</f>
        <v>SIMBAD EL MARINO VI (967018)</v>
      </c>
      <c r="F498" s="211" t="s">
        <v>41</v>
      </c>
      <c r="G498" s="211" t="s">
        <v>45</v>
      </c>
      <c r="H498" s="224">
        <f>'CUOTA ARTESANAL'!N361</f>
        <v>11.81</v>
      </c>
      <c r="I498" s="224">
        <f>'CUOTA ARTESANAL'!O361</f>
        <v>0</v>
      </c>
      <c r="J498" s="224">
        <f>'CUOTA ARTESANAL'!P361</f>
        <v>11.81</v>
      </c>
      <c r="K498" s="224">
        <f>'CUOTA ARTESANAL'!Q361</f>
        <v>1.4369999999999996</v>
      </c>
      <c r="L498" s="224">
        <f>'CUOTA ARTESANAL'!R361</f>
        <v>10.373000000000001</v>
      </c>
      <c r="M498" s="225">
        <f>'CUOTA ARTESANAL'!S361</f>
        <v>0.12167654530059269</v>
      </c>
      <c r="N498" s="213" t="s">
        <v>203</v>
      </c>
      <c r="O498" s="214">
        <f>RESUMEN!$C$4</f>
        <v>44725</v>
      </c>
      <c r="P498" s="206">
        <v>2022</v>
      </c>
      <c r="Q498" s="206"/>
    </row>
    <row r="499" spans="1:17" ht="15.75" customHeight="1">
      <c r="A499" s="211" t="s">
        <v>38</v>
      </c>
      <c r="B499" s="211" t="s">
        <v>39</v>
      </c>
      <c r="C499" s="211" t="s">
        <v>59</v>
      </c>
      <c r="D499" s="216" t="s">
        <v>319</v>
      </c>
      <c r="E499" s="216" t="str">
        <f>+'CUOTA ARTESANAL'!E363</f>
        <v>ADONAI ALEJEIM (969227)</v>
      </c>
      <c r="F499" s="211" t="s">
        <v>41</v>
      </c>
      <c r="G499" s="211" t="s">
        <v>43</v>
      </c>
      <c r="H499" s="224">
        <f>'CUOTA ARTESANAL'!G363</f>
        <v>5.9059999999999997</v>
      </c>
      <c r="I499" s="224">
        <f>'CUOTA ARTESANAL'!H363</f>
        <v>0</v>
      </c>
      <c r="J499" s="224">
        <f>'CUOTA ARTESANAL'!I363</f>
        <v>5.9059999999999997</v>
      </c>
      <c r="K499" s="224">
        <f>'CUOTA ARTESANAL'!J363</f>
        <v>5.5279999999999987</v>
      </c>
      <c r="L499" s="224">
        <f>'CUOTA ARTESANAL'!K363</f>
        <v>0.378000000000001</v>
      </c>
      <c r="M499" s="225">
        <f>'CUOTA ARTESANAL'!L363</f>
        <v>0.93599729089061956</v>
      </c>
      <c r="N499" s="212" t="str">
        <f>'CUOTA ARTESANAL'!M363</f>
        <v>-</v>
      </c>
      <c r="O499" s="214">
        <f>RESUMEN!$C$4</f>
        <v>44725</v>
      </c>
      <c r="P499" s="206">
        <v>2022</v>
      </c>
      <c r="Q499" s="206"/>
    </row>
    <row r="500" spans="1:17" ht="15.75" customHeight="1">
      <c r="A500" s="211" t="s">
        <v>38</v>
      </c>
      <c r="B500" s="211" t="s">
        <v>39</v>
      </c>
      <c r="C500" s="211" t="s">
        <v>59</v>
      </c>
      <c r="D500" s="216" t="s">
        <v>319</v>
      </c>
      <c r="E500" s="216" t="str">
        <f>+'CUOTA ARTESANAL'!E363</f>
        <v>ADONAI ALEJEIM (969227)</v>
      </c>
      <c r="F500" s="211" t="s">
        <v>44</v>
      </c>
      <c r="G500" s="211" t="s">
        <v>45</v>
      </c>
      <c r="H500" s="224">
        <f>'CUOTA ARTESANAL'!G364</f>
        <v>5.9059999999999997</v>
      </c>
      <c r="I500" s="224">
        <f>'CUOTA ARTESANAL'!H364</f>
        <v>0</v>
      </c>
      <c r="J500" s="224">
        <f>'CUOTA ARTESANAL'!I364</f>
        <v>6.2840000000000007</v>
      </c>
      <c r="K500" s="224">
        <f>'CUOTA ARTESANAL'!J364</f>
        <v>0</v>
      </c>
      <c r="L500" s="224">
        <f>'CUOTA ARTESANAL'!K364</f>
        <v>6.2840000000000007</v>
      </c>
      <c r="M500" s="225">
        <f>'CUOTA ARTESANAL'!L364</f>
        <v>0</v>
      </c>
      <c r="N500" s="212" t="str">
        <f>'CUOTA ARTESANAL'!M364</f>
        <v>-</v>
      </c>
      <c r="O500" s="214">
        <f>RESUMEN!$C$4</f>
        <v>44725</v>
      </c>
      <c r="P500" s="206">
        <v>2022</v>
      </c>
      <c r="Q500" s="206"/>
    </row>
    <row r="501" spans="1:17" ht="15.75" customHeight="1">
      <c r="A501" s="211" t="s">
        <v>38</v>
      </c>
      <c r="B501" s="211" t="s">
        <v>39</v>
      </c>
      <c r="C501" s="211" t="s">
        <v>59</v>
      </c>
      <c r="D501" s="216" t="s">
        <v>319</v>
      </c>
      <c r="E501" s="216" t="str">
        <f>+'CUOTA ARTESANAL'!E363</f>
        <v>ADONAI ALEJEIM (969227)</v>
      </c>
      <c r="F501" s="211" t="s">
        <v>41</v>
      </c>
      <c r="G501" s="211" t="s">
        <v>45</v>
      </c>
      <c r="H501" s="224">
        <f>'CUOTA ARTESANAL'!N363</f>
        <v>11.811999999999999</v>
      </c>
      <c r="I501" s="224">
        <f>'CUOTA ARTESANAL'!O363</f>
        <v>0</v>
      </c>
      <c r="J501" s="224">
        <f>'CUOTA ARTESANAL'!P363</f>
        <v>11.811999999999999</v>
      </c>
      <c r="K501" s="224">
        <f>'CUOTA ARTESANAL'!Q363</f>
        <v>5.5279999999999987</v>
      </c>
      <c r="L501" s="224">
        <f>'CUOTA ARTESANAL'!R363</f>
        <v>6.2840000000000007</v>
      </c>
      <c r="M501" s="225">
        <f>'CUOTA ARTESANAL'!S363</f>
        <v>0.46799864544530978</v>
      </c>
      <c r="N501" s="213" t="s">
        <v>203</v>
      </c>
      <c r="O501" s="214">
        <f>RESUMEN!$C$4</f>
        <v>44725</v>
      </c>
      <c r="P501" s="206">
        <v>2022</v>
      </c>
      <c r="Q501" s="206"/>
    </row>
    <row r="502" spans="1:17" ht="15.75" customHeight="1">
      <c r="A502" s="211" t="s">
        <v>38</v>
      </c>
      <c r="B502" s="211" t="s">
        <v>39</v>
      </c>
      <c r="C502" s="211" t="s">
        <v>59</v>
      </c>
      <c r="D502" s="216" t="s">
        <v>319</v>
      </c>
      <c r="E502" s="216" t="str">
        <f>+'CUOTA ARTESANAL'!E365</f>
        <v>AQUILES VI (966275)</v>
      </c>
      <c r="F502" s="211" t="s">
        <v>41</v>
      </c>
      <c r="G502" s="211" t="s">
        <v>43</v>
      </c>
      <c r="H502" s="224">
        <f>'CUOTA ARTESANAL'!G365</f>
        <v>5.9039999999999999</v>
      </c>
      <c r="I502" s="224">
        <f>'CUOTA ARTESANAL'!H365</f>
        <v>0</v>
      </c>
      <c r="J502" s="224">
        <f>'CUOTA ARTESANAL'!I365</f>
        <v>5.9039999999999999</v>
      </c>
      <c r="K502" s="224">
        <f>'CUOTA ARTESANAL'!J365</f>
        <v>1.9229999999999992</v>
      </c>
      <c r="L502" s="224">
        <f>'CUOTA ARTESANAL'!K365</f>
        <v>3.9810000000000008</v>
      </c>
      <c r="M502" s="225">
        <f>'CUOTA ARTESANAL'!L365</f>
        <v>0.325711382113821</v>
      </c>
      <c r="N502" s="212" t="str">
        <f>'CUOTA ARTESANAL'!M365</f>
        <v>-</v>
      </c>
      <c r="O502" s="214">
        <f>RESUMEN!$C$4</f>
        <v>44725</v>
      </c>
      <c r="P502" s="206">
        <v>2022</v>
      </c>
      <c r="Q502" s="206"/>
    </row>
    <row r="503" spans="1:17" ht="15.75" customHeight="1">
      <c r="A503" s="211" t="s">
        <v>38</v>
      </c>
      <c r="B503" s="211" t="s">
        <v>39</v>
      </c>
      <c r="C503" s="211" t="s">
        <v>59</v>
      </c>
      <c r="D503" s="216" t="s">
        <v>319</v>
      </c>
      <c r="E503" s="216" t="str">
        <f>+'CUOTA ARTESANAL'!E365</f>
        <v>AQUILES VI (966275)</v>
      </c>
      <c r="F503" s="211" t="s">
        <v>44</v>
      </c>
      <c r="G503" s="211" t="s">
        <v>45</v>
      </c>
      <c r="H503" s="224">
        <f>'CUOTA ARTESANAL'!G366</f>
        <v>5.9039999999999999</v>
      </c>
      <c r="I503" s="224">
        <f>'CUOTA ARTESANAL'!H366</f>
        <v>0</v>
      </c>
      <c r="J503" s="224">
        <f>'CUOTA ARTESANAL'!I366</f>
        <v>9.8850000000000016</v>
      </c>
      <c r="K503" s="224">
        <f>'CUOTA ARTESANAL'!J366</f>
        <v>0</v>
      </c>
      <c r="L503" s="224">
        <f>'CUOTA ARTESANAL'!K366</f>
        <v>9.8850000000000016</v>
      </c>
      <c r="M503" s="225">
        <f>'CUOTA ARTESANAL'!L366</f>
        <v>0</v>
      </c>
      <c r="N503" s="212" t="str">
        <f>'CUOTA ARTESANAL'!M366</f>
        <v>-</v>
      </c>
      <c r="O503" s="214">
        <f>RESUMEN!$C$4</f>
        <v>44725</v>
      </c>
      <c r="P503" s="206">
        <v>2022</v>
      </c>
      <c r="Q503" s="206"/>
    </row>
    <row r="504" spans="1:17" ht="15.75" customHeight="1">
      <c r="A504" s="211" t="s">
        <v>38</v>
      </c>
      <c r="B504" s="211" t="s">
        <v>39</v>
      </c>
      <c r="C504" s="211" t="s">
        <v>59</v>
      </c>
      <c r="D504" s="216" t="s">
        <v>319</v>
      </c>
      <c r="E504" s="216" t="str">
        <f>+'CUOTA ARTESANAL'!E365</f>
        <v>AQUILES VI (966275)</v>
      </c>
      <c r="F504" s="211" t="s">
        <v>41</v>
      </c>
      <c r="G504" s="211" t="s">
        <v>45</v>
      </c>
      <c r="H504" s="224">
        <f>'CUOTA ARTESANAL'!N365</f>
        <v>11.808</v>
      </c>
      <c r="I504" s="224">
        <f>'CUOTA ARTESANAL'!O365</f>
        <v>0</v>
      </c>
      <c r="J504" s="224">
        <f>'CUOTA ARTESANAL'!P365</f>
        <v>11.808</v>
      </c>
      <c r="K504" s="224">
        <f>'CUOTA ARTESANAL'!Q365</f>
        <v>1.9229999999999992</v>
      </c>
      <c r="L504" s="224">
        <f>'CUOTA ARTESANAL'!R365</f>
        <v>9.8850000000000016</v>
      </c>
      <c r="M504" s="225">
        <f>'CUOTA ARTESANAL'!S365</f>
        <v>0.1628556910569105</v>
      </c>
      <c r="N504" s="213" t="s">
        <v>203</v>
      </c>
      <c r="O504" s="214">
        <f>RESUMEN!$C$4</f>
        <v>44725</v>
      </c>
      <c r="P504" s="206">
        <v>2022</v>
      </c>
      <c r="Q504" s="206"/>
    </row>
    <row r="505" spans="1:17" ht="15.75" customHeight="1">
      <c r="A505" s="211" t="s">
        <v>38</v>
      </c>
      <c r="B505" s="211" t="s">
        <v>39</v>
      </c>
      <c r="C505" s="211" t="s">
        <v>59</v>
      </c>
      <c r="D505" s="216" t="s">
        <v>319</v>
      </c>
      <c r="E505" s="216" t="str">
        <f>+'CUOTA ARTESANAL'!E367</f>
        <v>BAYWACHT II (966647)</v>
      </c>
      <c r="F505" s="211" t="s">
        <v>41</v>
      </c>
      <c r="G505" s="211" t="s">
        <v>43</v>
      </c>
      <c r="H505" s="224">
        <f>'CUOTA ARTESANAL'!G367</f>
        <v>5.9059999999999997</v>
      </c>
      <c r="I505" s="224">
        <f>'CUOTA ARTESANAL'!H367</f>
        <v>0</v>
      </c>
      <c r="J505" s="224">
        <f>'CUOTA ARTESANAL'!I367</f>
        <v>5.9059999999999997</v>
      </c>
      <c r="K505" s="224">
        <f>'CUOTA ARTESANAL'!J367</f>
        <v>0</v>
      </c>
      <c r="L505" s="224">
        <f>'CUOTA ARTESANAL'!K367</f>
        <v>5.9059999999999997</v>
      </c>
      <c r="M505" s="225">
        <f>'CUOTA ARTESANAL'!L367</f>
        <v>0</v>
      </c>
      <c r="N505" s="212" t="str">
        <f>'CUOTA ARTESANAL'!M367</f>
        <v>-</v>
      </c>
      <c r="O505" s="214">
        <f>RESUMEN!$C$4</f>
        <v>44725</v>
      </c>
      <c r="P505" s="206">
        <v>2022</v>
      </c>
      <c r="Q505" s="206"/>
    </row>
    <row r="506" spans="1:17" ht="15.75" customHeight="1">
      <c r="A506" s="211" t="s">
        <v>38</v>
      </c>
      <c r="B506" s="211" t="s">
        <v>39</v>
      </c>
      <c r="C506" s="211" t="s">
        <v>59</v>
      </c>
      <c r="D506" s="216" t="s">
        <v>319</v>
      </c>
      <c r="E506" s="216" t="str">
        <f>+'CUOTA ARTESANAL'!E367</f>
        <v>BAYWACHT II (966647)</v>
      </c>
      <c r="F506" s="211" t="s">
        <v>44</v>
      </c>
      <c r="G506" s="211" t="s">
        <v>45</v>
      </c>
      <c r="H506" s="224">
        <f>'CUOTA ARTESANAL'!G368</f>
        <v>5.9059999999999997</v>
      </c>
      <c r="I506" s="224">
        <f>'CUOTA ARTESANAL'!H368</f>
        <v>0</v>
      </c>
      <c r="J506" s="224">
        <f>'CUOTA ARTESANAL'!I368</f>
        <v>11.811999999999999</v>
      </c>
      <c r="K506" s="224">
        <f>'CUOTA ARTESANAL'!J368</f>
        <v>0</v>
      </c>
      <c r="L506" s="224">
        <f>'CUOTA ARTESANAL'!K368</f>
        <v>11.811999999999999</v>
      </c>
      <c r="M506" s="225">
        <f>'CUOTA ARTESANAL'!L368</f>
        <v>0</v>
      </c>
      <c r="N506" s="212" t="str">
        <f>'CUOTA ARTESANAL'!M368</f>
        <v>-</v>
      </c>
      <c r="O506" s="214">
        <f>RESUMEN!$C$4</f>
        <v>44725</v>
      </c>
      <c r="P506" s="206">
        <v>2022</v>
      </c>
      <c r="Q506" s="206"/>
    </row>
    <row r="507" spans="1:17" ht="15.75" customHeight="1">
      <c r="A507" s="211" t="s">
        <v>38</v>
      </c>
      <c r="B507" s="211" t="s">
        <v>39</v>
      </c>
      <c r="C507" s="211" t="s">
        <v>59</v>
      </c>
      <c r="D507" s="216" t="s">
        <v>319</v>
      </c>
      <c r="E507" s="216" t="str">
        <f>+'CUOTA ARTESANAL'!E367</f>
        <v>BAYWACHT II (966647)</v>
      </c>
      <c r="F507" s="211" t="s">
        <v>41</v>
      </c>
      <c r="G507" s="211" t="s">
        <v>45</v>
      </c>
      <c r="H507" s="224">
        <f>'CUOTA ARTESANAL'!N367</f>
        <v>11.811999999999999</v>
      </c>
      <c r="I507" s="224">
        <f>'CUOTA ARTESANAL'!O367</f>
        <v>0</v>
      </c>
      <c r="J507" s="224">
        <f>'CUOTA ARTESANAL'!P367</f>
        <v>11.811999999999999</v>
      </c>
      <c r="K507" s="224">
        <f>'CUOTA ARTESANAL'!Q367</f>
        <v>0</v>
      </c>
      <c r="L507" s="224">
        <f>'CUOTA ARTESANAL'!R367</f>
        <v>11.811999999999999</v>
      </c>
      <c r="M507" s="225">
        <f>'CUOTA ARTESANAL'!S367</f>
        <v>0</v>
      </c>
      <c r="N507" s="213" t="s">
        <v>203</v>
      </c>
      <c r="O507" s="214">
        <f>RESUMEN!$C$4</f>
        <v>44725</v>
      </c>
      <c r="P507" s="206">
        <v>2022</v>
      </c>
      <c r="Q507" s="206"/>
    </row>
    <row r="508" spans="1:17" ht="15.75" customHeight="1">
      <c r="A508" s="211" t="s">
        <v>38</v>
      </c>
      <c r="B508" s="211" t="s">
        <v>39</v>
      </c>
      <c r="C508" s="211" t="s">
        <v>59</v>
      </c>
      <c r="D508" s="216" t="s">
        <v>319</v>
      </c>
      <c r="E508" s="216" t="str">
        <f>+'CUOTA ARTESANAL'!E369</f>
        <v>GALILEA (965735)</v>
      </c>
      <c r="F508" s="211" t="s">
        <v>41</v>
      </c>
      <c r="G508" s="211" t="s">
        <v>43</v>
      </c>
      <c r="H508" s="224">
        <f>'CUOTA ARTESANAL'!G369</f>
        <v>5.9059999999999997</v>
      </c>
      <c r="I508" s="224">
        <f>'CUOTA ARTESANAL'!H369</f>
        <v>0</v>
      </c>
      <c r="J508" s="224">
        <f>'CUOTA ARTESANAL'!I369</f>
        <v>5.9059999999999997</v>
      </c>
      <c r="K508" s="224">
        <f>'CUOTA ARTESANAL'!J369</f>
        <v>2.217000000000001</v>
      </c>
      <c r="L508" s="224">
        <f>'CUOTA ARTESANAL'!K369</f>
        <v>3.6889999999999987</v>
      </c>
      <c r="M508" s="225">
        <f>'CUOTA ARTESANAL'!L369</f>
        <v>0.37538096850660363</v>
      </c>
      <c r="N508" s="212" t="str">
        <f>'CUOTA ARTESANAL'!M369</f>
        <v>-</v>
      </c>
      <c r="O508" s="214">
        <f>RESUMEN!$C$4</f>
        <v>44725</v>
      </c>
      <c r="P508" s="206">
        <v>2022</v>
      </c>
      <c r="Q508" s="206"/>
    </row>
    <row r="509" spans="1:17" ht="15.75" customHeight="1">
      <c r="A509" s="211" t="s">
        <v>38</v>
      </c>
      <c r="B509" s="211" t="s">
        <v>39</v>
      </c>
      <c r="C509" s="211" t="s">
        <v>59</v>
      </c>
      <c r="D509" s="216" t="s">
        <v>319</v>
      </c>
      <c r="E509" s="216" t="str">
        <f>+'CUOTA ARTESANAL'!E369</f>
        <v>GALILEA (965735)</v>
      </c>
      <c r="F509" s="211" t="s">
        <v>44</v>
      </c>
      <c r="G509" s="211" t="s">
        <v>45</v>
      </c>
      <c r="H509" s="224">
        <f>'CUOTA ARTESANAL'!G370</f>
        <v>5.9059999999999997</v>
      </c>
      <c r="I509" s="224">
        <f>'CUOTA ARTESANAL'!H370</f>
        <v>0</v>
      </c>
      <c r="J509" s="224">
        <f>'CUOTA ARTESANAL'!I370</f>
        <v>9.5949999999999989</v>
      </c>
      <c r="K509" s="224">
        <f>'CUOTA ARTESANAL'!J370</f>
        <v>0</v>
      </c>
      <c r="L509" s="224">
        <f>'CUOTA ARTESANAL'!K370</f>
        <v>9.5949999999999989</v>
      </c>
      <c r="M509" s="225">
        <f>'CUOTA ARTESANAL'!L370</f>
        <v>0</v>
      </c>
      <c r="N509" s="212" t="str">
        <f>'CUOTA ARTESANAL'!M370</f>
        <v>-</v>
      </c>
      <c r="O509" s="214">
        <f>RESUMEN!$C$4</f>
        <v>44725</v>
      </c>
      <c r="P509" s="206">
        <v>2022</v>
      </c>
      <c r="Q509" s="206"/>
    </row>
    <row r="510" spans="1:17" ht="15.75" customHeight="1">
      <c r="A510" s="211" t="s">
        <v>38</v>
      </c>
      <c r="B510" s="211" t="s">
        <v>39</v>
      </c>
      <c r="C510" s="211" t="s">
        <v>59</v>
      </c>
      <c r="D510" s="216" t="s">
        <v>319</v>
      </c>
      <c r="E510" s="216" t="str">
        <f>+'CUOTA ARTESANAL'!E369</f>
        <v>GALILEA (965735)</v>
      </c>
      <c r="F510" s="211" t="s">
        <v>41</v>
      </c>
      <c r="G510" s="211" t="s">
        <v>45</v>
      </c>
      <c r="H510" s="224">
        <f>'CUOTA ARTESANAL'!N369</f>
        <v>11.811999999999999</v>
      </c>
      <c r="I510" s="224">
        <f>'CUOTA ARTESANAL'!O369</f>
        <v>0</v>
      </c>
      <c r="J510" s="224">
        <f>'CUOTA ARTESANAL'!P369</f>
        <v>11.811999999999999</v>
      </c>
      <c r="K510" s="224">
        <f>'CUOTA ARTESANAL'!Q369</f>
        <v>2.217000000000001</v>
      </c>
      <c r="L510" s="224">
        <f>'CUOTA ARTESANAL'!R369</f>
        <v>9.5949999999999989</v>
      </c>
      <c r="M510" s="225">
        <f>'CUOTA ARTESANAL'!S369</f>
        <v>0.18769048425330181</v>
      </c>
      <c r="N510" s="213" t="s">
        <v>203</v>
      </c>
      <c r="O510" s="214">
        <f>RESUMEN!$C$4</f>
        <v>44725</v>
      </c>
      <c r="P510" s="206">
        <v>2022</v>
      </c>
      <c r="Q510" s="206"/>
    </row>
    <row r="511" spans="1:17" ht="15.75" customHeight="1">
      <c r="A511" s="211" t="s">
        <v>38</v>
      </c>
      <c r="B511" s="211" t="s">
        <v>39</v>
      </c>
      <c r="C511" s="211" t="s">
        <v>59</v>
      </c>
      <c r="D511" s="216" t="s">
        <v>319</v>
      </c>
      <c r="E511" s="216" t="str">
        <f>+'CUOTA ARTESANAL'!E373</f>
        <v>FELIPE JESUS III (966209)</v>
      </c>
      <c r="F511" s="211" t="s">
        <v>41</v>
      </c>
      <c r="G511" s="211" t="s">
        <v>43</v>
      </c>
      <c r="H511" s="224">
        <f>'CUOTA ARTESANAL'!G373</f>
        <v>8.8569999999999993</v>
      </c>
      <c r="I511" s="224">
        <f>'CUOTA ARTESANAL'!H373</f>
        <v>0</v>
      </c>
      <c r="J511" s="224">
        <f>'CUOTA ARTESANAL'!I373</f>
        <v>8.8569999999999993</v>
      </c>
      <c r="K511" s="224">
        <f>'CUOTA ARTESANAL'!J373</f>
        <v>7.1699999999999982</v>
      </c>
      <c r="L511" s="224">
        <f>'CUOTA ARTESANAL'!K373</f>
        <v>1.6870000000000012</v>
      </c>
      <c r="M511" s="225">
        <f>'CUOTA ARTESANAL'!L373</f>
        <v>0.80952918595461199</v>
      </c>
      <c r="N511" s="212" t="str">
        <f>'CUOTA ARTESANAL'!M373</f>
        <v>-</v>
      </c>
      <c r="O511" s="214">
        <f>RESUMEN!$C$4</f>
        <v>44725</v>
      </c>
      <c r="P511" s="206">
        <v>2022</v>
      </c>
      <c r="Q511" s="206"/>
    </row>
    <row r="512" spans="1:17" ht="15.75" customHeight="1">
      <c r="A512" s="211" t="s">
        <v>38</v>
      </c>
      <c r="B512" s="211" t="s">
        <v>39</v>
      </c>
      <c r="C512" s="211" t="s">
        <v>59</v>
      </c>
      <c r="D512" s="216" t="s">
        <v>319</v>
      </c>
      <c r="E512" s="216" t="str">
        <f>+'CUOTA ARTESANAL'!E373</f>
        <v>FELIPE JESUS III (966209)</v>
      </c>
      <c r="F512" s="211" t="s">
        <v>44</v>
      </c>
      <c r="G512" s="211" t="s">
        <v>45</v>
      </c>
      <c r="H512" s="224">
        <f>'CUOTA ARTESANAL'!G374</f>
        <v>2.9529999999999998</v>
      </c>
      <c r="I512" s="224">
        <f>'CUOTA ARTESANAL'!H374</f>
        <v>0</v>
      </c>
      <c r="J512" s="224">
        <f>'CUOTA ARTESANAL'!I374</f>
        <v>4.6400000000000006</v>
      </c>
      <c r="K512" s="224">
        <f>'CUOTA ARTESANAL'!J374</f>
        <v>0</v>
      </c>
      <c r="L512" s="224">
        <f>'CUOTA ARTESANAL'!K374</f>
        <v>4.6400000000000006</v>
      </c>
      <c r="M512" s="225">
        <f>'CUOTA ARTESANAL'!L374</f>
        <v>0</v>
      </c>
      <c r="N512" s="212" t="str">
        <f>'CUOTA ARTESANAL'!M374</f>
        <v>-</v>
      </c>
      <c r="O512" s="214">
        <f>RESUMEN!$C$4</f>
        <v>44725</v>
      </c>
      <c r="P512" s="206">
        <v>2022</v>
      </c>
      <c r="Q512" s="206"/>
    </row>
    <row r="513" spans="1:17" ht="15.75" customHeight="1">
      <c r="A513" s="211" t="s">
        <v>38</v>
      </c>
      <c r="B513" s="211" t="s">
        <v>39</v>
      </c>
      <c r="C513" s="211" t="s">
        <v>59</v>
      </c>
      <c r="D513" s="216" t="s">
        <v>319</v>
      </c>
      <c r="E513" s="216" t="str">
        <f>+'CUOTA ARTESANAL'!E373</f>
        <v>FELIPE JESUS III (966209)</v>
      </c>
      <c r="F513" s="211" t="s">
        <v>41</v>
      </c>
      <c r="G513" s="211" t="s">
        <v>45</v>
      </c>
      <c r="H513" s="224">
        <f>'CUOTA ARTESANAL'!N373</f>
        <v>11.809999999999999</v>
      </c>
      <c r="I513" s="224">
        <f>'CUOTA ARTESANAL'!O373</f>
        <v>0</v>
      </c>
      <c r="J513" s="224">
        <f>'CUOTA ARTESANAL'!P373</f>
        <v>11.809999999999999</v>
      </c>
      <c r="K513" s="224">
        <f>'CUOTA ARTESANAL'!Q373</f>
        <v>7.1699999999999982</v>
      </c>
      <c r="L513" s="224">
        <f>'CUOTA ARTESANAL'!R373</f>
        <v>4.6400000000000006</v>
      </c>
      <c r="M513" s="225">
        <f>'CUOTA ARTESANAL'!S373</f>
        <v>0.60711261642675685</v>
      </c>
      <c r="N513" s="213" t="s">
        <v>203</v>
      </c>
      <c r="O513" s="214">
        <f>RESUMEN!$C$4</f>
        <v>44725</v>
      </c>
      <c r="P513" s="206">
        <v>2022</v>
      </c>
      <c r="Q513" s="206"/>
    </row>
    <row r="514" spans="1:17" ht="15.75" customHeight="1">
      <c r="A514" s="211" t="s">
        <v>38</v>
      </c>
      <c r="B514" s="211" t="s">
        <v>39</v>
      </c>
      <c r="C514" s="211" t="s">
        <v>59</v>
      </c>
      <c r="D514" s="216" t="s">
        <v>319</v>
      </c>
      <c r="E514" s="216" t="str">
        <f>+'CUOTA ARTESANAL'!E375</f>
        <v>TIO CHERITO (966055)</v>
      </c>
      <c r="F514" s="211" t="s">
        <v>41</v>
      </c>
      <c r="G514" s="211" t="s">
        <v>43</v>
      </c>
      <c r="H514" s="224">
        <f>'CUOTA ARTESANAL'!G375</f>
        <v>5.9059999999999997</v>
      </c>
      <c r="I514" s="224">
        <f>'CUOTA ARTESANAL'!H375</f>
        <v>0</v>
      </c>
      <c r="J514" s="224">
        <f>'CUOTA ARTESANAL'!I375</f>
        <v>5.9059999999999997</v>
      </c>
      <c r="K514" s="224">
        <f>'CUOTA ARTESANAL'!J375</f>
        <v>0.5</v>
      </c>
      <c r="L514" s="224">
        <f>'CUOTA ARTESANAL'!K375</f>
        <v>5.4059999999999997</v>
      </c>
      <c r="M514" s="225">
        <f>'CUOTA ARTESANAL'!L375</f>
        <v>8.4659668134100918E-2</v>
      </c>
      <c r="N514" s="213" t="str">
        <f>'CUOTA ARTESANAL'!M375</f>
        <v>-</v>
      </c>
      <c r="O514" s="214">
        <f>RESUMEN!$C$4</f>
        <v>44725</v>
      </c>
      <c r="P514" s="206">
        <v>2022</v>
      </c>
      <c r="Q514" s="206"/>
    </row>
    <row r="515" spans="1:17" ht="15.75" customHeight="1">
      <c r="A515" s="211" t="s">
        <v>38</v>
      </c>
      <c r="B515" s="211" t="s">
        <v>39</v>
      </c>
      <c r="C515" s="211" t="s">
        <v>59</v>
      </c>
      <c r="D515" s="216" t="s">
        <v>319</v>
      </c>
      <c r="E515" s="216" t="str">
        <f>+'CUOTA ARTESANAL'!E375</f>
        <v>TIO CHERITO (966055)</v>
      </c>
      <c r="F515" s="211" t="s">
        <v>44</v>
      </c>
      <c r="G515" s="211" t="s">
        <v>45</v>
      </c>
      <c r="H515" s="224">
        <f>'CUOTA ARTESANAL'!G376</f>
        <v>5.9059999999999997</v>
      </c>
      <c r="I515" s="224">
        <f>'CUOTA ARTESANAL'!H376</f>
        <v>0</v>
      </c>
      <c r="J515" s="224">
        <f>'CUOTA ARTESANAL'!I376</f>
        <v>11.311999999999999</v>
      </c>
      <c r="K515" s="224">
        <f>'CUOTA ARTESANAL'!J376</f>
        <v>0</v>
      </c>
      <c r="L515" s="224">
        <f>'CUOTA ARTESANAL'!K376</f>
        <v>11.311999999999999</v>
      </c>
      <c r="M515" s="225">
        <f>'CUOTA ARTESANAL'!L376</f>
        <v>0</v>
      </c>
      <c r="N515" s="213" t="str">
        <f>'CUOTA ARTESANAL'!M376</f>
        <v>-</v>
      </c>
      <c r="O515" s="214">
        <f>RESUMEN!$C$4</f>
        <v>44725</v>
      </c>
      <c r="P515" s="206">
        <v>2022</v>
      </c>
      <c r="Q515" s="206"/>
    </row>
    <row r="516" spans="1:17" ht="15.75" customHeight="1">
      <c r="A516" s="211" t="s">
        <v>38</v>
      </c>
      <c r="B516" s="211" t="s">
        <v>39</v>
      </c>
      <c r="C516" s="211" t="s">
        <v>59</v>
      </c>
      <c r="D516" s="216" t="s">
        <v>319</v>
      </c>
      <c r="E516" s="216" t="str">
        <f>+'CUOTA ARTESANAL'!E375</f>
        <v>TIO CHERITO (966055)</v>
      </c>
      <c r="F516" s="211" t="s">
        <v>41</v>
      </c>
      <c r="G516" s="211" t="s">
        <v>45</v>
      </c>
      <c r="H516" s="224">
        <f>'CUOTA ARTESANAL'!N375</f>
        <v>11.811999999999999</v>
      </c>
      <c r="I516" s="224">
        <f>'CUOTA ARTESANAL'!O375</f>
        <v>0</v>
      </c>
      <c r="J516" s="224">
        <f>'CUOTA ARTESANAL'!P375</f>
        <v>11.811999999999999</v>
      </c>
      <c r="K516" s="224">
        <f>'CUOTA ARTESANAL'!Q375</f>
        <v>0.5</v>
      </c>
      <c r="L516" s="224">
        <f>'CUOTA ARTESANAL'!R375</f>
        <v>11.311999999999999</v>
      </c>
      <c r="M516" s="225">
        <f>'CUOTA ARTESANAL'!S375</f>
        <v>4.2329834067050459E-2</v>
      </c>
      <c r="N516" s="213" t="s">
        <v>203</v>
      </c>
      <c r="O516" s="214">
        <f>RESUMEN!$C$4</f>
        <v>44725</v>
      </c>
      <c r="P516" s="206">
        <v>2022</v>
      </c>
      <c r="Q516" s="206"/>
    </row>
    <row r="517" spans="1:17" ht="15.75" customHeight="1">
      <c r="A517" s="211" t="s">
        <v>38</v>
      </c>
      <c r="B517" s="211" t="s">
        <v>39</v>
      </c>
      <c r="C517" s="211" t="s">
        <v>59</v>
      </c>
      <c r="D517" s="216" t="s">
        <v>319</v>
      </c>
      <c r="E517" s="216" t="str">
        <f>+'CUOTA ARTESANAL'!E377</f>
        <v>LEONORA II (966658)</v>
      </c>
      <c r="F517" s="211" t="s">
        <v>41</v>
      </c>
      <c r="G517" s="211" t="s">
        <v>43</v>
      </c>
      <c r="H517" s="224">
        <f>'CUOTA ARTESANAL'!G377</f>
        <v>5.9059999999999997</v>
      </c>
      <c r="I517" s="224">
        <f>'CUOTA ARTESANAL'!H377</f>
        <v>0</v>
      </c>
      <c r="J517" s="224">
        <f>'CUOTA ARTESANAL'!I377</f>
        <v>5.9059999999999997</v>
      </c>
      <c r="K517" s="224">
        <f>'CUOTA ARTESANAL'!J377</f>
        <v>1.096000000000001</v>
      </c>
      <c r="L517" s="224">
        <f>'CUOTA ARTESANAL'!K377</f>
        <v>4.8099999999999987</v>
      </c>
      <c r="M517" s="225">
        <f>'CUOTA ARTESANAL'!L377</f>
        <v>0.18557399254994938</v>
      </c>
      <c r="N517" s="213" t="str">
        <f>'CUOTA ARTESANAL'!M377</f>
        <v>-</v>
      </c>
      <c r="O517" s="214">
        <f>RESUMEN!$C$4</f>
        <v>44725</v>
      </c>
      <c r="P517" s="206">
        <v>2022</v>
      </c>
      <c r="Q517" s="206"/>
    </row>
    <row r="518" spans="1:17" ht="15.75" customHeight="1">
      <c r="A518" s="211" t="s">
        <v>38</v>
      </c>
      <c r="B518" s="211" t="s">
        <v>39</v>
      </c>
      <c r="C518" s="211" t="s">
        <v>59</v>
      </c>
      <c r="D518" s="216" t="s">
        <v>319</v>
      </c>
      <c r="E518" s="216" t="str">
        <f>+'CUOTA ARTESANAL'!E377</f>
        <v>LEONORA II (966658)</v>
      </c>
      <c r="F518" s="211" t="s">
        <v>44</v>
      </c>
      <c r="G518" s="211" t="s">
        <v>45</v>
      </c>
      <c r="H518" s="224">
        <f>'CUOTA ARTESANAL'!G378</f>
        <v>5.9059999999999997</v>
      </c>
      <c r="I518" s="224">
        <f>'CUOTA ARTESANAL'!H378</f>
        <v>0</v>
      </c>
      <c r="J518" s="224">
        <f>'CUOTA ARTESANAL'!I378</f>
        <v>10.715999999999998</v>
      </c>
      <c r="K518" s="224">
        <f>'CUOTA ARTESANAL'!J378</f>
        <v>0</v>
      </c>
      <c r="L518" s="224">
        <f>'CUOTA ARTESANAL'!K378</f>
        <v>10.715999999999998</v>
      </c>
      <c r="M518" s="225">
        <f>'CUOTA ARTESANAL'!L378</f>
        <v>0</v>
      </c>
      <c r="N518" s="213" t="str">
        <f>'CUOTA ARTESANAL'!M378</f>
        <v>-</v>
      </c>
      <c r="O518" s="214">
        <f>RESUMEN!$C$4</f>
        <v>44725</v>
      </c>
      <c r="P518" s="206">
        <v>2022</v>
      </c>
      <c r="Q518" s="206"/>
    </row>
    <row r="519" spans="1:17" ht="15.75" customHeight="1">
      <c r="A519" s="211" t="s">
        <v>38</v>
      </c>
      <c r="B519" s="211" t="s">
        <v>39</v>
      </c>
      <c r="C519" s="211" t="s">
        <v>59</v>
      </c>
      <c r="D519" s="216" t="s">
        <v>319</v>
      </c>
      <c r="E519" s="216" t="str">
        <f>+'CUOTA ARTESANAL'!E377</f>
        <v>LEONORA II (966658)</v>
      </c>
      <c r="F519" s="211" t="s">
        <v>41</v>
      </c>
      <c r="G519" s="211" t="s">
        <v>45</v>
      </c>
      <c r="H519" s="224">
        <f>'CUOTA ARTESANAL'!N377</f>
        <v>11.811999999999999</v>
      </c>
      <c r="I519" s="224">
        <f>'CUOTA ARTESANAL'!O377</f>
        <v>0</v>
      </c>
      <c r="J519" s="224">
        <f>'CUOTA ARTESANAL'!P377</f>
        <v>11.811999999999999</v>
      </c>
      <c r="K519" s="224">
        <f>'CUOTA ARTESANAL'!Q377</f>
        <v>1.096000000000001</v>
      </c>
      <c r="L519" s="224">
        <f>'CUOTA ARTESANAL'!R377</f>
        <v>10.715999999999998</v>
      </c>
      <c r="M519" s="225">
        <f>'CUOTA ARTESANAL'!S377</f>
        <v>9.2786996274974692E-2</v>
      </c>
      <c r="N519" s="213" t="s">
        <v>203</v>
      </c>
      <c r="O519" s="214">
        <f>RESUMEN!$C$4</f>
        <v>44725</v>
      </c>
      <c r="P519" s="206">
        <v>2022</v>
      </c>
      <c r="Q519" s="206"/>
    </row>
    <row r="520" spans="1:17" ht="15.75" customHeight="1">
      <c r="A520" s="211" t="s">
        <v>38</v>
      </c>
      <c r="B520" s="211" t="s">
        <v>39</v>
      </c>
      <c r="C520" s="211" t="s">
        <v>59</v>
      </c>
      <c r="D520" s="216" t="s">
        <v>319</v>
      </c>
      <c r="E520" s="216" t="str">
        <f>+'CUOTA ARTESANAL'!E379</f>
        <v>BUENA VISTA IV (965550)</v>
      </c>
      <c r="F520" s="211" t="s">
        <v>41</v>
      </c>
      <c r="G520" s="211" t="s">
        <v>43</v>
      </c>
      <c r="H520" s="224">
        <f>'CUOTA ARTESANAL'!G379</f>
        <v>5.9009999999999998</v>
      </c>
      <c r="I520" s="224">
        <f>'CUOTA ARTESANAL'!H379</f>
        <v>0</v>
      </c>
      <c r="J520" s="224">
        <f>'CUOTA ARTESANAL'!I379</f>
        <v>5.9009999999999998</v>
      </c>
      <c r="K520" s="224">
        <f>'CUOTA ARTESANAL'!J379</f>
        <v>0.39999999999999858</v>
      </c>
      <c r="L520" s="224">
        <f>'CUOTA ARTESANAL'!K379</f>
        <v>5.5010000000000012</v>
      </c>
      <c r="M520" s="225">
        <f>'CUOTA ARTESANAL'!L379</f>
        <v>6.778512116590385E-2</v>
      </c>
      <c r="N520" s="213" t="str">
        <f>'CUOTA ARTESANAL'!M379</f>
        <v>-</v>
      </c>
      <c r="O520" s="214">
        <f>RESUMEN!$C$4</f>
        <v>44725</v>
      </c>
      <c r="P520" s="206">
        <v>2022</v>
      </c>
      <c r="Q520" s="206"/>
    </row>
    <row r="521" spans="1:17" ht="15.75" customHeight="1">
      <c r="A521" s="211" t="s">
        <v>38</v>
      </c>
      <c r="B521" s="211" t="s">
        <v>39</v>
      </c>
      <c r="C521" s="211" t="s">
        <v>59</v>
      </c>
      <c r="D521" s="216" t="s">
        <v>319</v>
      </c>
      <c r="E521" s="216" t="str">
        <f>+'CUOTA ARTESANAL'!E379</f>
        <v>BUENA VISTA IV (965550)</v>
      </c>
      <c r="F521" s="211" t="s">
        <v>44</v>
      </c>
      <c r="G521" s="211" t="s">
        <v>45</v>
      </c>
      <c r="H521" s="224">
        <f>'CUOTA ARTESANAL'!G380</f>
        <v>5.9009999999999998</v>
      </c>
      <c r="I521" s="224">
        <f>'CUOTA ARTESANAL'!H380</f>
        <v>0</v>
      </c>
      <c r="J521" s="224">
        <f>'CUOTA ARTESANAL'!I380</f>
        <v>11.402000000000001</v>
      </c>
      <c r="K521" s="224">
        <f>'CUOTA ARTESANAL'!J380</f>
        <v>0</v>
      </c>
      <c r="L521" s="224">
        <f>'CUOTA ARTESANAL'!K380</f>
        <v>11.402000000000001</v>
      </c>
      <c r="M521" s="225">
        <f>'CUOTA ARTESANAL'!L380</f>
        <v>0</v>
      </c>
      <c r="N521" s="213" t="str">
        <f>'CUOTA ARTESANAL'!M380</f>
        <v>-</v>
      </c>
      <c r="O521" s="214">
        <f>RESUMEN!$C$4</f>
        <v>44725</v>
      </c>
      <c r="P521" s="206">
        <v>2022</v>
      </c>
      <c r="Q521" s="206"/>
    </row>
    <row r="522" spans="1:17" ht="15.75" customHeight="1">
      <c r="A522" s="211" t="s">
        <v>38</v>
      </c>
      <c r="B522" s="211" t="s">
        <v>39</v>
      </c>
      <c r="C522" s="211" t="s">
        <v>59</v>
      </c>
      <c r="D522" s="216" t="s">
        <v>319</v>
      </c>
      <c r="E522" s="216" t="str">
        <f>+'CUOTA ARTESANAL'!E379</f>
        <v>BUENA VISTA IV (965550)</v>
      </c>
      <c r="F522" s="211" t="s">
        <v>41</v>
      </c>
      <c r="G522" s="211" t="s">
        <v>45</v>
      </c>
      <c r="H522" s="224">
        <f>'CUOTA ARTESANAL'!N379</f>
        <v>11.802</v>
      </c>
      <c r="I522" s="224">
        <f>'CUOTA ARTESANAL'!O379</f>
        <v>0</v>
      </c>
      <c r="J522" s="224">
        <f>'CUOTA ARTESANAL'!P379</f>
        <v>11.802</v>
      </c>
      <c r="K522" s="224">
        <f>'CUOTA ARTESANAL'!Q379</f>
        <v>0.39999999999999858</v>
      </c>
      <c r="L522" s="224">
        <f>'CUOTA ARTESANAL'!R379</f>
        <v>11.402000000000001</v>
      </c>
      <c r="M522" s="225">
        <f>'CUOTA ARTESANAL'!S379</f>
        <v>3.3892560582951925E-2</v>
      </c>
      <c r="N522" s="213" t="s">
        <v>203</v>
      </c>
      <c r="O522" s="214">
        <f>RESUMEN!$C$4</f>
        <v>44725</v>
      </c>
      <c r="P522" s="206">
        <v>2022</v>
      </c>
      <c r="Q522" s="206"/>
    </row>
    <row r="523" spans="1:17" ht="15.75" customHeight="1">
      <c r="A523" s="211" t="s">
        <v>38</v>
      </c>
      <c r="B523" s="211" t="s">
        <v>39</v>
      </c>
      <c r="C523" s="211" t="s">
        <v>59</v>
      </c>
      <c r="D523" s="216" t="s">
        <v>319</v>
      </c>
      <c r="E523" s="216" t="str">
        <f>+'CUOTA ARTESANAL'!E381</f>
        <v>DON BETITO I (967595)</v>
      </c>
      <c r="F523" s="211" t="s">
        <v>41</v>
      </c>
      <c r="G523" s="211" t="s">
        <v>43</v>
      </c>
      <c r="H523" s="224">
        <f>'CUOTA ARTESANAL'!G381</f>
        <v>5.9039999999999999</v>
      </c>
      <c r="I523" s="224">
        <f>'CUOTA ARTESANAL'!H381</f>
        <v>0</v>
      </c>
      <c r="J523" s="224">
        <f>'CUOTA ARTESANAL'!I381</f>
        <v>5.9039999999999999</v>
      </c>
      <c r="K523" s="224">
        <f>'CUOTA ARTESANAL'!J381</f>
        <v>0.29999999999999893</v>
      </c>
      <c r="L523" s="224">
        <f>'CUOTA ARTESANAL'!K381</f>
        <v>5.604000000000001</v>
      </c>
      <c r="M523" s="225">
        <f>'CUOTA ARTESANAL'!L381</f>
        <v>5.0813008130081119E-2</v>
      </c>
      <c r="N523" s="213" t="str">
        <f>'CUOTA ARTESANAL'!M381</f>
        <v>-</v>
      </c>
      <c r="O523" s="214">
        <f>RESUMEN!$C$4</f>
        <v>44725</v>
      </c>
      <c r="P523" s="206">
        <v>2022</v>
      </c>
      <c r="Q523" s="206"/>
    </row>
    <row r="524" spans="1:17" ht="15.75" customHeight="1">
      <c r="A524" s="211" t="s">
        <v>38</v>
      </c>
      <c r="B524" s="211" t="s">
        <v>39</v>
      </c>
      <c r="C524" s="211" t="s">
        <v>59</v>
      </c>
      <c r="D524" s="216" t="s">
        <v>319</v>
      </c>
      <c r="E524" s="216" t="str">
        <f>+'CUOTA ARTESANAL'!E381</f>
        <v>DON BETITO I (967595)</v>
      </c>
      <c r="F524" s="211" t="s">
        <v>44</v>
      </c>
      <c r="G524" s="211" t="s">
        <v>45</v>
      </c>
      <c r="H524" s="224">
        <f>'CUOTA ARTESANAL'!G382</f>
        <v>5.9039999999999999</v>
      </c>
      <c r="I524" s="224">
        <f>'CUOTA ARTESANAL'!H382</f>
        <v>0</v>
      </c>
      <c r="J524" s="224">
        <f>'CUOTA ARTESANAL'!I382</f>
        <v>11.508000000000001</v>
      </c>
      <c r="K524" s="224">
        <f>'CUOTA ARTESANAL'!J382</f>
        <v>0</v>
      </c>
      <c r="L524" s="224">
        <f>'CUOTA ARTESANAL'!K382</f>
        <v>11.508000000000001</v>
      </c>
      <c r="M524" s="225">
        <f>'CUOTA ARTESANAL'!L382</f>
        <v>0</v>
      </c>
      <c r="N524" s="213" t="str">
        <f>'CUOTA ARTESANAL'!M382</f>
        <v>-</v>
      </c>
      <c r="O524" s="214">
        <f>RESUMEN!$C$4</f>
        <v>44725</v>
      </c>
      <c r="P524" s="206">
        <v>2022</v>
      </c>
      <c r="Q524" s="206"/>
    </row>
    <row r="525" spans="1:17" ht="15.75" customHeight="1">
      <c r="A525" s="211" t="s">
        <v>38</v>
      </c>
      <c r="B525" s="211" t="s">
        <v>39</v>
      </c>
      <c r="C525" s="211" t="s">
        <v>59</v>
      </c>
      <c r="D525" s="216" t="s">
        <v>319</v>
      </c>
      <c r="E525" s="216" t="str">
        <f>+'CUOTA ARTESANAL'!E381</f>
        <v>DON BETITO I (967595)</v>
      </c>
      <c r="F525" s="211" t="s">
        <v>41</v>
      </c>
      <c r="G525" s="211" t="s">
        <v>45</v>
      </c>
      <c r="H525" s="224">
        <f>'CUOTA ARTESANAL'!N381</f>
        <v>11.808</v>
      </c>
      <c r="I525" s="224">
        <f>'CUOTA ARTESANAL'!O381</f>
        <v>0</v>
      </c>
      <c r="J525" s="224">
        <f>'CUOTA ARTESANAL'!P381</f>
        <v>11.808</v>
      </c>
      <c r="K525" s="224">
        <f>'CUOTA ARTESANAL'!Q381</f>
        <v>0.29999999999999893</v>
      </c>
      <c r="L525" s="224">
        <f>'CUOTA ARTESANAL'!R381</f>
        <v>11.508000000000001</v>
      </c>
      <c r="M525" s="225">
        <f>'CUOTA ARTESANAL'!S381</f>
        <v>2.540650406504056E-2</v>
      </c>
      <c r="N525" s="213" t="s">
        <v>203</v>
      </c>
      <c r="O525" s="214">
        <f>RESUMEN!$C$4</f>
        <v>44725</v>
      </c>
      <c r="P525" s="206">
        <v>2022</v>
      </c>
      <c r="Q525" s="206"/>
    </row>
    <row r="526" spans="1:17" ht="15.75" customHeight="1">
      <c r="A526" s="211" t="s">
        <v>38</v>
      </c>
      <c r="B526" s="211" t="s">
        <v>39</v>
      </c>
      <c r="C526" s="211" t="s">
        <v>59</v>
      </c>
      <c r="D526" s="216" t="s">
        <v>319</v>
      </c>
      <c r="E526" s="216" t="str">
        <f>+'CUOTA ARTESANAL'!E383</f>
        <v>EL FENIX I (965543)</v>
      </c>
      <c r="F526" s="211" t="s">
        <v>41</v>
      </c>
      <c r="G526" s="211" t="s">
        <v>43</v>
      </c>
      <c r="H526" s="224">
        <f>'CUOTA ARTESANAL'!G383</f>
        <v>5.9059999999999997</v>
      </c>
      <c r="I526" s="224">
        <f>'CUOTA ARTESANAL'!H383</f>
        <v>0</v>
      </c>
      <c r="J526" s="224">
        <f>'CUOTA ARTESANAL'!I383</f>
        <v>5.9059999999999997</v>
      </c>
      <c r="K526" s="224">
        <f>'CUOTA ARTESANAL'!J383</f>
        <v>3.6500000000000021</v>
      </c>
      <c r="L526" s="224">
        <f>'CUOTA ARTESANAL'!K383</f>
        <v>2.2559999999999976</v>
      </c>
      <c r="M526" s="225">
        <f>'CUOTA ARTESANAL'!L383</f>
        <v>0.61801557737893709</v>
      </c>
      <c r="N526" s="213" t="str">
        <f>'CUOTA ARTESANAL'!M383</f>
        <v>-</v>
      </c>
      <c r="O526" s="214">
        <f>RESUMEN!$C$4</f>
        <v>44725</v>
      </c>
      <c r="P526" s="206">
        <v>2022</v>
      </c>
      <c r="Q526" s="206"/>
    </row>
    <row r="527" spans="1:17" ht="15.75" customHeight="1">
      <c r="A527" s="211" t="s">
        <v>38</v>
      </c>
      <c r="B527" s="211" t="s">
        <v>39</v>
      </c>
      <c r="C527" s="211" t="s">
        <v>59</v>
      </c>
      <c r="D527" s="216" t="s">
        <v>319</v>
      </c>
      <c r="E527" s="216" t="str">
        <f>+'CUOTA ARTESANAL'!E383</f>
        <v>EL FENIX I (965543)</v>
      </c>
      <c r="F527" s="211" t="s">
        <v>44</v>
      </c>
      <c r="G527" s="211" t="s">
        <v>45</v>
      </c>
      <c r="H527" s="224">
        <f>'CUOTA ARTESANAL'!G384</f>
        <v>5.9059999999999997</v>
      </c>
      <c r="I527" s="224">
        <f>'CUOTA ARTESANAL'!H384</f>
        <v>0</v>
      </c>
      <c r="J527" s="224">
        <f>'CUOTA ARTESANAL'!I384</f>
        <v>8.1619999999999973</v>
      </c>
      <c r="K527" s="224">
        <f>'CUOTA ARTESANAL'!J384</f>
        <v>0</v>
      </c>
      <c r="L527" s="224">
        <f>'CUOTA ARTESANAL'!K384</f>
        <v>8.1619999999999973</v>
      </c>
      <c r="M527" s="225">
        <f>'CUOTA ARTESANAL'!L384</f>
        <v>0</v>
      </c>
      <c r="N527" s="213" t="str">
        <f>'CUOTA ARTESANAL'!M384</f>
        <v>-</v>
      </c>
      <c r="O527" s="214">
        <f>RESUMEN!$C$4</f>
        <v>44725</v>
      </c>
      <c r="P527" s="206">
        <v>2022</v>
      </c>
      <c r="Q527" s="206"/>
    </row>
    <row r="528" spans="1:17" ht="15.75" customHeight="1">
      <c r="A528" s="211" t="s">
        <v>38</v>
      </c>
      <c r="B528" s="211" t="s">
        <v>39</v>
      </c>
      <c r="C528" s="211" t="s">
        <v>59</v>
      </c>
      <c r="D528" s="216" t="s">
        <v>319</v>
      </c>
      <c r="E528" s="216" t="str">
        <f>+'CUOTA ARTESANAL'!E383</f>
        <v>EL FENIX I (965543)</v>
      </c>
      <c r="F528" s="211" t="s">
        <v>41</v>
      </c>
      <c r="G528" s="211" t="s">
        <v>45</v>
      </c>
      <c r="H528" s="224">
        <f>'CUOTA ARTESANAL'!N383</f>
        <v>11.811999999999999</v>
      </c>
      <c r="I528" s="224">
        <f>'CUOTA ARTESANAL'!O383</f>
        <v>0</v>
      </c>
      <c r="J528" s="224">
        <f>'CUOTA ARTESANAL'!P383</f>
        <v>11.811999999999999</v>
      </c>
      <c r="K528" s="224">
        <f>'CUOTA ARTESANAL'!Q383</f>
        <v>3.6500000000000021</v>
      </c>
      <c r="L528" s="224">
        <f>'CUOTA ARTESANAL'!R383</f>
        <v>8.1619999999999973</v>
      </c>
      <c r="M528" s="225">
        <f>'CUOTA ARTESANAL'!S383</f>
        <v>0.30900778868946854</v>
      </c>
      <c r="N528" s="213" t="s">
        <v>203</v>
      </c>
      <c r="O528" s="214">
        <f>RESUMEN!$C$4</f>
        <v>44725</v>
      </c>
      <c r="P528" s="206">
        <v>2022</v>
      </c>
      <c r="Q528" s="206"/>
    </row>
    <row r="529" spans="1:17" ht="15.75" customHeight="1">
      <c r="A529" s="211" t="s">
        <v>38</v>
      </c>
      <c r="B529" s="211" t="s">
        <v>39</v>
      </c>
      <c r="C529" s="211" t="s">
        <v>59</v>
      </c>
      <c r="D529" s="216" t="s">
        <v>319</v>
      </c>
      <c r="E529" s="216" t="str">
        <f>+'CUOTA ARTESANAL'!E385</f>
        <v>ZORRO II (698462)</v>
      </c>
      <c r="F529" s="211" t="s">
        <v>41</v>
      </c>
      <c r="G529" s="211" t="s">
        <v>43</v>
      </c>
      <c r="H529" s="224">
        <f>'CUOTA ARTESANAL'!G385</f>
        <v>5.9039999999999999</v>
      </c>
      <c r="I529" s="224">
        <f>'CUOTA ARTESANAL'!H385</f>
        <v>0</v>
      </c>
      <c r="J529" s="224">
        <f>'CUOTA ARTESANAL'!I385</f>
        <v>5.9039999999999999</v>
      </c>
      <c r="K529" s="224">
        <f>'CUOTA ARTESANAL'!J385</f>
        <v>2.8930000000000007</v>
      </c>
      <c r="L529" s="224">
        <f>'CUOTA ARTESANAL'!K385</f>
        <v>3.0109999999999992</v>
      </c>
      <c r="M529" s="225">
        <f>'CUOTA ARTESANAL'!L385</f>
        <v>0.49000677506775081</v>
      </c>
      <c r="N529" s="213" t="str">
        <f>'CUOTA ARTESANAL'!M385</f>
        <v>-</v>
      </c>
      <c r="O529" s="214">
        <f>RESUMEN!$C$4</f>
        <v>44725</v>
      </c>
      <c r="P529" s="206">
        <v>2022</v>
      </c>
      <c r="Q529" s="206"/>
    </row>
    <row r="530" spans="1:17" ht="15.75" customHeight="1">
      <c r="A530" s="211" t="s">
        <v>38</v>
      </c>
      <c r="B530" s="211" t="s">
        <v>39</v>
      </c>
      <c r="C530" s="211" t="s">
        <v>59</v>
      </c>
      <c r="D530" s="216" t="s">
        <v>319</v>
      </c>
      <c r="E530" s="216" t="str">
        <f>+'CUOTA ARTESANAL'!E385</f>
        <v>ZORRO II (698462)</v>
      </c>
      <c r="F530" s="211" t="s">
        <v>44</v>
      </c>
      <c r="G530" s="211" t="s">
        <v>45</v>
      </c>
      <c r="H530" s="224">
        <f>'CUOTA ARTESANAL'!G386</f>
        <v>5.9039999999999999</v>
      </c>
      <c r="I530" s="224">
        <f>'CUOTA ARTESANAL'!H386</f>
        <v>0</v>
      </c>
      <c r="J530" s="224">
        <f>'CUOTA ARTESANAL'!I386</f>
        <v>8.9149999999999991</v>
      </c>
      <c r="K530" s="224">
        <f>'CUOTA ARTESANAL'!J386</f>
        <v>0</v>
      </c>
      <c r="L530" s="224">
        <f>'CUOTA ARTESANAL'!K386</f>
        <v>8.9149999999999991</v>
      </c>
      <c r="M530" s="225">
        <f>'CUOTA ARTESANAL'!L386</f>
        <v>0</v>
      </c>
      <c r="N530" s="213" t="str">
        <f>'CUOTA ARTESANAL'!M386</f>
        <v>-</v>
      </c>
      <c r="O530" s="214">
        <f>RESUMEN!$C$4</f>
        <v>44725</v>
      </c>
      <c r="P530" s="206">
        <v>2022</v>
      </c>
      <c r="Q530" s="206"/>
    </row>
    <row r="531" spans="1:17" ht="15.75" customHeight="1">
      <c r="A531" s="211" t="s">
        <v>38</v>
      </c>
      <c r="B531" s="211" t="s">
        <v>39</v>
      </c>
      <c r="C531" s="211" t="s">
        <v>59</v>
      </c>
      <c r="D531" s="216" t="s">
        <v>319</v>
      </c>
      <c r="E531" s="216" t="str">
        <f>+'CUOTA ARTESANAL'!E385</f>
        <v>ZORRO II (698462)</v>
      </c>
      <c r="F531" s="211" t="s">
        <v>41</v>
      </c>
      <c r="G531" s="211" t="s">
        <v>45</v>
      </c>
      <c r="H531" s="224">
        <f>'CUOTA ARTESANAL'!N385</f>
        <v>11.808</v>
      </c>
      <c r="I531" s="224">
        <f>'CUOTA ARTESANAL'!O385</f>
        <v>0</v>
      </c>
      <c r="J531" s="224">
        <f>'CUOTA ARTESANAL'!P385</f>
        <v>11.808</v>
      </c>
      <c r="K531" s="224">
        <f>'CUOTA ARTESANAL'!Q385</f>
        <v>2.8930000000000007</v>
      </c>
      <c r="L531" s="224">
        <f>'CUOTA ARTESANAL'!R385</f>
        <v>8.9149999999999991</v>
      </c>
      <c r="M531" s="225">
        <f>'CUOTA ARTESANAL'!S385</f>
        <v>0.24500338753387541</v>
      </c>
      <c r="N531" s="213" t="s">
        <v>203</v>
      </c>
      <c r="O531" s="214">
        <f>RESUMEN!$C$4</f>
        <v>44725</v>
      </c>
      <c r="P531" s="206">
        <v>2022</v>
      </c>
      <c r="Q531" s="206"/>
    </row>
    <row r="532" spans="1:17" ht="15.75" customHeight="1">
      <c r="A532" s="211" t="s">
        <v>38</v>
      </c>
      <c r="B532" s="211" t="s">
        <v>39</v>
      </c>
      <c r="C532" s="211" t="s">
        <v>59</v>
      </c>
      <c r="D532" s="216" t="s">
        <v>319</v>
      </c>
      <c r="E532" s="216" t="str">
        <f>+'CUOTA ARTESANAL'!E387</f>
        <v>ESPERANZA III (968695)</v>
      </c>
      <c r="F532" s="211" t="s">
        <v>41</v>
      </c>
      <c r="G532" s="211" t="s">
        <v>43</v>
      </c>
      <c r="H532" s="224">
        <f>'CUOTA ARTESANAL'!G387</f>
        <v>5.907</v>
      </c>
      <c r="I532" s="224">
        <f>'CUOTA ARTESANAL'!H387</f>
        <v>0</v>
      </c>
      <c r="J532" s="224">
        <f>'CUOTA ARTESANAL'!I387</f>
        <v>5.907</v>
      </c>
      <c r="K532" s="224">
        <f>'CUOTA ARTESANAL'!J387</f>
        <v>6.5809999999999995</v>
      </c>
      <c r="L532" s="224">
        <f>'CUOTA ARTESANAL'!K387</f>
        <v>-0.67399999999999949</v>
      </c>
      <c r="M532" s="225">
        <f>'CUOTA ARTESANAL'!L387</f>
        <v>1.1141019129845944</v>
      </c>
      <c r="N532" s="213">
        <f>'CUOTA ARTESANAL'!M387</f>
        <v>44700</v>
      </c>
      <c r="O532" s="214">
        <f>RESUMEN!$C$4</f>
        <v>44725</v>
      </c>
      <c r="P532" s="206">
        <v>2022</v>
      </c>
      <c r="Q532" s="206"/>
    </row>
    <row r="533" spans="1:17" ht="15.75" customHeight="1">
      <c r="A533" s="211" t="s">
        <v>38</v>
      </c>
      <c r="B533" s="211" t="s">
        <v>39</v>
      </c>
      <c r="C533" s="211" t="s">
        <v>59</v>
      </c>
      <c r="D533" s="216" t="s">
        <v>319</v>
      </c>
      <c r="E533" s="216" t="str">
        <f>+'CUOTA ARTESANAL'!E387</f>
        <v>ESPERANZA III (968695)</v>
      </c>
      <c r="F533" s="211" t="s">
        <v>44</v>
      </c>
      <c r="G533" s="211" t="s">
        <v>45</v>
      </c>
      <c r="H533" s="224">
        <f>'CUOTA ARTESANAL'!G388</f>
        <v>5.907</v>
      </c>
      <c r="I533" s="224">
        <f>'CUOTA ARTESANAL'!H388</f>
        <v>0</v>
      </c>
      <c r="J533" s="224">
        <f>'CUOTA ARTESANAL'!I388</f>
        <v>5.2330000000000005</v>
      </c>
      <c r="K533" s="224">
        <f>'CUOTA ARTESANAL'!J388</f>
        <v>0</v>
      </c>
      <c r="L533" s="224">
        <f>'CUOTA ARTESANAL'!K388</f>
        <v>5.2330000000000005</v>
      </c>
      <c r="M533" s="225">
        <f>'CUOTA ARTESANAL'!L388</f>
        <v>0</v>
      </c>
      <c r="N533" s="213" t="str">
        <f>'CUOTA ARTESANAL'!M388</f>
        <v>-</v>
      </c>
      <c r="O533" s="214">
        <f>RESUMEN!$C$4</f>
        <v>44725</v>
      </c>
      <c r="P533" s="206">
        <v>2022</v>
      </c>
      <c r="Q533" s="206"/>
    </row>
    <row r="534" spans="1:17" ht="15.75" customHeight="1">
      <c r="A534" s="211" t="s">
        <v>38</v>
      </c>
      <c r="B534" s="211" t="s">
        <v>39</v>
      </c>
      <c r="C534" s="211" t="s">
        <v>59</v>
      </c>
      <c r="D534" s="216" t="s">
        <v>319</v>
      </c>
      <c r="E534" s="216" t="str">
        <f>+'CUOTA ARTESANAL'!E387</f>
        <v>ESPERANZA III (968695)</v>
      </c>
      <c r="F534" s="211" t="s">
        <v>41</v>
      </c>
      <c r="G534" s="211" t="s">
        <v>45</v>
      </c>
      <c r="H534" s="224">
        <f>'CUOTA ARTESANAL'!N387</f>
        <v>11.814</v>
      </c>
      <c r="I534" s="224">
        <f>'CUOTA ARTESANAL'!O387</f>
        <v>0</v>
      </c>
      <c r="J534" s="224">
        <f>'CUOTA ARTESANAL'!P387</f>
        <v>11.814</v>
      </c>
      <c r="K534" s="224">
        <f>'CUOTA ARTESANAL'!Q387</f>
        <v>6.5809999999999995</v>
      </c>
      <c r="L534" s="224">
        <f>'CUOTA ARTESANAL'!R387</f>
        <v>5.2330000000000005</v>
      </c>
      <c r="M534" s="225">
        <f>'CUOTA ARTESANAL'!S387</f>
        <v>0.55705095649229719</v>
      </c>
      <c r="N534" s="213" t="s">
        <v>203</v>
      </c>
      <c r="O534" s="214">
        <f>RESUMEN!$C$4</f>
        <v>44725</v>
      </c>
      <c r="P534" s="206">
        <v>2022</v>
      </c>
      <c r="Q534" s="206"/>
    </row>
    <row r="535" spans="1:17" ht="15.75" customHeight="1">
      <c r="A535" s="211" t="s">
        <v>38</v>
      </c>
      <c r="B535" s="211" t="s">
        <v>39</v>
      </c>
      <c r="C535" s="211" t="s">
        <v>59</v>
      </c>
      <c r="D535" s="216" t="s">
        <v>319</v>
      </c>
      <c r="E535" s="216" t="str">
        <f>+'CUOTA ARTESANAL'!E389</f>
        <v>LUIS RICARDO III (966090)</v>
      </c>
      <c r="F535" s="211" t="s">
        <v>41</v>
      </c>
      <c r="G535" s="211" t="s">
        <v>43</v>
      </c>
      <c r="H535" s="224">
        <f>'CUOTA ARTESANAL'!G389</f>
        <v>5.9050000000000002</v>
      </c>
      <c r="I535" s="224">
        <f>'CUOTA ARTESANAL'!H389</f>
        <v>0</v>
      </c>
      <c r="J535" s="224">
        <f>'CUOTA ARTESANAL'!I389</f>
        <v>5.9050000000000002</v>
      </c>
      <c r="K535" s="224">
        <f>'CUOTA ARTESANAL'!J389</f>
        <v>2.5919999999999996</v>
      </c>
      <c r="L535" s="224">
        <f>'CUOTA ARTESANAL'!K389</f>
        <v>3.3130000000000006</v>
      </c>
      <c r="M535" s="225">
        <f>'CUOTA ARTESANAL'!L389</f>
        <v>0.43895004233700247</v>
      </c>
      <c r="N535" s="213" t="str">
        <f>'CUOTA ARTESANAL'!M389</f>
        <v>-</v>
      </c>
      <c r="O535" s="214">
        <f>RESUMEN!$C$4</f>
        <v>44725</v>
      </c>
      <c r="P535" s="206">
        <v>2022</v>
      </c>
      <c r="Q535" s="206"/>
    </row>
    <row r="536" spans="1:17" ht="15.75" customHeight="1">
      <c r="A536" s="211" t="s">
        <v>38</v>
      </c>
      <c r="B536" s="211" t="s">
        <v>39</v>
      </c>
      <c r="C536" s="211" t="s">
        <v>59</v>
      </c>
      <c r="D536" s="216" t="s">
        <v>319</v>
      </c>
      <c r="E536" s="216" t="str">
        <f>+'CUOTA ARTESANAL'!E389</f>
        <v>LUIS RICARDO III (966090)</v>
      </c>
      <c r="F536" s="211" t="s">
        <v>44</v>
      </c>
      <c r="G536" s="211" t="s">
        <v>45</v>
      </c>
      <c r="H536" s="224">
        <f>'CUOTA ARTESANAL'!G390</f>
        <v>5.9050000000000002</v>
      </c>
      <c r="I536" s="224">
        <f>'CUOTA ARTESANAL'!H390</f>
        <v>0</v>
      </c>
      <c r="J536" s="224">
        <f>'CUOTA ARTESANAL'!I390</f>
        <v>9.218</v>
      </c>
      <c r="K536" s="224">
        <f>'CUOTA ARTESANAL'!J390</f>
        <v>0</v>
      </c>
      <c r="L536" s="224">
        <f>'CUOTA ARTESANAL'!K390</f>
        <v>9.218</v>
      </c>
      <c r="M536" s="225">
        <f>'CUOTA ARTESANAL'!L390</f>
        <v>0</v>
      </c>
      <c r="N536" s="213" t="str">
        <f>'CUOTA ARTESANAL'!M390</f>
        <v>-</v>
      </c>
      <c r="O536" s="214">
        <f>RESUMEN!$C$4</f>
        <v>44725</v>
      </c>
      <c r="P536" s="206">
        <v>2022</v>
      </c>
      <c r="Q536" s="206"/>
    </row>
    <row r="537" spans="1:17" ht="15.75" customHeight="1">
      <c r="A537" s="211" t="s">
        <v>38</v>
      </c>
      <c r="B537" s="211" t="s">
        <v>39</v>
      </c>
      <c r="C537" s="211" t="s">
        <v>59</v>
      </c>
      <c r="D537" s="216" t="s">
        <v>319</v>
      </c>
      <c r="E537" s="216" t="str">
        <f>+'CUOTA ARTESANAL'!E389</f>
        <v>LUIS RICARDO III (966090)</v>
      </c>
      <c r="F537" s="211" t="s">
        <v>41</v>
      </c>
      <c r="G537" s="211" t="s">
        <v>45</v>
      </c>
      <c r="H537" s="224">
        <f>'CUOTA ARTESANAL'!N389</f>
        <v>11.81</v>
      </c>
      <c r="I537" s="224">
        <f>'CUOTA ARTESANAL'!O389</f>
        <v>0</v>
      </c>
      <c r="J537" s="224">
        <f>'CUOTA ARTESANAL'!P389</f>
        <v>11.81</v>
      </c>
      <c r="K537" s="224">
        <f>'CUOTA ARTESANAL'!Q389</f>
        <v>2.5919999999999996</v>
      </c>
      <c r="L537" s="224">
        <f>'CUOTA ARTESANAL'!R389</f>
        <v>9.218</v>
      </c>
      <c r="M537" s="225">
        <f>'CUOTA ARTESANAL'!S389</f>
        <v>0.21947502116850123</v>
      </c>
      <c r="N537" s="213" t="s">
        <v>203</v>
      </c>
      <c r="O537" s="214">
        <f>RESUMEN!$C$4</f>
        <v>44725</v>
      </c>
      <c r="P537" s="206">
        <v>2022</v>
      </c>
      <c r="Q537" s="206"/>
    </row>
    <row r="538" spans="1:17" ht="15.75" customHeight="1">
      <c r="A538" s="211" t="s">
        <v>38</v>
      </c>
      <c r="B538" s="211" t="s">
        <v>39</v>
      </c>
      <c r="C538" s="211" t="s">
        <v>59</v>
      </c>
      <c r="D538" s="216" t="s">
        <v>319</v>
      </c>
      <c r="E538" s="216" t="str">
        <f>+'CUOTA ARTESANAL'!E391</f>
        <v>MANUTARA V  (698432)</v>
      </c>
      <c r="F538" s="211" t="s">
        <v>41</v>
      </c>
      <c r="G538" s="211" t="s">
        <v>43</v>
      </c>
      <c r="H538" s="224">
        <f>'CUOTA ARTESANAL'!G391</f>
        <v>5.9059999999999997</v>
      </c>
      <c r="I538" s="224">
        <f>'CUOTA ARTESANAL'!H391</f>
        <v>0</v>
      </c>
      <c r="J538" s="224">
        <f>'CUOTA ARTESANAL'!I391</f>
        <v>5.9059999999999997</v>
      </c>
      <c r="K538" s="224">
        <f>'CUOTA ARTESANAL'!J391</f>
        <v>1.1850000000000005</v>
      </c>
      <c r="L538" s="224">
        <f>'CUOTA ARTESANAL'!K391</f>
        <v>4.7209999999999992</v>
      </c>
      <c r="M538" s="225">
        <f>'CUOTA ARTESANAL'!L391</f>
        <v>0.20064341347781925</v>
      </c>
      <c r="N538" s="213" t="str">
        <f>'CUOTA ARTESANAL'!M391</f>
        <v>-</v>
      </c>
      <c r="O538" s="214">
        <f>RESUMEN!$C$4</f>
        <v>44725</v>
      </c>
      <c r="P538" s="206">
        <v>2022</v>
      </c>
      <c r="Q538" s="206"/>
    </row>
    <row r="539" spans="1:17" ht="15.75" customHeight="1">
      <c r="A539" s="211" t="s">
        <v>38</v>
      </c>
      <c r="B539" s="211" t="s">
        <v>39</v>
      </c>
      <c r="C539" s="211" t="s">
        <v>59</v>
      </c>
      <c r="D539" s="216" t="s">
        <v>319</v>
      </c>
      <c r="E539" s="216" t="str">
        <f>+'CUOTA ARTESANAL'!E391</f>
        <v>MANUTARA V  (698432)</v>
      </c>
      <c r="F539" s="211" t="s">
        <v>44</v>
      </c>
      <c r="G539" s="211" t="s">
        <v>45</v>
      </c>
      <c r="H539" s="224">
        <f>'CUOTA ARTESANAL'!G392</f>
        <v>5.9059999999999997</v>
      </c>
      <c r="I539" s="224">
        <f>'CUOTA ARTESANAL'!H392</f>
        <v>0</v>
      </c>
      <c r="J539" s="224">
        <f>'CUOTA ARTESANAL'!I392</f>
        <v>10.626999999999999</v>
      </c>
      <c r="K539" s="224">
        <f>'CUOTA ARTESANAL'!J392</f>
        <v>0</v>
      </c>
      <c r="L539" s="224">
        <f>'CUOTA ARTESANAL'!K392</f>
        <v>10.626999999999999</v>
      </c>
      <c r="M539" s="225">
        <f>'CUOTA ARTESANAL'!L392</f>
        <v>0</v>
      </c>
      <c r="N539" s="213" t="str">
        <f>'CUOTA ARTESANAL'!M392</f>
        <v>-</v>
      </c>
      <c r="O539" s="214">
        <f>RESUMEN!$C$4</f>
        <v>44725</v>
      </c>
      <c r="P539" s="206">
        <v>2022</v>
      </c>
      <c r="Q539" s="206"/>
    </row>
    <row r="540" spans="1:17" ht="15.75" customHeight="1">
      <c r="A540" s="211" t="s">
        <v>38</v>
      </c>
      <c r="B540" s="211" t="s">
        <v>39</v>
      </c>
      <c r="C540" s="211" t="s">
        <v>59</v>
      </c>
      <c r="D540" s="216" t="s">
        <v>319</v>
      </c>
      <c r="E540" s="216" t="str">
        <f>+'CUOTA ARTESANAL'!E391</f>
        <v>MANUTARA V  (698432)</v>
      </c>
      <c r="F540" s="211" t="s">
        <v>41</v>
      </c>
      <c r="G540" s="211" t="s">
        <v>45</v>
      </c>
      <c r="H540" s="224">
        <f>'CUOTA ARTESANAL'!N391</f>
        <v>11.811999999999999</v>
      </c>
      <c r="I540" s="224">
        <f>'CUOTA ARTESANAL'!O391</f>
        <v>0</v>
      </c>
      <c r="J540" s="224">
        <f>'CUOTA ARTESANAL'!P391</f>
        <v>11.811999999999999</v>
      </c>
      <c r="K540" s="224">
        <f>'CUOTA ARTESANAL'!Q391</f>
        <v>1.1850000000000005</v>
      </c>
      <c r="L540" s="224">
        <f>'CUOTA ARTESANAL'!R391</f>
        <v>10.626999999999999</v>
      </c>
      <c r="M540" s="225">
        <f>'CUOTA ARTESANAL'!S391</f>
        <v>0.10032170673890962</v>
      </c>
      <c r="N540" s="213" t="s">
        <v>203</v>
      </c>
      <c r="O540" s="214">
        <f>RESUMEN!$C$4</f>
        <v>44725</v>
      </c>
      <c r="P540" s="206">
        <v>2022</v>
      </c>
      <c r="Q540" s="206"/>
    </row>
    <row r="541" spans="1:17" ht="15.75" customHeight="1">
      <c r="A541" s="211" t="s">
        <v>38</v>
      </c>
      <c r="B541" s="211" t="s">
        <v>39</v>
      </c>
      <c r="C541" s="211" t="s">
        <v>59</v>
      </c>
      <c r="D541" s="216" t="s">
        <v>319</v>
      </c>
      <c r="E541" s="216" t="str">
        <f>+'CUOTA ARTESANAL'!E393</f>
        <v>PEZ DORADO III (967326)</v>
      </c>
      <c r="F541" s="211" t="s">
        <v>41</v>
      </c>
      <c r="G541" s="211" t="s">
        <v>43</v>
      </c>
      <c r="H541" s="224">
        <f>'CUOTA ARTESANAL'!G393</f>
        <v>5.9050000000000002</v>
      </c>
      <c r="I541" s="224">
        <f>'CUOTA ARTESANAL'!H393</f>
        <v>0</v>
      </c>
      <c r="J541" s="224">
        <f>'CUOTA ARTESANAL'!I393</f>
        <v>5.9050000000000002</v>
      </c>
      <c r="K541" s="224">
        <f>'CUOTA ARTESANAL'!J393</f>
        <v>1.9370000000000003</v>
      </c>
      <c r="L541" s="224">
        <f>'CUOTA ARTESANAL'!K393</f>
        <v>3.968</v>
      </c>
      <c r="M541" s="225">
        <f>'CUOTA ARTESANAL'!L393</f>
        <v>0.32802709568162575</v>
      </c>
      <c r="N541" s="213" t="str">
        <f>'CUOTA ARTESANAL'!M393</f>
        <v>-</v>
      </c>
      <c r="O541" s="214">
        <f>RESUMEN!$C$4</f>
        <v>44725</v>
      </c>
      <c r="P541" s="206">
        <v>2022</v>
      </c>
      <c r="Q541" s="206"/>
    </row>
    <row r="542" spans="1:17" ht="15.75" customHeight="1">
      <c r="A542" s="211" t="s">
        <v>38</v>
      </c>
      <c r="B542" s="211" t="s">
        <v>39</v>
      </c>
      <c r="C542" s="211" t="s">
        <v>59</v>
      </c>
      <c r="D542" s="216" t="s">
        <v>319</v>
      </c>
      <c r="E542" s="216" t="str">
        <f>+'CUOTA ARTESANAL'!E393</f>
        <v>PEZ DORADO III (967326)</v>
      </c>
      <c r="F542" s="211" t="s">
        <v>44</v>
      </c>
      <c r="G542" s="211" t="s">
        <v>45</v>
      </c>
      <c r="H542" s="224">
        <f>'CUOTA ARTESANAL'!G394</f>
        <v>5.9050000000000002</v>
      </c>
      <c r="I542" s="224">
        <f>'CUOTA ARTESANAL'!H394</f>
        <v>0</v>
      </c>
      <c r="J542" s="224">
        <f>'CUOTA ARTESANAL'!I394</f>
        <v>9.8730000000000011</v>
      </c>
      <c r="K542" s="224">
        <f>'CUOTA ARTESANAL'!J394</f>
        <v>0</v>
      </c>
      <c r="L542" s="224">
        <f>'CUOTA ARTESANAL'!K394</f>
        <v>9.8730000000000011</v>
      </c>
      <c r="M542" s="225">
        <f>'CUOTA ARTESANAL'!L394</f>
        <v>0</v>
      </c>
      <c r="N542" s="213" t="str">
        <f>'CUOTA ARTESANAL'!M394</f>
        <v>-</v>
      </c>
      <c r="O542" s="214">
        <f>RESUMEN!$C$4</f>
        <v>44725</v>
      </c>
      <c r="P542" s="206">
        <v>2022</v>
      </c>
      <c r="Q542" s="206"/>
    </row>
    <row r="543" spans="1:17" ht="15.75" customHeight="1">
      <c r="A543" s="211" t="s">
        <v>38</v>
      </c>
      <c r="B543" s="211" t="s">
        <v>39</v>
      </c>
      <c r="C543" s="211" t="s">
        <v>59</v>
      </c>
      <c r="D543" s="216" t="s">
        <v>319</v>
      </c>
      <c r="E543" s="216" t="str">
        <f>+'CUOTA ARTESANAL'!E393</f>
        <v>PEZ DORADO III (967326)</v>
      </c>
      <c r="F543" s="211" t="s">
        <v>41</v>
      </c>
      <c r="G543" s="211" t="s">
        <v>45</v>
      </c>
      <c r="H543" s="224">
        <f>'CUOTA ARTESANAL'!N393</f>
        <v>11.81</v>
      </c>
      <c r="I543" s="224">
        <f>'CUOTA ARTESANAL'!O393</f>
        <v>0</v>
      </c>
      <c r="J543" s="224">
        <f>'CUOTA ARTESANAL'!P393</f>
        <v>11.81</v>
      </c>
      <c r="K543" s="224">
        <f>'CUOTA ARTESANAL'!Q393</f>
        <v>1.9370000000000003</v>
      </c>
      <c r="L543" s="224">
        <f>'CUOTA ARTESANAL'!R393</f>
        <v>9.8730000000000011</v>
      </c>
      <c r="M543" s="225">
        <f>'CUOTA ARTESANAL'!S393</f>
        <v>0.16401354784081287</v>
      </c>
      <c r="N543" s="213" t="s">
        <v>203</v>
      </c>
      <c r="O543" s="214">
        <f>RESUMEN!$C$4</f>
        <v>44725</v>
      </c>
      <c r="P543" s="206">
        <v>2022</v>
      </c>
      <c r="Q543" s="206"/>
    </row>
    <row r="544" spans="1:17" ht="15.75" customHeight="1">
      <c r="A544" s="211" t="s">
        <v>38</v>
      </c>
      <c r="B544" s="211" t="s">
        <v>39</v>
      </c>
      <c r="C544" s="211" t="s">
        <v>59</v>
      </c>
      <c r="D544" s="216" t="s">
        <v>319</v>
      </c>
      <c r="E544" s="216" t="str">
        <f>+'CUOTA ARTESANAL'!E395</f>
        <v>SAN NICOLAS II (698294)</v>
      </c>
      <c r="F544" s="211" t="s">
        <v>41</v>
      </c>
      <c r="G544" s="211" t="s">
        <v>43</v>
      </c>
      <c r="H544" s="224">
        <f>'CUOTA ARTESANAL'!G395</f>
        <v>5.9050000000000002</v>
      </c>
      <c r="I544" s="224">
        <f>'CUOTA ARTESANAL'!H395</f>
        <v>0</v>
      </c>
      <c r="J544" s="224">
        <f>'CUOTA ARTESANAL'!I395</f>
        <v>5.9050000000000002</v>
      </c>
      <c r="K544" s="224">
        <f>'CUOTA ARTESANAL'!J395</f>
        <v>1.2780000000000005</v>
      </c>
      <c r="L544" s="224">
        <f>'CUOTA ARTESANAL'!K395</f>
        <v>4.6269999999999998</v>
      </c>
      <c r="M544" s="225">
        <f>'CUOTA ARTESANAL'!L395</f>
        <v>0.21642675698560548</v>
      </c>
      <c r="N544" s="213" t="str">
        <f>'CUOTA ARTESANAL'!M395</f>
        <v>-</v>
      </c>
      <c r="O544" s="214">
        <f>RESUMEN!$C$4</f>
        <v>44725</v>
      </c>
      <c r="P544" s="206">
        <v>2022</v>
      </c>
      <c r="Q544" s="206"/>
    </row>
    <row r="545" spans="1:17" ht="15.75" customHeight="1">
      <c r="A545" s="211" t="s">
        <v>38</v>
      </c>
      <c r="B545" s="211" t="s">
        <v>39</v>
      </c>
      <c r="C545" s="211" t="s">
        <v>59</v>
      </c>
      <c r="D545" s="216" t="s">
        <v>319</v>
      </c>
      <c r="E545" s="216" t="str">
        <f>+'CUOTA ARTESANAL'!E395</f>
        <v>SAN NICOLAS II (698294)</v>
      </c>
      <c r="F545" s="211" t="s">
        <v>44</v>
      </c>
      <c r="G545" s="211" t="s">
        <v>45</v>
      </c>
      <c r="H545" s="224">
        <f>'CUOTA ARTESANAL'!G396</f>
        <v>5.9050000000000002</v>
      </c>
      <c r="I545" s="224">
        <f>'CUOTA ARTESANAL'!H396</f>
        <v>0</v>
      </c>
      <c r="J545" s="224">
        <f>'CUOTA ARTESANAL'!I396</f>
        <v>10.532</v>
      </c>
      <c r="K545" s="224">
        <f>'CUOTA ARTESANAL'!J396</f>
        <v>0</v>
      </c>
      <c r="L545" s="224">
        <f>'CUOTA ARTESANAL'!K396</f>
        <v>10.532</v>
      </c>
      <c r="M545" s="225">
        <f>'CUOTA ARTESANAL'!L396</f>
        <v>0</v>
      </c>
      <c r="N545" s="213" t="str">
        <f>'CUOTA ARTESANAL'!M396</f>
        <v>-</v>
      </c>
      <c r="O545" s="214">
        <f>RESUMEN!$C$4</f>
        <v>44725</v>
      </c>
      <c r="P545" s="206">
        <v>2022</v>
      </c>
      <c r="Q545" s="206"/>
    </row>
    <row r="546" spans="1:17" ht="15.75" customHeight="1">
      <c r="A546" s="211" t="s">
        <v>38</v>
      </c>
      <c r="B546" s="211" t="s">
        <v>39</v>
      </c>
      <c r="C546" s="211" t="s">
        <v>59</v>
      </c>
      <c r="D546" s="216" t="s">
        <v>319</v>
      </c>
      <c r="E546" s="216" t="str">
        <f>+'CUOTA ARTESANAL'!E395</f>
        <v>SAN NICOLAS II (698294)</v>
      </c>
      <c r="F546" s="211" t="s">
        <v>41</v>
      </c>
      <c r="G546" s="211" t="s">
        <v>45</v>
      </c>
      <c r="H546" s="224">
        <f>'CUOTA ARTESANAL'!N395</f>
        <v>11.81</v>
      </c>
      <c r="I546" s="224">
        <f>'CUOTA ARTESANAL'!O395</f>
        <v>0</v>
      </c>
      <c r="J546" s="224">
        <f>'CUOTA ARTESANAL'!P395</f>
        <v>11.81</v>
      </c>
      <c r="K546" s="224">
        <f>'CUOTA ARTESANAL'!Q395</f>
        <v>1.2780000000000005</v>
      </c>
      <c r="L546" s="224">
        <f>'CUOTA ARTESANAL'!R395</f>
        <v>10.532</v>
      </c>
      <c r="M546" s="225">
        <f>'CUOTA ARTESANAL'!S395</f>
        <v>0.10821337849280274</v>
      </c>
      <c r="N546" s="213" t="s">
        <v>203</v>
      </c>
      <c r="O546" s="214">
        <f>RESUMEN!$C$4</f>
        <v>44725</v>
      </c>
      <c r="P546" s="206">
        <v>2022</v>
      </c>
      <c r="Q546" s="206"/>
    </row>
    <row r="547" spans="1:17" ht="15.75" customHeight="1">
      <c r="A547" s="211" t="s">
        <v>38</v>
      </c>
      <c r="B547" s="211" t="s">
        <v>39</v>
      </c>
      <c r="C547" s="211" t="s">
        <v>59</v>
      </c>
      <c r="D547" s="216" t="s">
        <v>319</v>
      </c>
      <c r="E547" s="216" t="str">
        <f>+'CUOTA ARTESANAL'!E397</f>
        <v>SAN ROQUE VIII (698521)</v>
      </c>
      <c r="F547" s="211" t="s">
        <v>41</v>
      </c>
      <c r="G547" s="211" t="s">
        <v>43</v>
      </c>
      <c r="H547" s="224">
        <f>'CUOTA ARTESANAL'!G397</f>
        <v>5.9059999999999997</v>
      </c>
      <c r="I547" s="224">
        <f>'CUOTA ARTESANAL'!H397</f>
        <v>0</v>
      </c>
      <c r="J547" s="224">
        <f>'CUOTA ARTESANAL'!I397</f>
        <v>5.9059999999999997</v>
      </c>
      <c r="K547" s="224">
        <f>'CUOTA ARTESANAL'!J397</f>
        <v>2.121999999999999</v>
      </c>
      <c r="L547" s="224">
        <f>'CUOTA ARTESANAL'!K397</f>
        <v>3.7840000000000007</v>
      </c>
      <c r="M547" s="225">
        <f>'CUOTA ARTESANAL'!L397</f>
        <v>0.35929563156112415</v>
      </c>
      <c r="N547" s="213" t="str">
        <f>'CUOTA ARTESANAL'!M397</f>
        <v>-</v>
      </c>
      <c r="O547" s="214">
        <f>RESUMEN!$C$4</f>
        <v>44725</v>
      </c>
      <c r="P547" s="206">
        <v>2022</v>
      </c>
      <c r="Q547" s="206"/>
    </row>
    <row r="548" spans="1:17" ht="15.75" customHeight="1">
      <c r="A548" s="211" t="s">
        <v>38</v>
      </c>
      <c r="B548" s="211" t="s">
        <v>39</v>
      </c>
      <c r="C548" s="211" t="s">
        <v>59</v>
      </c>
      <c r="D548" s="216" t="s">
        <v>319</v>
      </c>
      <c r="E548" s="216" t="str">
        <f>+'CUOTA ARTESANAL'!E397</f>
        <v>SAN ROQUE VIII (698521)</v>
      </c>
      <c r="F548" s="211" t="s">
        <v>44</v>
      </c>
      <c r="G548" s="211" t="s">
        <v>45</v>
      </c>
      <c r="H548" s="224">
        <f>'CUOTA ARTESANAL'!G398</f>
        <v>5.9059999999999997</v>
      </c>
      <c r="I548" s="224">
        <f>'CUOTA ARTESANAL'!H398</f>
        <v>0</v>
      </c>
      <c r="J548" s="224">
        <f>'CUOTA ARTESANAL'!I398</f>
        <v>9.6900000000000013</v>
      </c>
      <c r="K548" s="224">
        <f>'CUOTA ARTESANAL'!J398</f>
        <v>0</v>
      </c>
      <c r="L548" s="224">
        <f>'CUOTA ARTESANAL'!K398</f>
        <v>9.6900000000000013</v>
      </c>
      <c r="M548" s="225">
        <f>'CUOTA ARTESANAL'!L398</f>
        <v>0</v>
      </c>
      <c r="N548" s="213" t="str">
        <f>'CUOTA ARTESANAL'!M398</f>
        <v>-</v>
      </c>
      <c r="O548" s="214">
        <f>RESUMEN!$C$4</f>
        <v>44725</v>
      </c>
      <c r="P548" s="206">
        <v>2022</v>
      </c>
      <c r="Q548" s="206"/>
    </row>
    <row r="549" spans="1:17" ht="16.5" customHeight="1">
      <c r="A549" s="211" t="s">
        <v>38</v>
      </c>
      <c r="B549" s="211" t="s">
        <v>39</v>
      </c>
      <c r="C549" s="211" t="s">
        <v>59</v>
      </c>
      <c r="D549" s="216" t="s">
        <v>319</v>
      </c>
      <c r="E549" s="216" t="str">
        <f>+'CUOTA ARTESANAL'!E397</f>
        <v>SAN ROQUE VIII (698521)</v>
      </c>
      <c r="F549" s="211" t="s">
        <v>41</v>
      </c>
      <c r="G549" s="211" t="s">
        <v>45</v>
      </c>
      <c r="H549" s="224">
        <f>'CUOTA ARTESANAL'!N397</f>
        <v>11.811999999999999</v>
      </c>
      <c r="I549" s="224">
        <f>'CUOTA ARTESANAL'!O397</f>
        <v>0</v>
      </c>
      <c r="J549" s="224">
        <f>'CUOTA ARTESANAL'!P397</f>
        <v>11.811999999999999</v>
      </c>
      <c r="K549" s="224">
        <f>'CUOTA ARTESANAL'!Q397</f>
        <v>2.121999999999999</v>
      </c>
      <c r="L549" s="224">
        <f>'CUOTA ARTESANAL'!R397</f>
        <v>9.6900000000000013</v>
      </c>
      <c r="M549" s="225">
        <f>'CUOTA ARTESANAL'!S397</f>
        <v>0.17964781578056208</v>
      </c>
      <c r="N549" s="213" t="s">
        <v>203</v>
      </c>
      <c r="O549" s="214">
        <f>RESUMEN!$C$4</f>
        <v>44725</v>
      </c>
      <c r="P549" s="206">
        <v>2022</v>
      </c>
      <c r="Q549" s="206"/>
    </row>
    <row r="550" spans="1:17" ht="16.5" customHeight="1">
      <c r="A550" s="211" t="s">
        <v>38</v>
      </c>
      <c r="B550" s="211" t="s">
        <v>39</v>
      </c>
      <c r="C550" s="211" t="s">
        <v>59</v>
      </c>
      <c r="D550" s="216" t="s">
        <v>319</v>
      </c>
      <c r="E550" s="216" t="str">
        <f>+'CUOTA ARTESANAL'!E399</f>
        <v>BENJAMIN ANTONIO M (964033)</v>
      </c>
      <c r="F550" s="211" t="s">
        <v>41</v>
      </c>
      <c r="G550" s="211" t="s">
        <v>43</v>
      </c>
      <c r="H550" s="224">
        <f>'CUOTA ARTESANAL'!G399</f>
        <v>5.9059999999999997</v>
      </c>
      <c r="I550" s="224">
        <f>'CUOTA ARTESANAL'!H399</f>
        <v>12</v>
      </c>
      <c r="J550" s="224">
        <f>'CUOTA ARTESANAL'!I399</f>
        <v>17.905999999999999</v>
      </c>
      <c r="K550" s="224">
        <f>'CUOTA ARTESANAL'!J399</f>
        <v>5.0799999999999983</v>
      </c>
      <c r="L550" s="224">
        <f>'CUOTA ARTESANAL'!K399</f>
        <v>12.826000000000001</v>
      </c>
      <c r="M550" s="225">
        <f>'CUOTA ARTESANAL'!L399</f>
        <v>0.28370378644029925</v>
      </c>
      <c r="N550" s="212" t="str">
        <f>'CUOTA ARTESANAL'!M399</f>
        <v>-</v>
      </c>
      <c r="O550" s="214">
        <f>RESUMEN!$C$4</f>
        <v>44725</v>
      </c>
      <c r="P550" s="206">
        <v>2022</v>
      </c>
      <c r="Q550" s="206"/>
    </row>
    <row r="551" spans="1:17" ht="16.5" customHeight="1">
      <c r="A551" s="211" t="s">
        <v>38</v>
      </c>
      <c r="B551" s="211" t="s">
        <v>39</v>
      </c>
      <c r="C551" s="211" t="s">
        <v>59</v>
      </c>
      <c r="D551" s="216" t="s">
        <v>319</v>
      </c>
      <c r="E551" s="216" t="str">
        <f>+'CUOTA ARTESANAL'!E399</f>
        <v>BENJAMIN ANTONIO M (964033)</v>
      </c>
      <c r="F551" s="211" t="s">
        <v>44</v>
      </c>
      <c r="G551" s="211" t="s">
        <v>45</v>
      </c>
      <c r="H551" s="224">
        <f>'CUOTA ARTESANAL'!G400</f>
        <v>5.9059999999999997</v>
      </c>
      <c r="I551" s="224">
        <f>'CUOTA ARTESANAL'!H400</f>
        <v>0</v>
      </c>
      <c r="J551" s="224">
        <f>'CUOTA ARTESANAL'!I400</f>
        <v>18.731999999999999</v>
      </c>
      <c r="K551" s="224">
        <f>'CUOTA ARTESANAL'!J400</f>
        <v>0</v>
      </c>
      <c r="L551" s="224">
        <f>'CUOTA ARTESANAL'!K400</f>
        <v>18.731999999999999</v>
      </c>
      <c r="M551" s="225">
        <f>'CUOTA ARTESANAL'!L400</f>
        <v>0</v>
      </c>
      <c r="N551" s="212" t="str">
        <f>'CUOTA ARTESANAL'!M400</f>
        <v>-</v>
      </c>
      <c r="O551" s="214">
        <f>RESUMEN!$C$4</f>
        <v>44725</v>
      </c>
      <c r="P551" s="206">
        <v>2022</v>
      </c>
      <c r="Q551" s="206"/>
    </row>
    <row r="552" spans="1:17" ht="16.5" customHeight="1">
      <c r="A552" s="211" t="s">
        <v>38</v>
      </c>
      <c r="B552" s="211" t="s">
        <v>39</v>
      </c>
      <c r="C552" s="211" t="s">
        <v>59</v>
      </c>
      <c r="D552" s="216" t="s">
        <v>319</v>
      </c>
      <c r="E552" s="216" t="str">
        <f>+'CUOTA ARTESANAL'!E399</f>
        <v>BENJAMIN ANTONIO M (964033)</v>
      </c>
      <c r="F552" s="211" t="s">
        <v>41</v>
      </c>
      <c r="G552" s="211" t="s">
        <v>45</v>
      </c>
      <c r="H552" s="224">
        <f>'CUOTA ARTESANAL'!N399</f>
        <v>11.811999999999999</v>
      </c>
      <c r="I552" s="224">
        <f>'CUOTA ARTESANAL'!O399</f>
        <v>12</v>
      </c>
      <c r="J552" s="224">
        <f>'CUOTA ARTESANAL'!P399</f>
        <v>23.811999999999998</v>
      </c>
      <c r="K552" s="224">
        <f>'CUOTA ARTESANAL'!Q399</f>
        <v>5.0799999999999983</v>
      </c>
      <c r="L552" s="224">
        <f>'CUOTA ARTESANAL'!R399</f>
        <v>18.731999999999999</v>
      </c>
      <c r="M552" s="225">
        <f>'CUOTA ARTESANAL'!S399</f>
        <v>0.21333781286746173</v>
      </c>
      <c r="N552" s="213" t="s">
        <v>203</v>
      </c>
      <c r="O552" s="214">
        <f>RESUMEN!$C$4</f>
        <v>44725</v>
      </c>
      <c r="P552" s="206">
        <v>2022</v>
      </c>
      <c r="Q552" s="206"/>
    </row>
    <row r="553" spans="1:17" ht="16.5" customHeight="1">
      <c r="A553" s="211" t="s">
        <v>38</v>
      </c>
      <c r="B553" s="211" t="s">
        <v>39</v>
      </c>
      <c r="C553" s="211" t="s">
        <v>59</v>
      </c>
      <c r="D553" s="216" t="s">
        <v>319</v>
      </c>
      <c r="E553" s="216" t="str">
        <f>+'CUOTA ARTESANAL'!E401</f>
        <v>EL TORITO II (966116)</v>
      </c>
      <c r="F553" s="211" t="s">
        <v>41</v>
      </c>
      <c r="G553" s="211" t="s">
        <v>43</v>
      </c>
      <c r="H553" s="224">
        <f>'CUOTA ARTESANAL'!G401</f>
        <v>5.9050000000000002</v>
      </c>
      <c r="I553" s="224">
        <f>'CUOTA ARTESANAL'!H401</f>
        <v>0</v>
      </c>
      <c r="J553" s="224">
        <f>'CUOTA ARTESANAL'!I401</f>
        <v>5.9050000000000002</v>
      </c>
      <c r="K553" s="224">
        <f>'CUOTA ARTESANAL'!J401</f>
        <v>2.101</v>
      </c>
      <c r="L553" s="224">
        <f>'CUOTA ARTESANAL'!K401</f>
        <v>3.8040000000000003</v>
      </c>
      <c r="M553" s="225">
        <f>'CUOTA ARTESANAL'!L401</f>
        <v>0.35580016934801012</v>
      </c>
      <c r="N553" s="212" t="str">
        <f>'CUOTA ARTESANAL'!M401</f>
        <v>-</v>
      </c>
      <c r="O553" s="214">
        <f>RESUMEN!$C$4</f>
        <v>44725</v>
      </c>
      <c r="P553" s="206">
        <v>2022</v>
      </c>
      <c r="Q553" s="206"/>
    </row>
    <row r="554" spans="1:17" ht="16.5" customHeight="1">
      <c r="A554" s="211" t="s">
        <v>38</v>
      </c>
      <c r="B554" s="211" t="s">
        <v>39</v>
      </c>
      <c r="C554" s="211" t="s">
        <v>59</v>
      </c>
      <c r="D554" s="216" t="s">
        <v>319</v>
      </c>
      <c r="E554" s="216" t="str">
        <f>+'CUOTA ARTESANAL'!E401</f>
        <v>EL TORITO II (966116)</v>
      </c>
      <c r="F554" s="211" t="s">
        <v>44</v>
      </c>
      <c r="G554" s="211" t="s">
        <v>45</v>
      </c>
      <c r="H554" s="224">
        <f>'CUOTA ARTESANAL'!G402</f>
        <v>5.9050000000000002</v>
      </c>
      <c r="I554" s="224">
        <f>'CUOTA ARTESANAL'!H402</f>
        <v>0</v>
      </c>
      <c r="J554" s="224">
        <f>'CUOTA ARTESANAL'!I402</f>
        <v>9.7089999999999996</v>
      </c>
      <c r="K554" s="224">
        <f>'CUOTA ARTESANAL'!J402</f>
        <v>0</v>
      </c>
      <c r="L554" s="224">
        <f>'CUOTA ARTESANAL'!K402</f>
        <v>9.7089999999999996</v>
      </c>
      <c r="M554" s="225">
        <f>'CUOTA ARTESANAL'!L402</f>
        <v>0</v>
      </c>
      <c r="N554" s="212" t="str">
        <f>'CUOTA ARTESANAL'!M402</f>
        <v>-</v>
      </c>
      <c r="O554" s="214">
        <f>RESUMEN!$C$4</f>
        <v>44725</v>
      </c>
      <c r="P554" s="206">
        <v>2022</v>
      </c>
      <c r="Q554" s="206"/>
    </row>
    <row r="555" spans="1:17" ht="16.5" customHeight="1">
      <c r="A555" s="211" t="s">
        <v>38</v>
      </c>
      <c r="B555" s="211" t="s">
        <v>39</v>
      </c>
      <c r="C555" s="211" t="s">
        <v>59</v>
      </c>
      <c r="D555" s="216" t="s">
        <v>319</v>
      </c>
      <c r="E555" s="216" t="str">
        <f>+'CUOTA ARTESANAL'!E401</f>
        <v>EL TORITO II (966116)</v>
      </c>
      <c r="F555" s="211" t="s">
        <v>41</v>
      </c>
      <c r="G555" s="211" t="s">
        <v>45</v>
      </c>
      <c r="H555" s="224">
        <f>'CUOTA ARTESANAL'!N401</f>
        <v>11.81</v>
      </c>
      <c r="I555" s="224">
        <f>'CUOTA ARTESANAL'!O401</f>
        <v>0</v>
      </c>
      <c r="J555" s="224">
        <f>'CUOTA ARTESANAL'!P401</f>
        <v>11.81</v>
      </c>
      <c r="K555" s="224">
        <f>'CUOTA ARTESANAL'!Q401</f>
        <v>2.101</v>
      </c>
      <c r="L555" s="224">
        <f>'CUOTA ARTESANAL'!R401</f>
        <v>9.7089999999999996</v>
      </c>
      <c r="M555" s="225">
        <f>'CUOTA ARTESANAL'!S401</f>
        <v>0.17790008467400506</v>
      </c>
      <c r="N555" s="213" t="s">
        <v>203</v>
      </c>
      <c r="O555" s="214">
        <f>RESUMEN!$C$4</f>
        <v>44725</v>
      </c>
      <c r="P555" s="206">
        <v>2022</v>
      </c>
      <c r="Q555" s="206"/>
    </row>
    <row r="556" spans="1:17" ht="16.5" customHeight="1">
      <c r="A556" s="211" t="s">
        <v>38</v>
      </c>
      <c r="B556" s="211" t="s">
        <v>39</v>
      </c>
      <c r="C556" s="211" t="s">
        <v>59</v>
      </c>
      <c r="D556" s="216" t="s">
        <v>319</v>
      </c>
      <c r="E556" s="216" t="str">
        <f>+'CUOTA ARTESANAL'!E403</f>
        <v>GUARDIAN DE LA BAHIA III (961540)</v>
      </c>
      <c r="F556" s="211" t="s">
        <v>41</v>
      </c>
      <c r="G556" s="211" t="s">
        <v>43</v>
      </c>
      <c r="H556" s="224">
        <f>'CUOTA ARTESANAL'!G403</f>
        <v>5.9059999999999997</v>
      </c>
      <c r="I556" s="224">
        <f>'CUOTA ARTESANAL'!H403</f>
        <v>0</v>
      </c>
      <c r="J556" s="224">
        <f>'CUOTA ARTESANAL'!I403</f>
        <v>5.9059999999999997</v>
      </c>
      <c r="K556" s="224">
        <f>'CUOTA ARTESANAL'!J403</f>
        <v>1.6739999999999995</v>
      </c>
      <c r="L556" s="224">
        <f>'CUOTA ARTESANAL'!K403</f>
        <v>4.2320000000000002</v>
      </c>
      <c r="M556" s="225">
        <f>'CUOTA ARTESANAL'!L403</f>
        <v>0.28344056891296981</v>
      </c>
      <c r="N556" s="212" t="str">
        <f>'CUOTA ARTESANAL'!M403</f>
        <v>-</v>
      </c>
      <c r="O556" s="214">
        <f>RESUMEN!$C$4</f>
        <v>44725</v>
      </c>
      <c r="P556" s="206">
        <v>2022</v>
      </c>
      <c r="Q556" s="206"/>
    </row>
    <row r="557" spans="1:17" ht="16.5" customHeight="1">
      <c r="A557" s="211" t="s">
        <v>38</v>
      </c>
      <c r="B557" s="211" t="s">
        <v>39</v>
      </c>
      <c r="C557" s="211" t="s">
        <v>59</v>
      </c>
      <c r="D557" s="216" t="s">
        <v>319</v>
      </c>
      <c r="E557" s="216" t="str">
        <f>+'CUOTA ARTESANAL'!E403</f>
        <v>GUARDIAN DE LA BAHIA III (961540)</v>
      </c>
      <c r="F557" s="211" t="s">
        <v>44</v>
      </c>
      <c r="G557" s="211" t="s">
        <v>45</v>
      </c>
      <c r="H557" s="224">
        <f>'CUOTA ARTESANAL'!G404</f>
        <v>5.9059999999999997</v>
      </c>
      <c r="I557" s="224">
        <f>'CUOTA ARTESANAL'!H404</f>
        <v>0</v>
      </c>
      <c r="J557" s="224">
        <f>'CUOTA ARTESANAL'!I404</f>
        <v>10.138</v>
      </c>
      <c r="K557" s="224">
        <f>'CUOTA ARTESANAL'!J404</f>
        <v>0</v>
      </c>
      <c r="L557" s="224">
        <f>'CUOTA ARTESANAL'!K404</f>
        <v>10.138</v>
      </c>
      <c r="M557" s="225">
        <f>'CUOTA ARTESANAL'!L404</f>
        <v>0</v>
      </c>
      <c r="N557" s="212" t="str">
        <f>'CUOTA ARTESANAL'!M404</f>
        <v>-</v>
      </c>
      <c r="O557" s="214">
        <f>RESUMEN!$C$4</f>
        <v>44725</v>
      </c>
      <c r="P557" s="206">
        <v>2022</v>
      </c>
      <c r="Q557" s="206"/>
    </row>
    <row r="558" spans="1:17" ht="16.5" customHeight="1">
      <c r="A558" s="211" t="s">
        <v>38</v>
      </c>
      <c r="B558" s="211" t="s">
        <v>39</v>
      </c>
      <c r="C558" s="211" t="s">
        <v>59</v>
      </c>
      <c r="D558" s="216" t="s">
        <v>319</v>
      </c>
      <c r="E558" s="216" t="str">
        <f>+'CUOTA ARTESANAL'!E403</f>
        <v>GUARDIAN DE LA BAHIA III (961540)</v>
      </c>
      <c r="F558" s="211" t="s">
        <v>41</v>
      </c>
      <c r="G558" s="211" t="s">
        <v>45</v>
      </c>
      <c r="H558" s="224">
        <f>'CUOTA ARTESANAL'!N403</f>
        <v>11.811999999999999</v>
      </c>
      <c r="I558" s="224">
        <f>'CUOTA ARTESANAL'!O403</f>
        <v>0</v>
      </c>
      <c r="J558" s="224">
        <f>'CUOTA ARTESANAL'!P403</f>
        <v>11.811999999999999</v>
      </c>
      <c r="K558" s="224">
        <f>'CUOTA ARTESANAL'!Q403</f>
        <v>1.6739999999999995</v>
      </c>
      <c r="L558" s="224">
        <f>'CUOTA ARTESANAL'!R403</f>
        <v>10.138</v>
      </c>
      <c r="M558" s="225">
        <f>'CUOTA ARTESANAL'!S403</f>
        <v>0.14172028445648491</v>
      </c>
      <c r="N558" s="213" t="s">
        <v>203</v>
      </c>
      <c r="O558" s="214">
        <f>RESUMEN!$C$4</f>
        <v>44725</v>
      </c>
      <c r="P558" s="206">
        <v>2022</v>
      </c>
      <c r="Q558" s="206"/>
    </row>
    <row r="559" spans="1:17" ht="15.75" customHeight="1">
      <c r="A559" s="211" t="s">
        <v>38</v>
      </c>
      <c r="B559" s="211" t="s">
        <v>39</v>
      </c>
      <c r="C559" s="211" t="s">
        <v>59</v>
      </c>
      <c r="D559" s="216" t="s">
        <v>319</v>
      </c>
      <c r="E559" s="216" t="str">
        <f>+'CUOTA ARTESANAL'!E405</f>
        <v>TITANIC VII (967667)</v>
      </c>
      <c r="F559" s="211" t="s">
        <v>41</v>
      </c>
      <c r="G559" s="211" t="s">
        <v>43</v>
      </c>
      <c r="H559" s="224">
        <f>'CUOTA ARTESANAL'!G405</f>
        <v>5.9029999999999996</v>
      </c>
      <c r="I559" s="224">
        <f>'CUOTA ARTESANAL'!H405</f>
        <v>0</v>
      </c>
      <c r="J559" s="224">
        <f>'CUOTA ARTESANAL'!I405</f>
        <v>5.9029999999999996</v>
      </c>
      <c r="K559" s="224">
        <f>'CUOTA ARTESANAL'!J405</f>
        <v>1.5519999999999996</v>
      </c>
      <c r="L559" s="224">
        <f>'CUOTA ARTESANAL'!K405</f>
        <v>4.351</v>
      </c>
      <c r="M559" s="225">
        <f>'CUOTA ARTESANAL'!L405</f>
        <v>0.26291716076571231</v>
      </c>
      <c r="N559" s="213" t="str">
        <f>'CUOTA ARTESANAL'!M405</f>
        <v>-</v>
      </c>
      <c r="O559" s="214">
        <f>RESUMEN!$C$4</f>
        <v>44725</v>
      </c>
      <c r="P559" s="206">
        <v>2022</v>
      </c>
      <c r="Q559" s="206"/>
    </row>
    <row r="560" spans="1:17" ht="15.75" customHeight="1">
      <c r="A560" s="211" t="s">
        <v>38</v>
      </c>
      <c r="B560" s="211" t="s">
        <v>39</v>
      </c>
      <c r="C560" s="211" t="s">
        <v>59</v>
      </c>
      <c r="D560" s="216" t="s">
        <v>319</v>
      </c>
      <c r="E560" s="216" t="str">
        <f>+'CUOTA ARTESANAL'!E405</f>
        <v>TITANIC VII (967667)</v>
      </c>
      <c r="F560" s="211" t="s">
        <v>44</v>
      </c>
      <c r="G560" s="211" t="s">
        <v>45</v>
      </c>
      <c r="H560" s="224">
        <f>'CUOTA ARTESANAL'!G406</f>
        <v>5.9029999999999996</v>
      </c>
      <c r="I560" s="224">
        <f>'CUOTA ARTESANAL'!H406</f>
        <v>0</v>
      </c>
      <c r="J560" s="224">
        <f>'CUOTA ARTESANAL'!I406</f>
        <v>10.254</v>
      </c>
      <c r="K560" s="224">
        <f>'CUOTA ARTESANAL'!J406</f>
        <v>0</v>
      </c>
      <c r="L560" s="224">
        <f>'CUOTA ARTESANAL'!K406</f>
        <v>10.254</v>
      </c>
      <c r="M560" s="225">
        <f>'CUOTA ARTESANAL'!L406</f>
        <v>0</v>
      </c>
      <c r="N560" s="213" t="str">
        <f>'CUOTA ARTESANAL'!M406</f>
        <v>-</v>
      </c>
      <c r="O560" s="214">
        <f>RESUMEN!$C$4</f>
        <v>44725</v>
      </c>
      <c r="P560" s="206">
        <v>2022</v>
      </c>
      <c r="Q560" s="206"/>
    </row>
    <row r="561" spans="1:17" ht="15.75" customHeight="1">
      <c r="A561" s="211" t="s">
        <v>38</v>
      </c>
      <c r="B561" s="211" t="s">
        <v>39</v>
      </c>
      <c r="C561" s="211" t="s">
        <v>59</v>
      </c>
      <c r="D561" s="216" t="s">
        <v>319</v>
      </c>
      <c r="E561" s="216" t="str">
        <f>+'CUOTA ARTESANAL'!E405</f>
        <v>TITANIC VII (967667)</v>
      </c>
      <c r="F561" s="211" t="s">
        <v>41</v>
      </c>
      <c r="G561" s="211" t="s">
        <v>45</v>
      </c>
      <c r="H561" s="224">
        <f>'CUOTA ARTESANAL'!N405</f>
        <v>11.805999999999999</v>
      </c>
      <c r="I561" s="224">
        <f>'CUOTA ARTESANAL'!O405</f>
        <v>0</v>
      </c>
      <c r="J561" s="224">
        <f>'CUOTA ARTESANAL'!P405</f>
        <v>11.805999999999999</v>
      </c>
      <c r="K561" s="224">
        <f>'CUOTA ARTESANAL'!Q405</f>
        <v>1.5519999999999996</v>
      </c>
      <c r="L561" s="224">
        <f>'CUOTA ARTESANAL'!R405</f>
        <v>10.254</v>
      </c>
      <c r="M561" s="225">
        <f>'CUOTA ARTESANAL'!S405</f>
        <v>0.13145858038285615</v>
      </c>
      <c r="N561" s="213" t="s">
        <v>203</v>
      </c>
      <c r="O561" s="214">
        <f>RESUMEN!$C$4</f>
        <v>44725</v>
      </c>
      <c r="P561" s="206">
        <v>2022</v>
      </c>
      <c r="Q561" s="206"/>
    </row>
    <row r="562" spans="1:17" ht="15.75" customHeight="1">
      <c r="A562" s="211" t="s">
        <v>38</v>
      </c>
      <c r="B562" s="211" t="s">
        <v>39</v>
      </c>
      <c r="C562" s="211" t="s">
        <v>59</v>
      </c>
      <c r="D562" s="216" t="s">
        <v>319</v>
      </c>
      <c r="E562" s="216" t="str">
        <f>+'CUOTA ARTESANAL'!E407</f>
        <v xml:space="preserve"> SOFIA III (968603)</v>
      </c>
      <c r="F562" s="211" t="s">
        <v>41</v>
      </c>
      <c r="G562" s="211" t="s">
        <v>43</v>
      </c>
      <c r="H562" s="224">
        <f>'CUOTA ARTESANAL'!G407</f>
        <v>5.9029999999999996</v>
      </c>
      <c r="I562" s="224">
        <f>'CUOTA ARTESANAL'!H407</f>
        <v>0</v>
      </c>
      <c r="J562" s="224">
        <f>'CUOTA ARTESANAL'!I407</f>
        <v>5.9029999999999996</v>
      </c>
      <c r="K562" s="224">
        <f>'CUOTA ARTESANAL'!J407</f>
        <v>0.43199999999999994</v>
      </c>
      <c r="L562" s="224">
        <f>'CUOTA ARTESANAL'!K407</f>
        <v>5.4710000000000001</v>
      </c>
      <c r="M562" s="225">
        <f>'CUOTA ARTESANAL'!L407</f>
        <v>7.3183127223445707E-2</v>
      </c>
      <c r="N562" s="213" t="str">
        <f>'CUOTA ARTESANAL'!M407</f>
        <v>-</v>
      </c>
      <c r="O562" s="214">
        <f>RESUMEN!$C$4</f>
        <v>44725</v>
      </c>
      <c r="P562" s="206">
        <v>2022</v>
      </c>
      <c r="Q562" s="206"/>
    </row>
    <row r="563" spans="1:17" ht="15.75" customHeight="1">
      <c r="A563" s="211" t="s">
        <v>38</v>
      </c>
      <c r="B563" s="211" t="s">
        <v>39</v>
      </c>
      <c r="C563" s="211" t="s">
        <v>59</v>
      </c>
      <c r="D563" s="216" t="s">
        <v>319</v>
      </c>
      <c r="E563" s="216" t="str">
        <f>+'CUOTA ARTESANAL'!E407</f>
        <v xml:space="preserve"> SOFIA III (968603)</v>
      </c>
      <c r="F563" s="211" t="s">
        <v>44</v>
      </c>
      <c r="G563" s="211" t="s">
        <v>45</v>
      </c>
      <c r="H563" s="224">
        <f>'CUOTA ARTESANAL'!G408</f>
        <v>5.9029999999999996</v>
      </c>
      <c r="I563" s="224">
        <f>'CUOTA ARTESANAL'!H408</f>
        <v>0</v>
      </c>
      <c r="J563" s="224">
        <f>'CUOTA ARTESANAL'!I408</f>
        <v>11.373999999999999</v>
      </c>
      <c r="K563" s="224">
        <f>'CUOTA ARTESANAL'!J408</f>
        <v>0</v>
      </c>
      <c r="L563" s="224">
        <f>'CUOTA ARTESANAL'!K408</f>
        <v>11.373999999999999</v>
      </c>
      <c r="M563" s="225">
        <f>'CUOTA ARTESANAL'!L408</f>
        <v>0</v>
      </c>
      <c r="N563" s="213" t="str">
        <f>'CUOTA ARTESANAL'!M408</f>
        <v>-</v>
      </c>
      <c r="O563" s="214">
        <f>RESUMEN!$C$4</f>
        <v>44725</v>
      </c>
      <c r="P563" s="206">
        <v>2022</v>
      </c>
      <c r="Q563" s="206"/>
    </row>
    <row r="564" spans="1:17" ht="15.75" customHeight="1">
      <c r="A564" s="211" t="s">
        <v>38</v>
      </c>
      <c r="B564" s="211" t="s">
        <v>39</v>
      </c>
      <c r="C564" s="211" t="s">
        <v>59</v>
      </c>
      <c r="D564" s="216" t="s">
        <v>319</v>
      </c>
      <c r="E564" s="216" t="str">
        <f>+'CUOTA ARTESANAL'!E407</f>
        <v xml:space="preserve"> SOFIA III (968603)</v>
      </c>
      <c r="F564" s="211" t="s">
        <v>41</v>
      </c>
      <c r="G564" s="211" t="s">
        <v>45</v>
      </c>
      <c r="H564" s="224">
        <f>'CUOTA ARTESANAL'!N407</f>
        <v>11.805999999999999</v>
      </c>
      <c r="I564" s="224">
        <f>'CUOTA ARTESANAL'!O407</f>
        <v>0</v>
      </c>
      <c r="J564" s="224">
        <f>'CUOTA ARTESANAL'!P407</f>
        <v>11.805999999999999</v>
      </c>
      <c r="K564" s="224">
        <f>'CUOTA ARTESANAL'!Q407</f>
        <v>0.43199999999999994</v>
      </c>
      <c r="L564" s="224">
        <f>'CUOTA ARTESANAL'!R407</f>
        <v>11.373999999999999</v>
      </c>
      <c r="M564" s="225">
        <f>'CUOTA ARTESANAL'!S407</f>
        <v>3.6591563611722853E-2</v>
      </c>
      <c r="N564" s="213" t="s">
        <v>203</v>
      </c>
      <c r="O564" s="214">
        <f>RESUMEN!$C$4</f>
        <v>44725</v>
      </c>
      <c r="P564" s="206">
        <v>2022</v>
      </c>
      <c r="Q564" s="206"/>
    </row>
    <row r="565" spans="1:17" ht="15.75" customHeight="1">
      <c r="A565" s="211" t="s">
        <v>38</v>
      </c>
      <c r="B565" s="211" t="s">
        <v>39</v>
      </c>
      <c r="C565" s="211" t="s">
        <v>59</v>
      </c>
      <c r="D565" s="216" t="s">
        <v>319</v>
      </c>
      <c r="E565" s="216" t="str">
        <f>+'CUOTA ARTESANAL'!E409</f>
        <v>ANUBIS II (965560)</v>
      </c>
      <c r="F565" s="211" t="s">
        <v>41</v>
      </c>
      <c r="G565" s="211" t="s">
        <v>43</v>
      </c>
      <c r="H565" s="224">
        <f>'CUOTA ARTESANAL'!G409</f>
        <v>5.907</v>
      </c>
      <c r="I565" s="224">
        <f>'CUOTA ARTESANAL'!H409</f>
        <v>0</v>
      </c>
      <c r="J565" s="224">
        <f>'CUOTA ARTESANAL'!I409</f>
        <v>5.907</v>
      </c>
      <c r="K565" s="224">
        <f>'CUOTA ARTESANAL'!J409</f>
        <v>1.6740000000000004</v>
      </c>
      <c r="L565" s="224">
        <f>'CUOTA ARTESANAL'!K409</f>
        <v>4.2329999999999997</v>
      </c>
      <c r="M565" s="225">
        <f>'CUOTA ARTESANAL'!L409</f>
        <v>0.2833925850685628</v>
      </c>
      <c r="N565" s="213" t="str">
        <f>'CUOTA ARTESANAL'!M409</f>
        <v>-</v>
      </c>
      <c r="O565" s="214">
        <f>RESUMEN!$C$4</f>
        <v>44725</v>
      </c>
      <c r="P565" s="206">
        <v>2022</v>
      </c>
      <c r="Q565" s="206"/>
    </row>
    <row r="566" spans="1:17" ht="15.75" customHeight="1">
      <c r="A566" s="211" t="s">
        <v>38</v>
      </c>
      <c r="B566" s="211" t="s">
        <v>39</v>
      </c>
      <c r="C566" s="211" t="s">
        <v>59</v>
      </c>
      <c r="D566" s="216" t="s">
        <v>319</v>
      </c>
      <c r="E566" s="216" t="str">
        <f>+'CUOTA ARTESANAL'!E409</f>
        <v>ANUBIS II (965560)</v>
      </c>
      <c r="F566" s="211" t="s">
        <v>44</v>
      </c>
      <c r="G566" s="211" t="s">
        <v>45</v>
      </c>
      <c r="H566" s="224">
        <f>'CUOTA ARTESANAL'!G410</f>
        <v>5.907</v>
      </c>
      <c r="I566" s="224">
        <f>'CUOTA ARTESANAL'!H410</f>
        <v>0</v>
      </c>
      <c r="J566" s="224">
        <f>'CUOTA ARTESANAL'!I410</f>
        <v>10.14</v>
      </c>
      <c r="K566" s="224">
        <f>'CUOTA ARTESANAL'!J410</f>
        <v>0</v>
      </c>
      <c r="L566" s="224">
        <f>'CUOTA ARTESANAL'!K410</f>
        <v>10.14</v>
      </c>
      <c r="M566" s="225">
        <f>'CUOTA ARTESANAL'!L410</f>
        <v>0</v>
      </c>
      <c r="N566" s="213" t="str">
        <f>'CUOTA ARTESANAL'!M410</f>
        <v>-</v>
      </c>
      <c r="O566" s="214">
        <f>RESUMEN!$C$4</f>
        <v>44725</v>
      </c>
      <c r="P566" s="206">
        <v>2022</v>
      </c>
      <c r="Q566" s="206"/>
    </row>
    <row r="567" spans="1:17" ht="15.75" customHeight="1">
      <c r="A567" s="211" t="s">
        <v>38</v>
      </c>
      <c r="B567" s="211" t="s">
        <v>39</v>
      </c>
      <c r="C567" s="211" t="s">
        <v>59</v>
      </c>
      <c r="D567" s="216" t="s">
        <v>319</v>
      </c>
      <c r="E567" s="216" t="str">
        <f>+'CUOTA ARTESANAL'!E409</f>
        <v>ANUBIS II (965560)</v>
      </c>
      <c r="F567" s="211" t="s">
        <v>41</v>
      </c>
      <c r="G567" s="211" t="s">
        <v>45</v>
      </c>
      <c r="H567" s="224">
        <f>'CUOTA ARTESANAL'!N409</f>
        <v>11.814</v>
      </c>
      <c r="I567" s="224">
        <f>'CUOTA ARTESANAL'!O409</f>
        <v>0</v>
      </c>
      <c r="J567" s="224">
        <f>'CUOTA ARTESANAL'!P409</f>
        <v>11.814</v>
      </c>
      <c r="K567" s="224">
        <f>'CUOTA ARTESANAL'!Q409</f>
        <v>1.6740000000000004</v>
      </c>
      <c r="L567" s="224">
        <f>'CUOTA ARTESANAL'!R409</f>
        <v>10.14</v>
      </c>
      <c r="M567" s="225">
        <f>'CUOTA ARTESANAL'!S409</f>
        <v>0.1416962925342814</v>
      </c>
      <c r="N567" s="213" t="s">
        <v>203</v>
      </c>
      <c r="O567" s="214">
        <f>RESUMEN!$C$4</f>
        <v>44725</v>
      </c>
      <c r="P567" s="206">
        <v>2022</v>
      </c>
      <c r="Q567" s="206"/>
    </row>
    <row r="568" spans="1:17" ht="15.75" customHeight="1">
      <c r="A568" s="211" t="s">
        <v>38</v>
      </c>
      <c r="B568" s="211" t="s">
        <v>39</v>
      </c>
      <c r="C568" s="211" t="s">
        <v>59</v>
      </c>
      <c r="D568" s="216" t="s">
        <v>319</v>
      </c>
      <c r="E568" s="216" t="str">
        <f>+'CUOTA ARTESANAL'!E411</f>
        <v xml:space="preserve">ARIES V (967117) </v>
      </c>
      <c r="F568" s="211" t="s">
        <v>41</v>
      </c>
      <c r="G568" s="211" t="s">
        <v>43</v>
      </c>
      <c r="H568" s="224">
        <f>'CUOTA ARTESANAL'!G411</f>
        <v>5.9009999999999998</v>
      </c>
      <c r="I568" s="224">
        <f>'CUOTA ARTESANAL'!H411</f>
        <v>0</v>
      </c>
      <c r="J568" s="224">
        <f>'CUOTA ARTESANAL'!I411</f>
        <v>5.9009999999999998</v>
      </c>
      <c r="K568" s="224">
        <f>'CUOTA ARTESANAL'!J411</f>
        <v>3.5740000000000021</v>
      </c>
      <c r="L568" s="224">
        <f>'CUOTA ARTESANAL'!K411</f>
        <v>2.3269999999999977</v>
      </c>
      <c r="M568" s="225">
        <f>'CUOTA ARTESANAL'!L411</f>
        <v>0.60566005761735331</v>
      </c>
      <c r="N568" s="213" t="str">
        <f>'CUOTA ARTESANAL'!M411</f>
        <v>-</v>
      </c>
      <c r="O568" s="214">
        <f>RESUMEN!$C$4</f>
        <v>44725</v>
      </c>
      <c r="P568" s="206">
        <v>2022</v>
      </c>
      <c r="Q568" s="206"/>
    </row>
    <row r="569" spans="1:17" ht="15.75" customHeight="1">
      <c r="A569" s="211" t="s">
        <v>38</v>
      </c>
      <c r="B569" s="211" t="s">
        <v>39</v>
      </c>
      <c r="C569" s="211" t="s">
        <v>59</v>
      </c>
      <c r="D569" s="216" t="s">
        <v>319</v>
      </c>
      <c r="E569" s="216" t="str">
        <f>+'CUOTA ARTESANAL'!E411</f>
        <v xml:space="preserve">ARIES V (967117) </v>
      </c>
      <c r="F569" s="211" t="s">
        <v>44</v>
      </c>
      <c r="G569" s="211" t="s">
        <v>45</v>
      </c>
      <c r="H569" s="224">
        <f>'CUOTA ARTESANAL'!G412</f>
        <v>5.9009999999999998</v>
      </c>
      <c r="I569" s="224">
        <f>'CUOTA ARTESANAL'!H412</f>
        <v>0</v>
      </c>
      <c r="J569" s="224">
        <f>'CUOTA ARTESANAL'!I412</f>
        <v>8.227999999999998</v>
      </c>
      <c r="K569" s="224">
        <f>'CUOTA ARTESANAL'!J412</f>
        <v>0</v>
      </c>
      <c r="L569" s="224">
        <f>'CUOTA ARTESANAL'!K412</f>
        <v>8.227999999999998</v>
      </c>
      <c r="M569" s="225">
        <f>'CUOTA ARTESANAL'!L412</f>
        <v>0</v>
      </c>
      <c r="N569" s="213" t="str">
        <f>'CUOTA ARTESANAL'!M412</f>
        <v>-</v>
      </c>
      <c r="O569" s="214">
        <f>RESUMEN!$C$4</f>
        <v>44725</v>
      </c>
      <c r="P569" s="206">
        <v>2022</v>
      </c>
      <c r="Q569" s="206"/>
    </row>
    <row r="570" spans="1:17" ht="15.75" customHeight="1">
      <c r="A570" s="211" t="s">
        <v>38</v>
      </c>
      <c r="B570" s="211" t="s">
        <v>39</v>
      </c>
      <c r="C570" s="211" t="s">
        <v>59</v>
      </c>
      <c r="D570" s="216" t="s">
        <v>319</v>
      </c>
      <c r="E570" s="216" t="str">
        <f>+'CUOTA ARTESANAL'!E411</f>
        <v xml:space="preserve">ARIES V (967117) </v>
      </c>
      <c r="F570" s="211" t="s">
        <v>41</v>
      </c>
      <c r="G570" s="211" t="s">
        <v>45</v>
      </c>
      <c r="H570" s="224">
        <f>'CUOTA ARTESANAL'!N411</f>
        <v>11.802</v>
      </c>
      <c r="I570" s="224">
        <f>'CUOTA ARTESANAL'!O411</f>
        <v>0</v>
      </c>
      <c r="J570" s="224">
        <f>'CUOTA ARTESANAL'!P411</f>
        <v>11.802</v>
      </c>
      <c r="K570" s="224">
        <f>'CUOTA ARTESANAL'!Q411</f>
        <v>3.5740000000000021</v>
      </c>
      <c r="L570" s="224">
        <f>'CUOTA ARTESANAL'!R411</f>
        <v>8.227999999999998</v>
      </c>
      <c r="M570" s="225">
        <f>'CUOTA ARTESANAL'!S411</f>
        <v>0.30283002880867665</v>
      </c>
      <c r="N570" s="213" t="s">
        <v>203</v>
      </c>
      <c r="O570" s="214">
        <f>RESUMEN!$C$4</f>
        <v>44725</v>
      </c>
      <c r="P570" s="206">
        <v>2022</v>
      </c>
      <c r="Q570" s="206"/>
    </row>
    <row r="571" spans="1:17" ht="15.75" customHeight="1">
      <c r="A571" s="211" t="s">
        <v>38</v>
      </c>
      <c r="B571" s="211" t="s">
        <v>39</v>
      </c>
      <c r="C571" s="211" t="s">
        <v>59</v>
      </c>
      <c r="D571" s="216" t="s">
        <v>319</v>
      </c>
      <c r="E571" s="216" t="str">
        <f>+'CUOTA ARTESANAL'!E413</f>
        <v>CACHARPIN III (966768)</v>
      </c>
      <c r="F571" s="211" t="s">
        <v>41</v>
      </c>
      <c r="G571" s="211" t="s">
        <v>43</v>
      </c>
      <c r="H571" s="224">
        <f>'CUOTA ARTESANAL'!G413</f>
        <v>5.9050000000000002</v>
      </c>
      <c r="I571" s="224">
        <f>'CUOTA ARTESANAL'!H413</f>
        <v>0</v>
      </c>
      <c r="J571" s="224">
        <f>'CUOTA ARTESANAL'!I413</f>
        <v>5.9050000000000002</v>
      </c>
      <c r="K571" s="224">
        <f>'CUOTA ARTESANAL'!J413</f>
        <v>0.74099999999999788</v>
      </c>
      <c r="L571" s="224">
        <f>'CUOTA ARTESANAL'!K413</f>
        <v>5.1640000000000024</v>
      </c>
      <c r="M571" s="225">
        <f>'CUOTA ARTESANAL'!L413</f>
        <v>0.12548687552921217</v>
      </c>
      <c r="N571" s="213" t="str">
        <f>'CUOTA ARTESANAL'!M413</f>
        <v>-</v>
      </c>
      <c r="O571" s="214">
        <f>RESUMEN!$C$4</f>
        <v>44725</v>
      </c>
      <c r="P571" s="206">
        <v>2022</v>
      </c>
      <c r="Q571" s="206"/>
    </row>
    <row r="572" spans="1:17" ht="15.75" customHeight="1">
      <c r="A572" s="211" t="s">
        <v>38</v>
      </c>
      <c r="B572" s="211" t="s">
        <v>39</v>
      </c>
      <c r="C572" s="211" t="s">
        <v>59</v>
      </c>
      <c r="D572" s="216" t="s">
        <v>319</v>
      </c>
      <c r="E572" s="216" t="str">
        <f>+'CUOTA ARTESANAL'!E413</f>
        <v>CACHARPIN III (966768)</v>
      </c>
      <c r="F572" s="211" t="s">
        <v>44</v>
      </c>
      <c r="G572" s="211" t="s">
        <v>45</v>
      </c>
      <c r="H572" s="224">
        <f>'CUOTA ARTESANAL'!G414</f>
        <v>5.9050000000000002</v>
      </c>
      <c r="I572" s="224">
        <f>'CUOTA ARTESANAL'!H414</f>
        <v>0</v>
      </c>
      <c r="J572" s="224">
        <f>'CUOTA ARTESANAL'!I414</f>
        <v>11.069000000000003</v>
      </c>
      <c r="K572" s="224">
        <f>'CUOTA ARTESANAL'!J414</f>
        <v>0</v>
      </c>
      <c r="L572" s="224">
        <f>'CUOTA ARTESANAL'!K414</f>
        <v>11.069000000000003</v>
      </c>
      <c r="M572" s="225">
        <f>'CUOTA ARTESANAL'!L414</f>
        <v>0</v>
      </c>
      <c r="N572" s="213" t="str">
        <f>'CUOTA ARTESANAL'!M414</f>
        <v>-</v>
      </c>
      <c r="O572" s="214">
        <f>RESUMEN!$C$4</f>
        <v>44725</v>
      </c>
      <c r="P572" s="206">
        <v>2022</v>
      </c>
      <c r="Q572" s="206"/>
    </row>
    <row r="573" spans="1:17" ht="15.75" customHeight="1">
      <c r="A573" s="211" t="s">
        <v>38</v>
      </c>
      <c r="B573" s="211" t="s">
        <v>39</v>
      </c>
      <c r="C573" s="211" t="s">
        <v>59</v>
      </c>
      <c r="D573" s="216" t="s">
        <v>319</v>
      </c>
      <c r="E573" s="216" t="str">
        <f>+'CUOTA ARTESANAL'!E413</f>
        <v>CACHARPIN III (966768)</v>
      </c>
      <c r="F573" s="211" t="s">
        <v>41</v>
      </c>
      <c r="G573" s="211" t="s">
        <v>45</v>
      </c>
      <c r="H573" s="224">
        <f>'CUOTA ARTESANAL'!N413</f>
        <v>11.81</v>
      </c>
      <c r="I573" s="224">
        <f>'CUOTA ARTESANAL'!O413</f>
        <v>0</v>
      </c>
      <c r="J573" s="224">
        <f>'CUOTA ARTESANAL'!P413</f>
        <v>11.81</v>
      </c>
      <c r="K573" s="224">
        <f>'CUOTA ARTESANAL'!Q413</f>
        <v>0.74099999999999788</v>
      </c>
      <c r="L573" s="224">
        <f>'CUOTA ARTESANAL'!R413</f>
        <v>11.069000000000003</v>
      </c>
      <c r="M573" s="225">
        <f>'CUOTA ARTESANAL'!S413</f>
        <v>6.2743437764606086E-2</v>
      </c>
      <c r="N573" s="213" t="s">
        <v>203</v>
      </c>
      <c r="O573" s="214">
        <f>RESUMEN!$C$4</f>
        <v>44725</v>
      </c>
      <c r="P573" s="206">
        <v>2022</v>
      </c>
      <c r="Q573" s="206"/>
    </row>
    <row r="574" spans="1:17" ht="15.75" customHeight="1">
      <c r="A574" s="211" t="s">
        <v>38</v>
      </c>
      <c r="B574" s="211" t="s">
        <v>39</v>
      </c>
      <c r="C574" s="211" t="s">
        <v>59</v>
      </c>
      <c r="D574" s="216" t="s">
        <v>319</v>
      </c>
      <c r="E574" s="216" t="str">
        <f>+'CUOTA ARTESANAL'!E415</f>
        <v>CHILOTE I (961144)</v>
      </c>
      <c r="F574" s="211" t="s">
        <v>41</v>
      </c>
      <c r="G574" s="211" t="s">
        <v>43</v>
      </c>
      <c r="H574" s="224">
        <f>'CUOTA ARTESANAL'!G415</f>
        <v>5.9059999999999997</v>
      </c>
      <c r="I574" s="224">
        <f>'CUOTA ARTESANAL'!H415</f>
        <v>0</v>
      </c>
      <c r="J574" s="224">
        <f>'CUOTA ARTESANAL'!I415</f>
        <v>5.9059999999999997</v>
      </c>
      <c r="K574" s="224">
        <f>'CUOTA ARTESANAL'!J415</f>
        <v>2.7270000000000003</v>
      </c>
      <c r="L574" s="224">
        <f>'CUOTA ARTESANAL'!K415</f>
        <v>3.1789999999999994</v>
      </c>
      <c r="M574" s="225">
        <f>'CUOTA ARTESANAL'!L415</f>
        <v>0.46173383000338647</v>
      </c>
      <c r="N574" s="213" t="str">
        <f>'CUOTA ARTESANAL'!M415</f>
        <v>-</v>
      </c>
      <c r="O574" s="214">
        <f>RESUMEN!$C$4</f>
        <v>44725</v>
      </c>
      <c r="P574" s="206">
        <v>2022</v>
      </c>
      <c r="Q574" s="206"/>
    </row>
    <row r="575" spans="1:17" ht="15.75" customHeight="1">
      <c r="A575" s="211" t="s">
        <v>38</v>
      </c>
      <c r="B575" s="211" t="s">
        <v>39</v>
      </c>
      <c r="C575" s="211" t="s">
        <v>59</v>
      </c>
      <c r="D575" s="216" t="s">
        <v>319</v>
      </c>
      <c r="E575" s="216" t="str">
        <f>+'CUOTA ARTESANAL'!E415</f>
        <v>CHILOTE I (961144)</v>
      </c>
      <c r="F575" s="211" t="s">
        <v>44</v>
      </c>
      <c r="G575" s="211" t="s">
        <v>45</v>
      </c>
      <c r="H575" s="224">
        <f>'CUOTA ARTESANAL'!G416</f>
        <v>5.9059999999999997</v>
      </c>
      <c r="I575" s="224">
        <f>'CUOTA ARTESANAL'!H416</f>
        <v>0</v>
      </c>
      <c r="J575" s="224">
        <f>'CUOTA ARTESANAL'!I416</f>
        <v>9.0849999999999991</v>
      </c>
      <c r="K575" s="224">
        <f>'CUOTA ARTESANAL'!J416</f>
        <v>0</v>
      </c>
      <c r="L575" s="224">
        <f>'CUOTA ARTESANAL'!K416</f>
        <v>9.0849999999999991</v>
      </c>
      <c r="M575" s="225">
        <f>'CUOTA ARTESANAL'!L416</f>
        <v>0</v>
      </c>
      <c r="N575" s="213" t="str">
        <f>'CUOTA ARTESANAL'!M416</f>
        <v>-</v>
      </c>
      <c r="O575" s="214">
        <f>RESUMEN!$C$4</f>
        <v>44725</v>
      </c>
      <c r="P575" s="206">
        <v>2022</v>
      </c>
      <c r="Q575" s="206"/>
    </row>
    <row r="576" spans="1:17" ht="15.75" customHeight="1">
      <c r="A576" s="211" t="s">
        <v>38</v>
      </c>
      <c r="B576" s="211" t="s">
        <v>39</v>
      </c>
      <c r="C576" s="211" t="s">
        <v>59</v>
      </c>
      <c r="D576" s="216" t="s">
        <v>319</v>
      </c>
      <c r="E576" s="216" t="str">
        <f>+'CUOTA ARTESANAL'!E415</f>
        <v>CHILOTE I (961144)</v>
      </c>
      <c r="F576" s="211" t="s">
        <v>41</v>
      </c>
      <c r="G576" s="211" t="s">
        <v>45</v>
      </c>
      <c r="H576" s="224">
        <f>'CUOTA ARTESANAL'!N415</f>
        <v>11.811999999999999</v>
      </c>
      <c r="I576" s="224">
        <f>'CUOTA ARTESANAL'!O415</f>
        <v>0</v>
      </c>
      <c r="J576" s="224">
        <f>'CUOTA ARTESANAL'!P415</f>
        <v>11.811999999999999</v>
      </c>
      <c r="K576" s="224">
        <f>'CUOTA ARTESANAL'!Q415</f>
        <v>2.7270000000000003</v>
      </c>
      <c r="L576" s="224">
        <f>'CUOTA ARTESANAL'!R415</f>
        <v>9.0849999999999991</v>
      </c>
      <c r="M576" s="225">
        <f>'CUOTA ARTESANAL'!S415</f>
        <v>0.23086691500169323</v>
      </c>
      <c r="N576" s="213" t="s">
        <v>203</v>
      </c>
      <c r="O576" s="214">
        <f>RESUMEN!$C$4</f>
        <v>44725</v>
      </c>
      <c r="P576" s="206">
        <v>2022</v>
      </c>
      <c r="Q576" s="206"/>
    </row>
    <row r="577" spans="1:17" ht="15.75" customHeight="1">
      <c r="A577" s="211" t="s">
        <v>38</v>
      </c>
      <c r="B577" s="211" t="s">
        <v>39</v>
      </c>
      <c r="C577" s="211" t="s">
        <v>59</v>
      </c>
      <c r="D577" s="216" t="s">
        <v>319</v>
      </c>
      <c r="E577" s="216" t="str">
        <f>+'CUOTA ARTESANAL'!E417</f>
        <v>CRISTIAN III (963684)</v>
      </c>
      <c r="F577" s="211" t="s">
        <v>41</v>
      </c>
      <c r="G577" s="211" t="s">
        <v>43</v>
      </c>
      <c r="H577" s="224">
        <f>'CUOTA ARTESANAL'!G417</f>
        <v>5.9050000000000002</v>
      </c>
      <c r="I577" s="224">
        <f>'CUOTA ARTESANAL'!H417</f>
        <v>0</v>
      </c>
      <c r="J577" s="224">
        <f>'CUOTA ARTESANAL'!I417</f>
        <v>5.9050000000000002</v>
      </c>
      <c r="K577" s="224">
        <f>'CUOTA ARTESANAL'!J417</f>
        <v>0.8640000000000001</v>
      </c>
      <c r="L577" s="224">
        <f>'CUOTA ARTESANAL'!K417</f>
        <v>5.0410000000000004</v>
      </c>
      <c r="M577" s="225">
        <f>'CUOTA ARTESANAL'!L417</f>
        <v>0.14631668077900087</v>
      </c>
      <c r="N577" s="213" t="str">
        <f>'CUOTA ARTESANAL'!M417</f>
        <v>-</v>
      </c>
      <c r="O577" s="214">
        <f>RESUMEN!$C$4</f>
        <v>44725</v>
      </c>
      <c r="P577" s="206">
        <v>2022</v>
      </c>
      <c r="Q577" s="206"/>
    </row>
    <row r="578" spans="1:17" ht="15.75" customHeight="1">
      <c r="A578" s="211" t="s">
        <v>38</v>
      </c>
      <c r="B578" s="211" t="s">
        <v>39</v>
      </c>
      <c r="C578" s="211" t="s">
        <v>59</v>
      </c>
      <c r="D578" s="216" t="s">
        <v>319</v>
      </c>
      <c r="E578" s="216" t="str">
        <f>+'CUOTA ARTESANAL'!E417</f>
        <v>CRISTIAN III (963684)</v>
      </c>
      <c r="F578" s="211" t="s">
        <v>44</v>
      </c>
      <c r="G578" s="211" t="s">
        <v>45</v>
      </c>
      <c r="H578" s="224">
        <f>'CUOTA ARTESANAL'!G418</f>
        <v>5.9050000000000002</v>
      </c>
      <c r="I578" s="224">
        <f>'CUOTA ARTESANAL'!H418</f>
        <v>0</v>
      </c>
      <c r="J578" s="224">
        <f>'CUOTA ARTESANAL'!I418</f>
        <v>10.946000000000002</v>
      </c>
      <c r="K578" s="224">
        <f>'CUOTA ARTESANAL'!J418</f>
        <v>0</v>
      </c>
      <c r="L578" s="224">
        <f>'CUOTA ARTESANAL'!K418</f>
        <v>10.946000000000002</v>
      </c>
      <c r="M578" s="225">
        <f>'CUOTA ARTESANAL'!L418</f>
        <v>0</v>
      </c>
      <c r="N578" s="213" t="str">
        <f>'CUOTA ARTESANAL'!M418</f>
        <v>-</v>
      </c>
      <c r="O578" s="214">
        <f>RESUMEN!$C$4</f>
        <v>44725</v>
      </c>
      <c r="P578" s="206">
        <v>2022</v>
      </c>
      <c r="Q578" s="206"/>
    </row>
    <row r="579" spans="1:17" ht="15.75" customHeight="1">
      <c r="A579" s="211" t="s">
        <v>38</v>
      </c>
      <c r="B579" s="211" t="s">
        <v>39</v>
      </c>
      <c r="C579" s="211" t="s">
        <v>59</v>
      </c>
      <c r="D579" s="216" t="s">
        <v>319</v>
      </c>
      <c r="E579" s="216" t="str">
        <f>+'CUOTA ARTESANAL'!E417</f>
        <v>CRISTIAN III (963684)</v>
      </c>
      <c r="F579" s="211" t="s">
        <v>41</v>
      </c>
      <c r="G579" s="211" t="s">
        <v>45</v>
      </c>
      <c r="H579" s="224">
        <f>'CUOTA ARTESANAL'!N417</f>
        <v>11.81</v>
      </c>
      <c r="I579" s="224">
        <f>'CUOTA ARTESANAL'!O417</f>
        <v>0</v>
      </c>
      <c r="J579" s="224">
        <f>'CUOTA ARTESANAL'!P417</f>
        <v>11.81</v>
      </c>
      <c r="K579" s="224">
        <f>'CUOTA ARTESANAL'!Q417</f>
        <v>0.8640000000000001</v>
      </c>
      <c r="L579" s="224">
        <f>'CUOTA ARTESANAL'!R417</f>
        <v>10.946</v>
      </c>
      <c r="M579" s="225">
        <f>'CUOTA ARTESANAL'!S417</f>
        <v>7.3158340389500434E-2</v>
      </c>
      <c r="N579" s="213" t="s">
        <v>203</v>
      </c>
      <c r="O579" s="214">
        <f>RESUMEN!$C$4</f>
        <v>44725</v>
      </c>
      <c r="P579" s="206">
        <v>2022</v>
      </c>
      <c r="Q579" s="206"/>
    </row>
    <row r="580" spans="1:17" ht="15.75" customHeight="1">
      <c r="A580" s="211" t="s">
        <v>38</v>
      </c>
      <c r="B580" s="211" t="s">
        <v>39</v>
      </c>
      <c r="C580" s="211" t="s">
        <v>59</v>
      </c>
      <c r="D580" s="216" t="s">
        <v>319</v>
      </c>
      <c r="E580" s="216" t="str">
        <f>+'CUOTA ARTESANAL'!E419</f>
        <v>CRISTOBAL II (960553)</v>
      </c>
      <c r="F580" s="211" t="s">
        <v>41</v>
      </c>
      <c r="G580" s="211" t="s">
        <v>43</v>
      </c>
      <c r="H580" s="224">
        <f>'CUOTA ARTESANAL'!G419</f>
        <v>5.9080000000000004</v>
      </c>
      <c r="I580" s="224">
        <f>'CUOTA ARTESANAL'!H419</f>
        <v>0</v>
      </c>
      <c r="J580" s="224">
        <f>'CUOTA ARTESANAL'!I419</f>
        <v>5.9080000000000004</v>
      </c>
      <c r="K580" s="224">
        <f>'CUOTA ARTESANAL'!J419</f>
        <v>0</v>
      </c>
      <c r="L580" s="224">
        <f>'CUOTA ARTESANAL'!K419</f>
        <v>5.9080000000000004</v>
      </c>
      <c r="M580" s="225">
        <f>'CUOTA ARTESANAL'!L419</f>
        <v>0</v>
      </c>
      <c r="N580" s="213" t="str">
        <f>'CUOTA ARTESANAL'!M419</f>
        <v>-</v>
      </c>
      <c r="O580" s="214">
        <f>RESUMEN!$C$4</f>
        <v>44725</v>
      </c>
      <c r="P580" s="206">
        <v>2022</v>
      </c>
      <c r="Q580" s="206"/>
    </row>
    <row r="581" spans="1:17" ht="15.75" customHeight="1">
      <c r="A581" s="211" t="s">
        <v>38</v>
      </c>
      <c r="B581" s="211" t="s">
        <v>39</v>
      </c>
      <c r="C581" s="211" t="s">
        <v>59</v>
      </c>
      <c r="D581" s="216" t="s">
        <v>319</v>
      </c>
      <c r="E581" s="216" t="str">
        <f>+'CUOTA ARTESANAL'!E419</f>
        <v>CRISTOBAL II (960553)</v>
      </c>
      <c r="F581" s="211" t="s">
        <v>44</v>
      </c>
      <c r="G581" s="211" t="s">
        <v>45</v>
      </c>
      <c r="H581" s="224">
        <f>'CUOTA ARTESANAL'!G420</f>
        <v>5.9080000000000004</v>
      </c>
      <c r="I581" s="224">
        <f>'CUOTA ARTESANAL'!H420</f>
        <v>0</v>
      </c>
      <c r="J581" s="224">
        <f>'CUOTA ARTESANAL'!I420</f>
        <v>11.816000000000001</v>
      </c>
      <c r="K581" s="224">
        <f>'CUOTA ARTESANAL'!J420</f>
        <v>0</v>
      </c>
      <c r="L581" s="224">
        <f>'CUOTA ARTESANAL'!K420</f>
        <v>11.816000000000001</v>
      </c>
      <c r="M581" s="225">
        <f>'CUOTA ARTESANAL'!L420</f>
        <v>0</v>
      </c>
      <c r="N581" s="213" t="str">
        <f>'CUOTA ARTESANAL'!M420</f>
        <v>-</v>
      </c>
      <c r="O581" s="214">
        <f>RESUMEN!$C$4</f>
        <v>44725</v>
      </c>
      <c r="P581" s="206">
        <v>2022</v>
      </c>
      <c r="Q581" s="206"/>
    </row>
    <row r="582" spans="1:17" ht="15.75" customHeight="1">
      <c r="A582" s="211" t="s">
        <v>38</v>
      </c>
      <c r="B582" s="211" t="s">
        <v>39</v>
      </c>
      <c r="C582" s="211" t="s">
        <v>59</v>
      </c>
      <c r="D582" s="216" t="s">
        <v>319</v>
      </c>
      <c r="E582" s="216" t="str">
        <f>+'CUOTA ARTESANAL'!E419</f>
        <v>CRISTOBAL II (960553)</v>
      </c>
      <c r="F582" s="211" t="s">
        <v>41</v>
      </c>
      <c r="G582" s="211" t="s">
        <v>45</v>
      </c>
      <c r="H582" s="224">
        <f>'CUOTA ARTESANAL'!N419</f>
        <v>11.816000000000001</v>
      </c>
      <c r="I582" s="224">
        <f>'CUOTA ARTESANAL'!O419</f>
        <v>0</v>
      </c>
      <c r="J582" s="224">
        <f>'CUOTA ARTESANAL'!P419</f>
        <v>11.816000000000001</v>
      </c>
      <c r="K582" s="224">
        <f>'CUOTA ARTESANAL'!Q419</f>
        <v>0</v>
      </c>
      <c r="L582" s="224">
        <f>'CUOTA ARTESANAL'!R419</f>
        <v>11.816000000000001</v>
      </c>
      <c r="M582" s="225">
        <f>'CUOTA ARTESANAL'!S419</f>
        <v>0</v>
      </c>
      <c r="N582" s="213" t="s">
        <v>203</v>
      </c>
      <c r="O582" s="214">
        <f>RESUMEN!$C$4</f>
        <v>44725</v>
      </c>
      <c r="P582" s="206">
        <v>2022</v>
      </c>
      <c r="Q582" s="206"/>
    </row>
    <row r="583" spans="1:17" ht="15.75" customHeight="1">
      <c r="A583" s="211" t="s">
        <v>38</v>
      </c>
      <c r="B583" s="211" t="s">
        <v>39</v>
      </c>
      <c r="C583" s="211" t="s">
        <v>59</v>
      </c>
      <c r="D583" s="216" t="s">
        <v>319</v>
      </c>
      <c r="E583" s="216" t="str">
        <f>+'CUOTA ARTESANAL'!E421</f>
        <v>CRISTOBAL III (966327)</v>
      </c>
      <c r="F583" s="211" t="s">
        <v>41</v>
      </c>
      <c r="G583" s="211" t="s">
        <v>43</v>
      </c>
      <c r="H583" s="224">
        <f>'CUOTA ARTESANAL'!G421</f>
        <v>5.9180000000000001</v>
      </c>
      <c r="I583" s="224">
        <f>'CUOTA ARTESANAL'!H421</f>
        <v>0</v>
      </c>
      <c r="J583" s="224">
        <f>'CUOTA ARTESANAL'!I421</f>
        <v>5.9180000000000001</v>
      </c>
      <c r="K583" s="224">
        <f>'CUOTA ARTESANAL'!J421</f>
        <v>0.3239999999999994</v>
      </c>
      <c r="L583" s="224">
        <f>'CUOTA ARTESANAL'!K421</f>
        <v>5.5940000000000012</v>
      </c>
      <c r="M583" s="225">
        <f>'CUOTA ARTESANAL'!L421</f>
        <v>5.4748225751943123E-2</v>
      </c>
      <c r="N583" s="213" t="str">
        <f>'CUOTA ARTESANAL'!M421</f>
        <v>-</v>
      </c>
      <c r="O583" s="214">
        <f>RESUMEN!$C$4</f>
        <v>44725</v>
      </c>
      <c r="P583" s="206">
        <v>2022</v>
      </c>
      <c r="Q583" s="206"/>
    </row>
    <row r="584" spans="1:17" ht="15.75" customHeight="1">
      <c r="A584" s="211" t="s">
        <v>38</v>
      </c>
      <c r="B584" s="211" t="s">
        <v>39</v>
      </c>
      <c r="C584" s="211" t="s">
        <v>59</v>
      </c>
      <c r="D584" s="216" t="s">
        <v>319</v>
      </c>
      <c r="E584" s="216" t="str">
        <f>+'CUOTA ARTESANAL'!E421</f>
        <v>CRISTOBAL III (966327)</v>
      </c>
      <c r="F584" s="211" t="s">
        <v>44</v>
      </c>
      <c r="G584" s="211" t="s">
        <v>45</v>
      </c>
      <c r="H584" s="224">
        <f>'CUOTA ARTESANAL'!G422</f>
        <v>5.9180000000000001</v>
      </c>
      <c r="I584" s="224">
        <f>'CUOTA ARTESANAL'!H422</f>
        <v>0</v>
      </c>
      <c r="J584" s="224">
        <f>'CUOTA ARTESANAL'!I422</f>
        <v>11.512</v>
      </c>
      <c r="K584" s="224">
        <f>'CUOTA ARTESANAL'!J422</f>
        <v>0</v>
      </c>
      <c r="L584" s="224">
        <f>'CUOTA ARTESANAL'!K422</f>
        <v>11.512</v>
      </c>
      <c r="M584" s="225">
        <f>'CUOTA ARTESANAL'!L422</f>
        <v>0</v>
      </c>
      <c r="N584" s="213" t="str">
        <f>'CUOTA ARTESANAL'!M422</f>
        <v>-</v>
      </c>
      <c r="O584" s="214">
        <f>RESUMEN!$C$4</f>
        <v>44725</v>
      </c>
      <c r="P584" s="206">
        <v>2022</v>
      </c>
      <c r="Q584" s="206"/>
    </row>
    <row r="585" spans="1:17" ht="15.75" customHeight="1">
      <c r="A585" s="211" t="s">
        <v>38</v>
      </c>
      <c r="B585" s="211" t="s">
        <v>39</v>
      </c>
      <c r="C585" s="211" t="s">
        <v>59</v>
      </c>
      <c r="D585" s="216" t="s">
        <v>319</v>
      </c>
      <c r="E585" s="216" t="str">
        <f>+'CUOTA ARTESANAL'!E421</f>
        <v>CRISTOBAL III (966327)</v>
      </c>
      <c r="F585" s="211" t="s">
        <v>41</v>
      </c>
      <c r="G585" s="211" t="s">
        <v>45</v>
      </c>
      <c r="H585" s="224">
        <f>'CUOTA ARTESANAL'!N421</f>
        <v>11.836</v>
      </c>
      <c r="I585" s="224">
        <f>'CUOTA ARTESANAL'!O421</f>
        <v>0</v>
      </c>
      <c r="J585" s="224">
        <f>'CUOTA ARTESANAL'!P421</f>
        <v>11.836</v>
      </c>
      <c r="K585" s="224">
        <f>'CUOTA ARTESANAL'!Q421</f>
        <v>0.3239999999999994</v>
      </c>
      <c r="L585" s="224">
        <f>'CUOTA ARTESANAL'!R421</f>
        <v>11.512</v>
      </c>
      <c r="M585" s="225">
        <f>'CUOTA ARTESANAL'!S421</f>
        <v>2.7374112875971562E-2</v>
      </c>
      <c r="N585" s="213" t="s">
        <v>203</v>
      </c>
      <c r="O585" s="214">
        <f>RESUMEN!$C$4</f>
        <v>44725</v>
      </c>
      <c r="P585" s="206">
        <v>2022</v>
      </c>
      <c r="Q585" s="206"/>
    </row>
    <row r="586" spans="1:17" ht="15.75" customHeight="1">
      <c r="A586" s="211" t="s">
        <v>38</v>
      </c>
      <c r="B586" s="211" t="s">
        <v>39</v>
      </c>
      <c r="C586" s="211" t="s">
        <v>59</v>
      </c>
      <c r="D586" s="216" t="s">
        <v>319</v>
      </c>
      <c r="E586" s="216" t="str">
        <f>+'CUOTA ARTESANAL'!E423</f>
        <v>DAYSI ANDREA IV (966642)</v>
      </c>
      <c r="F586" s="211" t="s">
        <v>41</v>
      </c>
      <c r="G586" s="211" t="s">
        <v>43</v>
      </c>
      <c r="H586" s="224">
        <f>'CUOTA ARTESANAL'!G423</f>
        <v>5.9050000000000002</v>
      </c>
      <c r="I586" s="224">
        <f>'CUOTA ARTESANAL'!H423</f>
        <v>0</v>
      </c>
      <c r="J586" s="224">
        <f>'CUOTA ARTESANAL'!I423</f>
        <v>5.9050000000000002</v>
      </c>
      <c r="K586" s="224">
        <f>'CUOTA ARTESANAL'!J423</f>
        <v>3.7279999999999989</v>
      </c>
      <c r="L586" s="224">
        <f>'CUOTA ARTESANAL'!K423</f>
        <v>2.1770000000000014</v>
      </c>
      <c r="M586" s="225">
        <f>'CUOTA ARTESANAL'!L423</f>
        <v>0.63132938187976273</v>
      </c>
      <c r="N586" s="213" t="str">
        <f>'CUOTA ARTESANAL'!M423</f>
        <v>-</v>
      </c>
      <c r="O586" s="214">
        <f>RESUMEN!$C$4</f>
        <v>44725</v>
      </c>
      <c r="P586" s="206">
        <v>2022</v>
      </c>
      <c r="Q586" s="206"/>
    </row>
    <row r="587" spans="1:17" ht="15.75" customHeight="1">
      <c r="A587" s="211" t="s">
        <v>38</v>
      </c>
      <c r="B587" s="211" t="s">
        <v>39</v>
      </c>
      <c r="C587" s="211" t="s">
        <v>59</v>
      </c>
      <c r="D587" s="216" t="s">
        <v>319</v>
      </c>
      <c r="E587" s="216" t="str">
        <f>+'CUOTA ARTESANAL'!E423</f>
        <v>DAYSI ANDREA IV (966642)</v>
      </c>
      <c r="F587" s="211" t="s">
        <v>44</v>
      </c>
      <c r="G587" s="211" t="s">
        <v>45</v>
      </c>
      <c r="H587" s="224">
        <f>'CUOTA ARTESANAL'!G424</f>
        <v>5.9050000000000002</v>
      </c>
      <c r="I587" s="224">
        <f>'CUOTA ARTESANAL'!H424</f>
        <v>0</v>
      </c>
      <c r="J587" s="224">
        <f>'CUOTA ARTESANAL'!I424</f>
        <v>8.0820000000000007</v>
      </c>
      <c r="K587" s="224">
        <f>'CUOTA ARTESANAL'!J424</f>
        <v>0</v>
      </c>
      <c r="L587" s="224">
        <f>'CUOTA ARTESANAL'!K424</f>
        <v>8.0820000000000007</v>
      </c>
      <c r="M587" s="225">
        <f>'CUOTA ARTESANAL'!L424</f>
        <v>0</v>
      </c>
      <c r="N587" s="213" t="str">
        <f>'CUOTA ARTESANAL'!M424</f>
        <v>-</v>
      </c>
      <c r="O587" s="214">
        <f>RESUMEN!$C$4</f>
        <v>44725</v>
      </c>
      <c r="P587" s="206">
        <v>2022</v>
      </c>
      <c r="Q587" s="206"/>
    </row>
    <row r="588" spans="1:17" ht="15.75" customHeight="1">
      <c r="A588" s="211" t="s">
        <v>38</v>
      </c>
      <c r="B588" s="211" t="s">
        <v>39</v>
      </c>
      <c r="C588" s="211" t="s">
        <v>59</v>
      </c>
      <c r="D588" s="216" t="s">
        <v>319</v>
      </c>
      <c r="E588" s="216" t="str">
        <f>+'CUOTA ARTESANAL'!E423</f>
        <v>DAYSI ANDREA IV (966642)</v>
      </c>
      <c r="F588" s="211" t="s">
        <v>41</v>
      </c>
      <c r="G588" s="211" t="s">
        <v>45</v>
      </c>
      <c r="H588" s="224">
        <f>'CUOTA ARTESANAL'!N423</f>
        <v>11.81</v>
      </c>
      <c r="I588" s="224">
        <f>'CUOTA ARTESANAL'!O423</f>
        <v>0</v>
      </c>
      <c r="J588" s="224">
        <f>'CUOTA ARTESANAL'!P423</f>
        <v>11.81</v>
      </c>
      <c r="K588" s="224">
        <f>'CUOTA ARTESANAL'!Q423</f>
        <v>3.7279999999999989</v>
      </c>
      <c r="L588" s="224">
        <f>'CUOTA ARTESANAL'!R423</f>
        <v>8.0820000000000007</v>
      </c>
      <c r="M588" s="225">
        <f>'CUOTA ARTESANAL'!S423</f>
        <v>0.31566469093988136</v>
      </c>
      <c r="N588" s="213" t="s">
        <v>203</v>
      </c>
      <c r="O588" s="214">
        <f>RESUMEN!$C$4</f>
        <v>44725</v>
      </c>
      <c r="P588" s="206">
        <v>2022</v>
      </c>
      <c r="Q588" s="206"/>
    </row>
    <row r="589" spans="1:17" ht="15.75" customHeight="1">
      <c r="A589" s="211" t="s">
        <v>38</v>
      </c>
      <c r="B589" s="211" t="s">
        <v>39</v>
      </c>
      <c r="C589" s="211" t="s">
        <v>59</v>
      </c>
      <c r="D589" s="216" t="s">
        <v>319</v>
      </c>
      <c r="E589" s="216" t="str">
        <f>+'CUOTA ARTESANAL'!E425</f>
        <v>FARO FELIX III (965293)</v>
      </c>
      <c r="F589" s="211" t="s">
        <v>41</v>
      </c>
      <c r="G589" s="211" t="s">
        <v>43</v>
      </c>
      <c r="H589" s="224">
        <f>'CUOTA ARTESANAL'!G425</f>
        <v>5.9039999999999999</v>
      </c>
      <c r="I589" s="224">
        <f>'CUOTA ARTESANAL'!H425</f>
        <v>0</v>
      </c>
      <c r="J589" s="224">
        <f>'CUOTA ARTESANAL'!I425</f>
        <v>5.9039999999999999</v>
      </c>
      <c r="K589" s="224">
        <f>'CUOTA ARTESANAL'!J425</f>
        <v>0.48599999999999977</v>
      </c>
      <c r="L589" s="224">
        <f>'CUOTA ARTESANAL'!K425</f>
        <v>5.4180000000000001</v>
      </c>
      <c r="M589" s="225">
        <f>'CUOTA ARTESANAL'!L425</f>
        <v>8.2317073170731669E-2</v>
      </c>
      <c r="N589" s="213" t="str">
        <f>'CUOTA ARTESANAL'!M425</f>
        <v>-</v>
      </c>
      <c r="O589" s="214">
        <f>RESUMEN!$C$4</f>
        <v>44725</v>
      </c>
      <c r="P589" s="206">
        <v>2022</v>
      </c>
      <c r="Q589" s="206"/>
    </row>
    <row r="590" spans="1:17" ht="15.75" customHeight="1">
      <c r="A590" s="211" t="s">
        <v>38</v>
      </c>
      <c r="B590" s="211" t="s">
        <v>39</v>
      </c>
      <c r="C590" s="211" t="s">
        <v>59</v>
      </c>
      <c r="D590" s="216" t="s">
        <v>319</v>
      </c>
      <c r="E590" s="216" t="str">
        <f>+'CUOTA ARTESANAL'!E425</f>
        <v>FARO FELIX III (965293)</v>
      </c>
      <c r="F590" s="211" t="s">
        <v>44</v>
      </c>
      <c r="G590" s="211" t="s">
        <v>45</v>
      </c>
      <c r="H590" s="224">
        <f>'CUOTA ARTESANAL'!G426</f>
        <v>5.9039999999999999</v>
      </c>
      <c r="I590" s="224">
        <f>'CUOTA ARTESANAL'!H426</f>
        <v>0</v>
      </c>
      <c r="J590" s="224">
        <f>'CUOTA ARTESANAL'!I426</f>
        <v>11.321999999999999</v>
      </c>
      <c r="K590" s="224">
        <f>'CUOTA ARTESANAL'!J426</f>
        <v>0</v>
      </c>
      <c r="L590" s="224">
        <f>'CUOTA ARTESANAL'!K426</f>
        <v>11.321999999999999</v>
      </c>
      <c r="M590" s="225">
        <f>'CUOTA ARTESANAL'!L426</f>
        <v>0</v>
      </c>
      <c r="N590" s="213" t="str">
        <f>'CUOTA ARTESANAL'!M426</f>
        <v>-</v>
      </c>
      <c r="O590" s="214">
        <f>RESUMEN!$C$4</f>
        <v>44725</v>
      </c>
      <c r="P590" s="206">
        <v>2022</v>
      </c>
      <c r="Q590" s="206"/>
    </row>
    <row r="591" spans="1:17" ht="15.75" customHeight="1">
      <c r="A591" s="211" t="s">
        <v>38</v>
      </c>
      <c r="B591" s="211" t="s">
        <v>39</v>
      </c>
      <c r="C591" s="211" t="s">
        <v>59</v>
      </c>
      <c r="D591" s="216" t="s">
        <v>319</v>
      </c>
      <c r="E591" s="216" t="str">
        <f>+'CUOTA ARTESANAL'!E425</f>
        <v>FARO FELIX III (965293)</v>
      </c>
      <c r="F591" s="211" t="s">
        <v>41</v>
      </c>
      <c r="G591" s="211" t="s">
        <v>45</v>
      </c>
      <c r="H591" s="224">
        <f>'CUOTA ARTESANAL'!N425</f>
        <v>11.808</v>
      </c>
      <c r="I591" s="224">
        <f>'CUOTA ARTESANAL'!O425</f>
        <v>0</v>
      </c>
      <c r="J591" s="224">
        <f>'CUOTA ARTESANAL'!P425</f>
        <v>11.808</v>
      </c>
      <c r="K591" s="224">
        <f>'CUOTA ARTESANAL'!Q425</f>
        <v>0.48599999999999977</v>
      </c>
      <c r="L591" s="224">
        <f>'CUOTA ARTESANAL'!R425</f>
        <v>11.321999999999999</v>
      </c>
      <c r="M591" s="225">
        <f>'CUOTA ARTESANAL'!S425</f>
        <v>4.1158536585365835E-2</v>
      </c>
      <c r="N591" s="213" t="s">
        <v>203</v>
      </c>
      <c r="O591" s="214">
        <f>RESUMEN!$C$4</f>
        <v>44725</v>
      </c>
      <c r="P591" s="206">
        <v>2022</v>
      </c>
      <c r="Q591" s="206"/>
    </row>
    <row r="592" spans="1:17" ht="15.75" customHeight="1">
      <c r="A592" s="211" t="s">
        <v>38</v>
      </c>
      <c r="B592" s="211" t="s">
        <v>39</v>
      </c>
      <c r="C592" s="211" t="s">
        <v>59</v>
      </c>
      <c r="D592" s="216" t="s">
        <v>319</v>
      </c>
      <c r="E592" s="216" t="str">
        <f>+'CUOTA ARTESANAL'!E427</f>
        <v>JEREMY IGNACIO II (963727)</v>
      </c>
      <c r="F592" s="211" t="s">
        <v>41</v>
      </c>
      <c r="G592" s="211" t="s">
        <v>43</v>
      </c>
      <c r="H592" s="224">
        <f>'CUOTA ARTESANAL'!G427</f>
        <v>5.9059999999999997</v>
      </c>
      <c r="I592" s="224">
        <f>'CUOTA ARTESANAL'!H427</f>
        <v>0</v>
      </c>
      <c r="J592" s="224">
        <f>'CUOTA ARTESANAL'!I427</f>
        <v>5.9059999999999997</v>
      </c>
      <c r="K592" s="224">
        <f>'CUOTA ARTESANAL'!J427</f>
        <v>2.2679999999999998</v>
      </c>
      <c r="L592" s="224">
        <f>'CUOTA ARTESANAL'!K427</f>
        <v>3.6379999999999999</v>
      </c>
      <c r="M592" s="225">
        <f>'CUOTA ARTESANAL'!L427</f>
        <v>0.38401625465628175</v>
      </c>
      <c r="N592" s="213" t="str">
        <f>'CUOTA ARTESANAL'!M427</f>
        <v>-</v>
      </c>
      <c r="O592" s="214">
        <f>RESUMEN!$C$4</f>
        <v>44725</v>
      </c>
      <c r="P592" s="206">
        <v>2022</v>
      </c>
      <c r="Q592" s="206"/>
    </row>
    <row r="593" spans="1:17" ht="15.75" customHeight="1">
      <c r="A593" s="211" t="s">
        <v>38</v>
      </c>
      <c r="B593" s="211" t="s">
        <v>39</v>
      </c>
      <c r="C593" s="211" t="s">
        <v>59</v>
      </c>
      <c r="D593" s="216" t="s">
        <v>319</v>
      </c>
      <c r="E593" s="216" t="str">
        <f>+'CUOTA ARTESANAL'!E427</f>
        <v>JEREMY IGNACIO II (963727)</v>
      </c>
      <c r="F593" s="211" t="s">
        <v>44</v>
      </c>
      <c r="G593" s="211" t="s">
        <v>45</v>
      </c>
      <c r="H593" s="224">
        <f>'CUOTA ARTESANAL'!G428</f>
        <v>5.9059999999999997</v>
      </c>
      <c r="I593" s="224">
        <f>'CUOTA ARTESANAL'!H428</f>
        <v>0</v>
      </c>
      <c r="J593" s="224">
        <f>'CUOTA ARTESANAL'!I428</f>
        <v>9.5440000000000005</v>
      </c>
      <c r="K593" s="224">
        <f>'CUOTA ARTESANAL'!J428</f>
        <v>0</v>
      </c>
      <c r="L593" s="224">
        <f>'CUOTA ARTESANAL'!K428</f>
        <v>9.5440000000000005</v>
      </c>
      <c r="M593" s="225">
        <f>'CUOTA ARTESANAL'!L428</f>
        <v>0</v>
      </c>
      <c r="N593" s="213" t="str">
        <f>'CUOTA ARTESANAL'!M428</f>
        <v>-</v>
      </c>
      <c r="O593" s="214">
        <f>RESUMEN!$C$4</f>
        <v>44725</v>
      </c>
      <c r="P593" s="206">
        <v>2022</v>
      </c>
      <c r="Q593" s="206"/>
    </row>
    <row r="594" spans="1:17" ht="15.75" customHeight="1">
      <c r="A594" s="211" t="s">
        <v>38</v>
      </c>
      <c r="B594" s="211" t="s">
        <v>39</v>
      </c>
      <c r="C594" s="211" t="s">
        <v>59</v>
      </c>
      <c r="D594" s="216" t="s">
        <v>319</v>
      </c>
      <c r="E594" s="216" t="str">
        <f>+'CUOTA ARTESANAL'!E427</f>
        <v>JEREMY IGNACIO II (963727)</v>
      </c>
      <c r="F594" s="211" t="s">
        <v>41</v>
      </c>
      <c r="G594" s="211" t="s">
        <v>45</v>
      </c>
      <c r="H594" s="224">
        <f>'CUOTA ARTESANAL'!N427</f>
        <v>11.811999999999999</v>
      </c>
      <c r="I594" s="224">
        <f>'CUOTA ARTESANAL'!O427</f>
        <v>0</v>
      </c>
      <c r="J594" s="224">
        <f>'CUOTA ARTESANAL'!P427</f>
        <v>11.811999999999999</v>
      </c>
      <c r="K594" s="224">
        <f>'CUOTA ARTESANAL'!Q427</f>
        <v>2.2679999999999998</v>
      </c>
      <c r="L594" s="224">
        <f>'CUOTA ARTESANAL'!R427</f>
        <v>9.5440000000000005</v>
      </c>
      <c r="M594" s="225">
        <f>'CUOTA ARTESANAL'!S427</f>
        <v>0.19200812732814088</v>
      </c>
      <c r="N594" s="213" t="s">
        <v>203</v>
      </c>
      <c r="O594" s="214">
        <f>RESUMEN!$C$4</f>
        <v>44725</v>
      </c>
      <c r="P594" s="206">
        <v>2022</v>
      </c>
      <c r="Q594" s="206"/>
    </row>
    <row r="595" spans="1:17" ht="15.75" customHeight="1">
      <c r="A595" s="211" t="s">
        <v>38</v>
      </c>
      <c r="B595" s="211" t="s">
        <v>39</v>
      </c>
      <c r="C595" s="211" t="s">
        <v>59</v>
      </c>
      <c r="D595" s="216" t="s">
        <v>319</v>
      </c>
      <c r="E595" s="216" t="str">
        <f>+'CUOTA ARTESANAL'!E429</f>
        <v>JIMMY CRISTAL II (966785)</v>
      </c>
      <c r="F595" s="211" t="s">
        <v>41</v>
      </c>
      <c r="G595" s="211" t="s">
        <v>43</v>
      </c>
      <c r="H595" s="224">
        <f>'CUOTA ARTESANAL'!G429</f>
        <v>5.9050000000000002</v>
      </c>
      <c r="I595" s="224">
        <f>'CUOTA ARTESANAL'!H429</f>
        <v>0</v>
      </c>
      <c r="J595" s="224">
        <f>'CUOTA ARTESANAL'!I429</f>
        <v>5.9050000000000002</v>
      </c>
      <c r="K595" s="224">
        <f>'CUOTA ARTESANAL'!J429</f>
        <v>2.2679999999999998</v>
      </c>
      <c r="L595" s="224">
        <f>'CUOTA ARTESANAL'!K429</f>
        <v>3.6370000000000005</v>
      </c>
      <c r="M595" s="225">
        <f>'CUOTA ARTESANAL'!L429</f>
        <v>0.38408128704487715</v>
      </c>
      <c r="N595" s="213" t="str">
        <f>'CUOTA ARTESANAL'!M429</f>
        <v>-</v>
      </c>
      <c r="O595" s="214">
        <f>RESUMEN!$C$4</f>
        <v>44725</v>
      </c>
      <c r="P595" s="206">
        <v>2022</v>
      </c>
      <c r="Q595" s="206"/>
    </row>
    <row r="596" spans="1:17" ht="15.75" customHeight="1">
      <c r="A596" s="211" t="s">
        <v>38</v>
      </c>
      <c r="B596" s="211" t="s">
        <v>39</v>
      </c>
      <c r="C596" s="211" t="s">
        <v>59</v>
      </c>
      <c r="D596" s="216" t="s">
        <v>319</v>
      </c>
      <c r="E596" s="216" t="str">
        <f>+'CUOTA ARTESANAL'!E429</f>
        <v>JIMMY CRISTAL II (966785)</v>
      </c>
      <c r="F596" s="211" t="s">
        <v>44</v>
      </c>
      <c r="G596" s="211" t="s">
        <v>45</v>
      </c>
      <c r="H596" s="224">
        <f>'CUOTA ARTESANAL'!G430</f>
        <v>5.9050000000000002</v>
      </c>
      <c r="I596" s="224">
        <f>'CUOTA ARTESANAL'!H430</f>
        <v>0</v>
      </c>
      <c r="J596" s="224">
        <f>'CUOTA ARTESANAL'!I430</f>
        <v>9.5420000000000016</v>
      </c>
      <c r="K596" s="224">
        <f>'CUOTA ARTESANAL'!J430</f>
        <v>0</v>
      </c>
      <c r="L596" s="224">
        <f>'CUOTA ARTESANAL'!K430</f>
        <v>9.5420000000000016</v>
      </c>
      <c r="M596" s="225">
        <f>'CUOTA ARTESANAL'!L430</f>
        <v>0</v>
      </c>
      <c r="N596" s="213" t="str">
        <f>'CUOTA ARTESANAL'!M430</f>
        <v>-</v>
      </c>
      <c r="O596" s="214">
        <f>RESUMEN!$C$4</f>
        <v>44725</v>
      </c>
      <c r="P596" s="206">
        <v>2022</v>
      </c>
      <c r="Q596" s="206"/>
    </row>
    <row r="597" spans="1:17" ht="15.75" customHeight="1">
      <c r="A597" s="211" t="s">
        <v>38</v>
      </c>
      <c r="B597" s="211" t="s">
        <v>39</v>
      </c>
      <c r="C597" s="211" t="s">
        <v>59</v>
      </c>
      <c r="D597" s="216" t="s">
        <v>319</v>
      </c>
      <c r="E597" s="216" t="str">
        <f>+'CUOTA ARTESANAL'!E429</f>
        <v>JIMMY CRISTAL II (966785)</v>
      </c>
      <c r="F597" s="211" t="s">
        <v>41</v>
      </c>
      <c r="G597" s="211" t="s">
        <v>45</v>
      </c>
      <c r="H597" s="224">
        <f>'CUOTA ARTESANAL'!N429</f>
        <v>11.81</v>
      </c>
      <c r="I597" s="224">
        <f>'CUOTA ARTESANAL'!O429</f>
        <v>0</v>
      </c>
      <c r="J597" s="224">
        <f>'CUOTA ARTESANAL'!P429</f>
        <v>11.81</v>
      </c>
      <c r="K597" s="224">
        <f>'CUOTA ARTESANAL'!Q429</f>
        <v>2.2679999999999998</v>
      </c>
      <c r="L597" s="224">
        <f>'CUOTA ARTESANAL'!R429</f>
        <v>9.5420000000000016</v>
      </c>
      <c r="M597" s="225">
        <f>'CUOTA ARTESANAL'!S429</f>
        <v>0.19204064352243858</v>
      </c>
      <c r="N597" s="213" t="s">
        <v>203</v>
      </c>
      <c r="O597" s="214">
        <f>RESUMEN!$C$4</f>
        <v>44725</v>
      </c>
      <c r="P597" s="206">
        <v>2022</v>
      </c>
      <c r="Q597" s="206"/>
    </row>
    <row r="598" spans="1:17" ht="15.75" customHeight="1">
      <c r="A598" s="211" t="s">
        <v>38</v>
      </c>
      <c r="B598" s="211" t="s">
        <v>39</v>
      </c>
      <c r="C598" s="211" t="s">
        <v>59</v>
      </c>
      <c r="D598" s="216" t="s">
        <v>319</v>
      </c>
      <c r="E598" s="216" t="str">
        <f>+'CUOTA ARTESANAL'!E431</f>
        <v>KOSITA II (966412)</v>
      </c>
      <c r="F598" s="211" t="s">
        <v>41</v>
      </c>
      <c r="G598" s="211" t="s">
        <v>43</v>
      </c>
      <c r="H598" s="224">
        <f>'CUOTA ARTESANAL'!G431</f>
        <v>5.9039999999999999</v>
      </c>
      <c r="I598" s="224">
        <f>'CUOTA ARTESANAL'!H431</f>
        <v>0</v>
      </c>
      <c r="J598" s="224">
        <f>'CUOTA ARTESANAL'!I431</f>
        <v>5.9039999999999999</v>
      </c>
      <c r="K598" s="224">
        <f>'CUOTA ARTESANAL'!J431</f>
        <v>4.3510000000000009</v>
      </c>
      <c r="L598" s="224">
        <f>'CUOTA ARTESANAL'!K431</f>
        <v>1.552999999999999</v>
      </c>
      <c r="M598" s="225">
        <f>'CUOTA ARTESANAL'!L431</f>
        <v>0.73695799457994593</v>
      </c>
      <c r="N598" s="213" t="str">
        <f>'CUOTA ARTESANAL'!M431</f>
        <v>-</v>
      </c>
      <c r="O598" s="214">
        <f>RESUMEN!$C$4</f>
        <v>44725</v>
      </c>
      <c r="P598" s="206">
        <v>2022</v>
      </c>
      <c r="Q598" s="206"/>
    </row>
    <row r="599" spans="1:17" ht="15.75" customHeight="1">
      <c r="A599" s="211" t="s">
        <v>38</v>
      </c>
      <c r="B599" s="211" t="s">
        <v>39</v>
      </c>
      <c r="C599" s="211" t="s">
        <v>59</v>
      </c>
      <c r="D599" s="216" t="s">
        <v>319</v>
      </c>
      <c r="E599" s="216" t="str">
        <f>+'CUOTA ARTESANAL'!E431</f>
        <v>KOSITA II (966412)</v>
      </c>
      <c r="F599" s="211" t="s">
        <v>44</v>
      </c>
      <c r="G599" s="211" t="s">
        <v>45</v>
      </c>
      <c r="H599" s="224">
        <f>'CUOTA ARTESANAL'!G432</f>
        <v>5.9039999999999999</v>
      </c>
      <c r="I599" s="224">
        <f>'CUOTA ARTESANAL'!H432</f>
        <v>0</v>
      </c>
      <c r="J599" s="224">
        <f>'CUOTA ARTESANAL'!I432</f>
        <v>7.456999999999999</v>
      </c>
      <c r="K599" s="224">
        <f>'CUOTA ARTESANAL'!J432</f>
        <v>0</v>
      </c>
      <c r="L599" s="224">
        <f>'CUOTA ARTESANAL'!K432</f>
        <v>7.456999999999999</v>
      </c>
      <c r="M599" s="225">
        <f>'CUOTA ARTESANAL'!L432</f>
        <v>0</v>
      </c>
      <c r="N599" s="213" t="str">
        <f>'CUOTA ARTESANAL'!M432</f>
        <v>-</v>
      </c>
      <c r="O599" s="214">
        <f>RESUMEN!$C$4</f>
        <v>44725</v>
      </c>
      <c r="P599" s="206">
        <v>2022</v>
      </c>
      <c r="Q599" s="206"/>
    </row>
    <row r="600" spans="1:17" ht="15.75" customHeight="1">
      <c r="A600" s="211" t="s">
        <v>38</v>
      </c>
      <c r="B600" s="211" t="s">
        <v>39</v>
      </c>
      <c r="C600" s="211" t="s">
        <v>59</v>
      </c>
      <c r="D600" s="216" t="s">
        <v>319</v>
      </c>
      <c r="E600" s="216" t="str">
        <f>+'CUOTA ARTESANAL'!E431</f>
        <v>KOSITA II (966412)</v>
      </c>
      <c r="F600" s="211" t="s">
        <v>41</v>
      </c>
      <c r="G600" s="211" t="s">
        <v>45</v>
      </c>
      <c r="H600" s="224">
        <f>'CUOTA ARTESANAL'!N431</f>
        <v>11.808</v>
      </c>
      <c r="I600" s="224">
        <f>'CUOTA ARTESANAL'!O431</f>
        <v>0</v>
      </c>
      <c r="J600" s="224">
        <f>'CUOTA ARTESANAL'!P431</f>
        <v>11.808</v>
      </c>
      <c r="K600" s="224">
        <f>'CUOTA ARTESANAL'!Q431</f>
        <v>4.3510000000000009</v>
      </c>
      <c r="L600" s="224">
        <f>'CUOTA ARTESANAL'!R431</f>
        <v>7.456999999999999</v>
      </c>
      <c r="M600" s="225">
        <f>'CUOTA ARTESANAL'!S431</f>
        <v>0.36847899728997296</v>
      </c>
      <c r="N600" s="213" t="s">
        <v>203</v>
      </c>
      <c r="O600" s="214">
        <f>RESUMEN!$C$4</f>
        <v>44725</v>
      </c>
      <c r="P600" s="206">
        <v>2022</v>
      </c>
      <c r="Q600" s="206"/>
    </row>
    <row r="601" spans="1:17" ht="15.75" customHeight="1">
      <c r="A601" s="211" t="s">
        <v>38</v>
      </c>
      <c r="B601" s="211" t="s">
        <v>39</v>
      </c>
      <c r="C601" s="211" t="s">
        <v>59</v>
      </c>
      <c r="D601" s="216" t="s">
        <v>319</v>
      </c>
      <c r="E601" s="216" t="str">
        <f>+'CUOTA ARTESANAL'!E433</f>
        <v>LAITO II (697698)</v>
      </c>
      <c r="F601" s="211" t="s">
        <v>41</v>
      </c>
      <c r="G601" s="211" t="s">
        <v>43</v>
      </c>
      <c r="H601" s="224">
        <f>'CUOTA ARTESANAL'!G433</f>
        <v>5.9009999999999998</v>
      </c>
      <c r="I601" s="224">
        <f>'CUOTA ARTESANAL'!H433</f>
        <v>0</v>
      </c>
      <c r="J601" s="224">
        <f>'CUOTA ARTESANAL'!I433</f>
        <v>5.9009999999999998</v>
      </c>
      <c r="K601" s="224">
        <f>'CUOTA ARTESANAL'!J433</f>
        <v>1.1340000000000003</v>
      </c>
      <c r="L601" s="224">
        <f>'CUOTA ARTESANAL'!K433</f>
        <v>4.7669999999999995</v>
      </c>
      <c r="M601" s="225">
        <f>'CUOTA ARTESANAL'!L433</f>
        <v>0.19217081850533815</v>
      </c>
      <c r="N601" s="213" t="str">
        <f>'CUOTA ARTESANAL'!M433</f>
        <v>-</v>
      </c>
      <c r="O601" s="214">
        <f>RESUMEN!$C$4</f>
        <v>44725</v>
      </c>
      <c r="P601" s="206">
        <v>2022</v>
      </c>
      <c r="Q601" s="206"/>
    </row>
    <row r="602" spans="1:17" ht="15.75" customHeight="1">
      <c r="A602" s="211" t="s">
        <v>38</v>
      </c>
      <c r="B602" s="211" t="s">
        <v>39</v>
      </c>
      <c r="C602" s="211" t="s">
        <v>59</v>
      </c>
      <c r="D602" s="216" t="s">
        <v>319</v>
      </c>
      <c r="E602" s="216" t="str">
        <f>+'CUOTA ARTESANAL'!E433</f>
        <v>LAITO II (697698)</v>
      </c>
      <c r="F602" s="211" t="s">
        <v>44</v>
      </c>
      <c r="G602" s="211" t="s">
        <v>45</v>
      </c>
      <c r="H602" s="224">
        <f>'CUOTA ARTESANAL'!G434</f>
        <v>5.9009999999999998</v>
      </c>
      <c r="I602" s="224">
        <f>'CUOTA ARTESANAL'!H434</f>
        <v>0</v>
      </c>
      <c r="J602" s="224">
        <f>'CUOTA ARTESANAL'!I434</f>
        <v>10.667999999999999</v>
      </c>
      <c r="K602" s="224">
        <f>'CUOTA ARTESANAL'!J434</f>
        <v>0</v>
      </c>
      <c r="L602" s="224">
        <f>'CUOTA ARTESANAL'!K434</f>
        <v>10.667999999999999</v>
      </c>
      <c r="M602" s="225">
        <f>'CUOTA ARTESANAL'!L434</f>
        <v>0</v>
      </c>
      <c r="N602" s="213" t="str">
        <f>'CUOTA ARTESANAL'!M434</f>
        <v>-</v>
      </c>
      <c r="O602" s="214">
        <f>RESUMEN!$C$4</f>
        <v>44725</v>
      </c>
      <c r="P602" s="206">
        <v>2022</v>
      </c>
      <c r="Q602" s="206"/>
    </row>
    <row r="603" spans="1:17" ht="15.75" customHeight="1">
      <c r="A603" s="211" t="s">
        <v>38</v>
      </c>
      <c r="B603" s="211" t="s">
        <v>39</v>
      </c>
      <c r="C603" s="211" t="s">
        <v>59</v>
      </c>
      <c r="D603" s="216" t="s">
        <v>319</v>
      </c>
      <c r="E603" s="216" t="str">
        <f>+'CUOTA ARTESANAL'!E433</f>
        <v>LAITO II (697698)</v>
      </c>
      <c r="F603" s="211" t="s">
        <v>41</v>
      </c>
      <c r="G603" s="211" t="s">
        <v>45</v>
      </c>
      <c r="H603" s="224">
        <f>'CUOTA ARTESANAL'!N433</f>
        <v>11.802</v>
      </c>
      <c r="I603" s="224">
        <f>'CUOTA ARTESANAL'!O433</f>
        <v>0</v>
      </c>
      <c r="J603" s="224">
        <f>'CUOTA ARTESANAL'!P433</f>
        <v>11.802</v>
      </c>
      <c r="K603" s="224">
        <f>'CUOTA ARTESANAL'!Q433</f>
        <v>1.1340000000000003</v>
      </c>
      <c r="L603" s="224">
        <f>'CUOTA ARTESANAL'!R433</f>
        <v>10.667999999999999</v>
      </c>
      <c r="M603" s="225">
        <f>'CUOTA ARTESANAL'!S433</f>
        <v>9.6085409252669077E-2</v>
      </c>
      <c r="N603" s="213" t="s">
        <v>203</v>
      </c>
      <c r="O603" s="214">
        <f>RESUMEN!$C$4</f>
        <v>44725</v>
      </c>
      <c r="P603" s="206">
        <v>2022</v>
      </c>
      <c r="Q603" s="206"/>
    </row>
    <row r="604" spans="1:17" ht="15.75" customHeight="1">
      <c r="A604" s="211" t="s">
        <v>38</v>
      </c>
      <c r="B604" s="211" t="s">
        <v>39</v>
      </c>
      <c r="C604" s="211" t="s">
        <v>59</v>
      </c>
      <c r="D604" s="216" t="s">
        <v>319</v>
      </c>
      <c r="E604" s="216" t="str">
        <f>+'CUOTA ARTESANAL'!E435</f>
        <v>LAITO III (960526)</v>
      </c>
      <c r="F604" s="211" t="s">
        <v>41</v>
      </c>
      <c r="G604" s="211" t="s">
        <v>43</v>
      </c>
      <c r="H604" s="224">
        <f>'CUOTA ARTESANAL'!G435</f>
        <v>5.9059999999999997</v>
      </c>
      <c r="I604" s="224">
        <f>'CUOTA ARTESANAL'!H435</f>
        <v>0</v>
      </c>
      <c r="J604" s="224">
        <f>'CUOTA ARTESANAL'!I435</f>
        <v>5.9059999999999997</v>
      </c>
      <c r="K604" s="224">
        <f>'CUOTA ARTESANAL'!J435</f>
        <v>0.27</v>
      </c>
      <c r="L604" s="224">
        <f>'CUOTA ARTESANAL'!K435</f>
        <v>5.6359999999999992</v>
      </c>
      <c r="M604" s="225">
        <f>'CUOTA ARTESANAL'!L435</f>
        <v>4.5716220792414497E-2</v>
      </c>
      <c r="N604" s="213" t="str">
        <f>'CUOTA ARTESANAL'!M435</f>
        <v>-</v>
      </c>
      <c r="O604" s="214">
        <f>RESUMEN!$C$4</f>
        <v>44725</v>
      </c>
      <c r="P604" s="206">
        <v>2022</v>
      </c>
      <c r="Q604" s="206"/>
    </row>
    <row r="605" spans="1:17" ht="15.75" customHeight="1">
      <c r="A605" s="211" t="s">
        <v>38</v>
      </c>
      <c r="B605" s="211" t="s">
        <v>39</v>
      </c>
      <c r="C605" s="211" t="s">
        <v>59</v>
      </c>
      <c r="D605" s="216" t="s">
        <v>319</v>
      </c>
      <c r="E605" s="216" t="str">
        <f>+'CUOTA ARTESANAL'!E435</f>
        <v>LAITO III (960526)</v>
      </c>
      <c r="F605" s="211" t="s">
        <v>44</v>
      </c>
      <c r="G605" s="211" t="s">
        <v>45</v>
      </c>
      <c r="H605" s="224">
        <f>'CUOTA ARTESANAL'!G436</f>
        <v>5.9059999999999997</v>
      </c>
      <c r="I605" s="224">
        <f>'CUOTA ARTESANAL'!H436</f>
        <v>0</v>
      </c>
      <c r="J605" s="224">
        <f>'CUOTA ARTESANAL'!I436</f>
        <v>11.541999999999998</v>
      </c>
      <c r="K605" s="224">
        <f>'CUOTA ARTESANAL'!J436</f>
        <v>0</v>
      </c>
      <c r="L605" s="224">
        <f>'CUOTA ARTESANAL'!K436</f>
        <v>11.541999999999998</v>
      </c>
      <c r="M605" s="225">
        <f>'CUOTA ARTESANAL'!L436</f>
        <v>0</v>
      </c>
      <c r="N605" s="213" t="str">
        <f>'CUOTA ARTESANAL'!M436</f>
        <v>-</v>
      </c>
      <c r="O605" s="214">
        <f>RESUMEN!$C$4</f>
        <v>44725</v>
      </c>
      <c r="P605" s="206">
        <v>2022</v>
      </c>
      <c r="Q605" s="206"/>
    </row>
    <row r="606" spans="1:17" ht="15.75" customHeight="1">
      <c r="A606" s="211" t="s">
        <v>38</v>
      </c>
      <c r="B606" s="211" t="s">
        <v>39</v>
      </c>
      <c r="C606" s="211" t="s">
        <v>59</v>
      </c>
      <c r="D606" s="216" t="s">
        <v>319</v>
      </c>
      <c r="E606" s="216" t="str">
        <f>+'CUOTA ARTESANAL'!E435</f>
        <v>LAITO III (960526)</v>
      </c>
      <c r="F606" s="211" t="s">
        <v>41</v>
      </c>
      <c r="G606" s="211" t="s">
        <v>45</v>
      </c>
      <c r="H606" s="224">
        <f>'CUOTA ARTESANAL'!N435</f>
        <v>11.811999999999999</v>
      </c>
      <c r="I606" s="224">
        <f>'CUOTA ARTESANAL'!O435</f>
        <v>0</v>
      </c>
      <c r="J606" s="224">
        <f>'CUOTA ARTESANAL'!P435</f>
        <v>11.811999999999999</v>
      </c>
      <c r="K606" s="224">
        <f>'CUOTA ARTESANAL'!Q435</f>
        <v>0.27</v>
      </c>
      <c r="L606" s="224">
        <f>'CUOTA ARTESANAL'!R435</f>
        <v>11.542</v>
      </c>
      <c r="M606" s="225">
        <f>'CUOTA ARTESANAL'!S435</f>
        <v>2.2858110396207248E-2</v>
      </c>
      <c r="N606" s="213" t="s">
        <v>203</v>
      </c>
      <c r="O606" s="214">
        <f>RESUMEN!$C$4</f>
        <v>44725</v>
      </c>
      <c r="P606" s="206">
        <v>2022</v>
      </c>
      <c r="Q606" s="206"/>
    </row>
    <row r="607" spans="1:17" ht="15.75" customHeight="1">
      <c r="A607" s="211" t="s">
        <v>38</v>
      </c>
      <c r="B607" s="211" t="s">
        <v>39</v>
      </c>
      <c r="C607" s="211" t="s">
        <v>59</v>
      </c>
      <c r="D607" s="216" t="s">
        <v>319</v>
      </c>
      <c r="E607" s="216" t="str">
        <f>+'CUOTA ARTESANAL'!E437</f>
        <v>MAMA ROSA V (966897)</v>
      </c>
      <c r="F607" s="211" t="s">
        <v>41</v>
      </c>
      <c r="G607" s="211" t="s">
        <v>43</v>
      </c>
      <c r="H607" s="224">
        <f>'CUOTA ARTESANAL'!G437</f>
        <v>5.9</v>
      </c>
      <c r="I607" s="224">
        <f>'CUOTA ARTESANAL'!H437</f>
        <v>0</v>
      </c>
      <c r="J607" s="224">
        <f>'CUOTA ARTESANAL'!I437</f>
        <v>5.9</v>
      </c>
      <c r="K607" s="224">
        <f>'CUOTA ARTESANAL'!J437</f>
        <v>1.6199999999999974</v>
      </c>
      <c r="L607" s="224">
        <f>'CUOTA ARTESANAL'!K437</f>
        <v>4.2800000000000029</v>
      </c>
      <c r="M607" s="225">
        <f>'CUOTA ARTESANAL'!L437</f>
        <v>0.27457627118644024</v>
      </c>
      <c r="N607" s="213" t="str">
        <f>'CUOTA ARTESANAL'!M437</f>
        <v>-</v>
      </c>
      <c r="O607" s="214">
        <f>RESUMEN!$C$4</f>
        <v>44725</v>
      </c>
      <c r="P607" s="206">
        <v>2022</v>
      </c>
      <c r="Q607" s="206"/>
    </row>
    <row r="608" spans="1:17" ht="15.75" customHeight="1">
      <c r="A608" s="211" t="s">
        <v>38</v>
      </c>
      <c r="B608" s="211" t="s">
        <v>39</v>
      </c>
      <c r="C608" s="211" t="s">
        <v>59</v>
      </c>
      <c r="D608" s="216" t="s">
        <v>319</v>
      </c>
      <c r="E608" s="216" t="str">
        <f>+'CUOTA ARTESANAL'!E437</f>
        <v>MAMA ROSA V (966897)</v>
      </c>
      <c r="F608" s="211" t="s">
        <v>44</v>
      </c>
      <c r="G608" s="211" t="s">
        <v>45</v>
      </c>
      <c r="H608" s="224">
        <f>'CUOTA ARTESANAL'!G438</f>
        <v>5.9</v>
      </c>
      <c r="I608" s="224">
        <f>'CUOTA ARTESANAL'!H438</f>
        <v>0</v>
      </c>
      <c r="J608" s="224">
        <f>'CUOTA ARTESANAL'!I438</f>
        <v>10.180000000000003</v>
      </c>
      <c r="K608" s="224">
        <f>'CUOTA ARTESANAL'!J438</f>
        <v>0</v>
      </c>
      <c r="L608" s="224">
        <f>'CUOTA ARTESANAL'!K438</f>
        <v>10.180000000000003</v>
      </c>
      <c r="M608" s="225">
        <f>'CUOTA ARTESANAL'!L438</f>
        <v>0</v>
      </c>
      <c r="N608" s="213" t="str">
        <f>'CUOTA ARTESANAL'!M438</f>
        <v>-</v>
      </c>
      <c r="O608" s="214">
        <f>RESUMEN!$C$4</f>
        <v>44725</v>
      </c>
      <c r="P608" s="206">
        <v>2022</v>
      </c>
      <c r="Q608" s="206"/>
    </row>
    <row r="609" spans="1:17" ht="15.75" customHeight="1">
      <c r="A609" s="211" t="s">
        <v>38</v>
      </c>
      <c r="B609" s="211" t="s">
        <v>39</v>
      </c>
      <c r="C609" s="211" t="s">
        <v>59</v>
      </c>
      <c r="D609" s="216" t="s">
        <v>319</v>
      </c>
      <c r="E609" s="216" t="str">
        <f>+'CUOTA ARTESANAL'!E437</f>
        <v>MAMA ROSA V (966897)</v>
      </c>
      <c r="F609" s="211" t="s">
        <v>41</v>
      </c>
      <c r="G609" s="211" t="s">
        <v>45</v>
      </c>
      <c r="H609" s="224">
        <f>'CUOTA ARTESANAL'!N437</f>
        <v>11.8</v>
      </c>
      <c r="I609" s="224">
        <f>'CUOTA ARTESANAL'!O437</f>
        <v>0</v>
      </c>
      <c r="J609" s="224">
        <f>'CUOTA ARTESANAL'!P437</f>
        <v>11.8</v>
      </c>
      <c r="K609" s="224">
        <f>'CUOTA ARTESANAL'!Q437</f>
        <v>1.6199999999999974</v>
      </c>
      <c r="L609" s="224">
        <f>'CUOTA ARTESANAL'!R437</f>
        <v>10.180000000000003</v>
      </c>
      <c r="M609" s="225">
        <f>'CUOTA ARTESANAL'!S437</f>
        <v>0.13728813559322012</v>
      </c>
      <c r="N609" s="213" t="s">
        <v>203</v>
      </c>
      <c r="O609" s="214">
        <f>RESUMEN!$C$4</f>
        <v>44725</v>
      </c>
      <c r="P609" s="206">
        <v>2022</v>
      </c>
      <c r="Q609" s="206"/>
    </row>
    <row r="610" spans="1:17" ht="15.75" customHeight="1">
      <c r="A610" s="211" t="s">
        <v>38</v>
      </c>
      <c r="B610" s="211" t="s">
        <v>39</v>
      </c>
      <c r="C610" s="211" t="s">
        <v>59</v>
      </c>
      <c r="D610" s="216" t="s">
        <v>319</v>
      </c>
      <c r="E610" s="216" t="str">
        <f>+'CUOTA ARTESANAL'!E439</f>
        <v>MARANATHA II (966725)</v>
      </c>
      <c r="F610" s="211" t="s">
        <v>41</v>
      </c>
      <c r="G610" s="211" t="s">
        <v>43</v>
      </c>
      <c r="H610" s="224">
        <f>'CUOTA ARTESANAL'!G439</f>
        <v>5.9059999999999997</v>
      </c>
      <c r="I610" s="224">
        <f>'CUOTA ARTESANAL'!H439</f>
        <v>0</v>
      </c>
      <c r="J610" s="224">
        <f>'CUOTA ARTESANAL'!I439</f>
        <v>5.9059999999999997</v>
      </c>
      <c r="K610" s="224">
        <f>'CUOTA ARTESANAL'!J439</f>
        <v>1.6470000000000002</v>
      </c>
      <c r="L610" s="224">
        <f>'CUOTA ARTESANAL'!K439</f>
        <v>4.2589999999999995</v>
      </c>
      <c r="M610" s="225">
        <f>'CUOTA ARTESANAL'!L439</f>
        <v>0.27886894683372848</v>
      </c>
      <c r="N610" s="213" t="str">
        <f>'CUOTA ARTESANAL'!M439</f>
        <v>-</v>
      </c>
      <c r="O610" s="214">
        <f>RESUMEN!$C$4</f>
        <v>44725</v>
      </c>
      <c r="P610" s="206">
        <v>2022</v>
      </c>
      <c r="Q610" s="206"/>
    </row>
    <row r="611" spans="1:17" ht="15.75" customHeight="1">
      <c r="A611" s="211" t="s">
        <v>38</v>
      </c>
      <c r="B611" s="211" t="s">
        <v>39</v>
      </c>
      <c r="C611" s="211" t="s">
        <v>59</v>
      </c>
      <c r="D611" s="216" t="s">
        <v>319</v>
      </c>
      <c r="E611" s="216" t="str">
        <f>+'CUOTA ARTESANAL'!E439</f>
        <v>MARANATHA II (966725)</v>
      </c>
      <c r="F611" s="211" t="s">
        <v>44</v>
      </c>
      <c r="G611" s="211" t="s">
        <v>45</v>
      </c>
      <c r="H611" s="224">
        <f>'CUOTA ARTESANAL'!G440</f>
        <v>5.9059999999999997</v>
      </c>
      <c r="I611" s="224">
        <f>'CUOTA ARTESANAL'!H440</f>
        <v>0</v>
      </c>
      <c r="J611" s="224">
        <f>'CUOTA ARTESANAL'!I440</f>
        <v>10.164999999999999</v>
      </c>
      <c r="K611" s="224">
        <f>'CUOTA ARTESANAL'!J440</f>
        <v>0</v>
      </c>
      <c r="L611" s="224">
        <f>'CUOTA ARTESANAL'!K440</f>
        <v>10.164999999999999</v>
      </c>
      <c r="M611" s="225">
        <f>'CUOTA ARTESANAL'!L440</f>
        <v>0</v>
      </c>
      <c r="N611" s="213" t="str">
        <f>'CUOTA ARTESANAL'!M440</f>
        <v>-</v>
      </c>
      <c r="O611" s="214">
        <f>RESUMEN!$C$4</f>
        <v>44725</v>
      </c>
      <c r="P611" s="206">
        <v>2022</v>
      </c>
      <c r="Q611" s="206"/>
    </row>
    <row r="612" spans="1:17" ht="15.75" customHeight="1">
      <c r="A612" s="211" t="s">
        <v>38</v>
      </c>
      <c r="B612" s="211" t="s">
        <v>39</v>
      </c>
      <c r="C612" s="211" t="s">
        <v>59</v>
      </c>
      <c r="D612" s="216" t="s">
        <v>319</v>
      </c>
      <c r="E612" s="216" t="str">
        <f>+'CUOTA ARTESANAL'!E439</f>
        <v>MARANATHA II (966725)</v>
      </c>
      <c r="F612" s="211" t="s">
        <v>41</v>
      </c>
      <c r="G612" s="211" t="s">
        <v>45</v>
      </c>
      <c r="H612" s="224">
        <f>'CUOTA ARTESANAL'!N439</f>
        <v>11.811999999999999</v>
      </c>
      <c r="I612" s="224">
        <f>'CUOTA ARTESANAL'!O439</f>
        <v>0</v>
      </c>
      <c r="J612" s="224">
        <f>'CUOTA ARTESANAL'!P439</f>
        <v>11.811999999999999</v>
      </c>
      <c r="K612" s="224">
        <f>'CUOTA ARTESANAL'!Q439</f>
        <v>1.6470000000000002</v>
      </c>
      <c r="L612" s="224">
        <f>'CUOTA ARTESANAL'!R439</f>
        <v>10.164999999999999</v>
      </c>
      <c r="M612" s="225">
        <f>'CUOTA ARTESANAL'!S439</f>
        <v>0.13943447341686424</v>
      </c>
      <c r="N612" s="213" t="s">
        <v>203</v>
      </c>
      <c r="O612" s="214">
        <f>RESUMEN!$C$4</f>
        <v>44725</v>
      </c>
      <c r="P612" s="206">
        <v>2022</v>
      </c>
      <c r="Q612" s="206"/>
    </row>
    <row r="613" spans="1:17" ht="15.75" customHeight="1">
      <c r="A613" s="211" t="s">
        <v>38</v>
      </c>
      <c r="B613" s="211" t="s">
        <v>39</v>
      </c>
      <c r="C613" s="211" t="s">
        <v>59</v>
      </c>
      <c r="D613" s="216" t="s">
        <v>319</v>
      </c>
      <c r="E613" s="216" t="str">
        <f>+'CUOTA ARTESANAL'!E441</f>
        <v>ANTONIOS IRENE (967597)</v>
      </c>
      <c r="F613" s="211" t="s">
        <v>41</v>
      </c>
      <c r="G613" s="211" t="s">
        <v>43</v>
      </c>
      <c r="H613" s="224">
        <f>'CUOTA ARTESANAL'!G441</f>
        <v>8.8569999999999993</v>
      </c>
      <c r="I613" s="224">
        <f>'CUOTA ARTESANAL'!H441</f>
        <v>0</v>
      </c>
      <c r="J613" s="224">
        <f>'CUOTA ARTESANAL'!I441</f>
        <v>8.8569999999999993</v>
      </c>
      <c r="K613" s="224">
        <f>'CUOTA ARTESANAL'!J441</f>
        <v>6.3199999999999994</v>
      </c>
      <c r="L613" s="224">
        <f>'CUOTA ARTESANAL'!K441</f>
        <v>2.5369999999999999</v>
      </c>
      <c r="M613" s="225">
        <f>'CUOTA ARTESANAL'!L441</f>
        <v>0.71355989612735693</v>
      </c>
      <c r="N613" s="213" t="str">
        <f>'CUOTA ARTESANAL'!M441</f>
        <v>-</v>
      </c>
      <c r="O613" s="214">
        <f>RESUMEN!$C$4</f>
        <v>44725</v>
      </c>
      <c r="P613" s="206">
        <v>2022</v>
      </c>
      <c r="Q613" s="206"/>
    </row>
    <row r="614" spans="1:17" ht="15.75" customHeight="1">
      <c r="A614" s="211" t="s">
        <v>38</v>
      </c>
      <c r="B614" s="211" t="s">
        <v>39</v>
      </c>
      <c r="C614" s="211" t="s">
        <v>59</v>
      </c>
      <c r="D614" s="216" t="s">
        <v>319</v>
      </c>
      <c r="E614" s="216" t="str">
        <f>+'CUOTA ARTESANAL'!E441</f>
        <v>ANTONIOS IRENE (967597)</v>
      </c>
      <c r="F614" s="211" t="s">
        <v>44</v>
      </c>
      <c r="G614" s="211" t="s">
        <v>45</v>
      </c>
      <c r="H614" s="224">
        <f>'CUOTA ARTESANAL'!G442</f>
        <v>2.9529999999999998</v>
      </c>
      <c r="I614" s="224">
        <f>'CUOTA ARTESANAL'!H442</f>
        <v>0</v>
      </c>
      <c r="J614" s="224">
        <f>'CUOTA ARTESANAL'!I442</f>
        <v>5.49</v>
      </c>
      <c r="K614" s="224">
        <f>'CUOTA ARTESANAL'!J442</f>
        <v>0</v>
      </c>
      <c r="L614" s="224">
        <f>'CUOTA ARTESANAL'!K442</f>
        <v>5.49</v>
      </c>
      <c r="M614" s="225">
        <f>'CUOTA ARTESANAL'!L442</f>
        <v>0</v>
      </c>
      <c r="N614" s="213" t="str">
        <f>'CUOTA ARTESANAL'!M442</f>
        <v>-</v>
      </c>
      <c r="O614" s="214">
        <f>RESUMEN!$C$4</f>
        <v>44725</v>
      </c>
      <c r="P614" s="206">
        <v>2022</v>
      </c>
      <c r="Q614" s="206"/>
    </row>
    <row r="615" spans="1:17" ht="15.75" customHeight="1">
      <c r="A615" s="211" t="s">
        <v>38</v>
      </c>
      <c r="B615" s="211" t="s">
        <v>39</v>
      </c>
      <c r="C615" s="211" t="s">
        <v>59</v>
      </c>
      <c r="D615" s="216" t="s">
        <v>319</v>
      </c>
      <c r="E615" s="216" t="str">
        <f>+'CUOTA ARTESANAL'!E441</f>
        <v>ANTONIOS IRENE (967597)</v>
      </c>
      <c r="F615" s="211" t="s">
        <v>41</v>
      </c>
      <c r="G615" s="211" t="s">
        <v>45</v>
      </c>
      <c r="H615" s="224">
        <f>'CUOTA ARTESANAL'!N441</f>
        <v>11.809999999999999</v>
      </c>
      <c r="I615" s="224">
        <f>'CUOTA ARTESANAL'!O441</f>
        <v>0</v>
      </c>
      <c r="J615" s="224">
        <f>'CUOTA ARTESANAL'!P441</f>
        <v>11.809999999999999</v>
      </c>
      <c r="K615" s="224">
        <f>'CUOTA ARTESANAL'!Q441</f>
        <v>6.3199999999999994</v>
      </c>
      <c r="L615" s="224">
        <f>'CUOTA ARTESANAL'!R441</f>
        <v>5.4899999999999993</v>
      </c>
      <c r="M615" s="225">
        <f>'CUOTA ARTESANAL'!S441</f>
        <v>0.53513971210838274</v>
      </c>
      <c r="N615" s="213" t="s">
        <v>203</v>
      </c>
      <c r="O615" s="214">
        <f>RESUMEN!$C$4</f>
        <v>44725</v>
      </c>
      <c r="P615" s="206">
        <v>2022</v>
      </c>
      <c r="Q615" s="206"/>
    </row>
    <row r="616" spans="1:17" ht="15.75" customHeight="1">
      <c r="A616" s="211" t="s">
        <v>38</v>
      </c>
      <c r="B616" s="211" t="s">
        <v>39</v>
      </c>
      <c r="C616" s="211" t="s">
        <v>59</v>
      </c>
      <c r="D616" s="216" t="s">
        <v>319</v>
      </c>
      <c r="E616" s="216" t="str">
        <f>+'CUOTA ARTESANAL'!E443</f>
        <v>MARINER III (966280)</v>
      </c>
      <c r="F616" s="211" t="s">
        <v>41</v>
      </c>
      <c r="G616" s="211" t="s">
        <v>43</v>
      </c>
      <c r="H616" s="224">
        <f>'CUOTA ARTESANAL'!G443</f>
        <v>5.9059999999999997</v>
      </c>
      <c r="I616" s="224">
        <f>'CUOTA ARTESANAL'!H443</f>
        <v>0</v>
      </c>
      <c r="J616" s="224">
        <f>'CUOTA ARTESANAL'!I443</f>
        <v>5.9059999999999997</v>
      </c>
      <c r="K616" s="224">
        <f>'CUOTA ARTESANAL'!J443</f>
        <v>2.0810000000000004</v>
      </c>
      <c r="L616" s="224">
        <f>'CUOTA ARTESANAL'!K443</f>
        <v>3.8249999999999993</v>
      </c>
      <c r="M616" s="225">
        <f>'CUOTA ARTESANAL'!L443</f>
        <v>0.35235353877412812</v>
      </c>
      <c r="N616" s="213" t="str">
        <f>'CUOTA ARTESANAL'!M443</f>
        <v>-</v>
      </c>
      <c r="O616" s="214">
        <f>RESUMEN!$C$4</f>
        <v>44725</v>
      </c>
      <c r="P616" s="206">
        <v>2022</v>
      </c>
      <c r="Q616" s="206"/>
    </row>
    <row r="617" spans="1:17" ht="15.75" customHeight="1">
      <c r="A617" s="211" t="s">
        <v>38</v>
      </c>
      <c r="B617" s="211" t="s">
        <v>39</v>
      </c>
      <c r="C617" s="211" t="s">
        <v>59</v>
      </c>
      <c r="D617" s="216" t="s">
        <v>319</v>
      </c>
      <c r="E617" s="216" t="str">
        <f>+'CUOTA ARTESANAL'!E443</f>
        <v>MARINER III (966280)</v>
      </c>
      <c r="F617" s="211" t="s">
        <v>44</v>
      </c>
      <c r="G617" s="211" t="s">
        <v>45</v>
      </c>
      <c r="H617" s="224">
        <f>'CUOTA ARTESANAL'!G444</f>
        <v>5.9059999999999997</v>
      </c>
      <c r="I617" s="224">
        <f>'CUOTA ARTESANAL'!H444</f>
        <v>0</v>
      </c>
      <c r="J617" s="224">
        <f>'CUOTA ARTESANAL'!I444</f>
        <v>9.7309999999999981</v>
      </c>
      <c r="K617" s="224">
        <f>'CUOTA ARTESANAL'!J444</f>
        <v>0</v>
      </c>
      <c r="L617" s="224">
        <f>'CUOTA ARTESANAL'!K444</f>
        <v>9.7309999999999981</v>
      </c>
      <c r="M617" s="225">
        <f>'CUOTA ARTESANAL'!L444</f>
        <v>0</v>
      </c>
      <c r="N617" s="213" t="str">
        <f>'CUOTA ARTESANAL'!M444</f>
        <v>-</v>
      </c>
      <c r="O617" s="214">
        <f>RESUMEN!$C$4</f>
        <v>44725</v>
      </c>
      <c r="P617" s="206">
        <v>2022</v>
      </c>
      <c r="Q617" s="206"/>
    </row>
    <row r="618" spans="1:17" ht="15.75" customHeight="1">
      <c r="A618" s="211" t="s">
        <v>38</v>
      </c>
      <c r="B618" s="211" t="s">
        <v>39</v>
      </c>
      <c r="C618" s="211" t="s">
        <v>59</v>
      </c>
      <c r="D618" s="216" t="s">
        <v>319</v>
      </c>
      <c r="E618" s="216" t="str">
        <f>+'CUOTA ARTESANAL'!E443</f>
        <v>MARINER III (966280)</v>
      </c>
      <c r="F618" s="211" t="s">
        <v>41</v>
      </c>
      <c r="G618" s="211" t="s">
        <v>45</v>
      </c>
      <c r="H618" s="224">
        <f>'CUOTA ARTESANAL'!N443</f>
        <v>11.811999999999999</v>
      </c>
      <c r="I618" s="224">
        <f>'CUOTA ARTESANAL'!O443</f>
        <v>0</v>
      </c>
      <c r="J618" s="224">
        <f>'CUOTA ARTESANAL'!P443</f>
        <v>11.811999999999999</v>
      </c>
      <c r="K618" s="224">
        <f>'CUOTA ARTESANAL'!Q443</f>
        <v>2.0810000000000004</v>
      </c>
      <c r="L618" s="224">
        <f>'CUOTA ARTESANAL'!R443</f>
        <v>9.7309999999999981</v>
      </c>
      <c r="M618" s="225">
        <f>'CUOTA ARTESANAL'!S443</f>
        <v>0.17617676938706406</v>
      </c>
      <c r="N618" s="213" t="s">
        <v>203</v>
      </c>
      <c r="O618" s="214">
        <f>RESUMEN!$C$4</f>
        <v>44725</v>
      </c>
      <c r="P618" s="206">
        <v>2022</v>
      </c>
      <c r="Q618" s="206"/>
    </row>
    <row r="619" spans="1:17" ht="15.75" customHeight="1">
      <c r="A619" s="211" t="s">
        <v>38</v>
      </c>
      <c r="B619" s="211" t="s">
        <v>39</v>
      </c>
      <c r="C619" s="211" t="s">
        <v>59</v>
      </c>
      <c r="D619" s="216" t="s">
        <v>319</v>
      </c>
      <c r="E619" s="216" t="str">
        <f>+'CUOTA ARTESANAL'!E445</f>
        <v>MEJILLONES V (967779)</v>
      </c>
      <c r="F619" s="211" t="s">
        <v>41</v>
      </c>
      <c r="G619" s="211" t="s">
        <v>43</v>
      </c>
      <c r="H619" s="224">
        <f>'CUOTA ARTESANAL'!G445</f>
        <v>5.9059999999999997</v>
      </c>
      <c r="I619" s="224">
        <f>'CUOTA ARTESANAL'!H445</f>
        <v>0</v>
      </c>
      <c r="J619" s="224">
        <f>'CUOTA ARTESANAL'!I445</f>
        <v>5.9059999999999997</v>
      </c>
      <c r="K619" s="224">
        <f>'CUOTA ARTESANAL'!J445</f>
        <v>5.7779999999999996</v>
      </c>
      <c r="L619" s="224">
        <f>'CUOTA ARTESANAL'!K445</f>
        <v>0.12800000000000011</v>
      </c>
      <c r="M619" s="225">
        <f>'CUOTA ARTESANAL'!L445</f>
        <v>0.97832712495767016</v>
      </c>
      <c r="N619" s="213" t="str">
        <f>'CUOTA ARTESANAL'!M445</f>
        <v>-</v>
      </c>
      <c r="O619" s="214">
        <f>RESUMEN!$C$4</f>
        <v>44725</v>
      </c>
      <c r="P619" s="206">
        <v>2022</v>
      </c>
      <c r="Q619" s="206"/>
    </row>
    <row r="620" spans="1:17" ht="15.75" customHeight="1">
      <c r="A620" s="211" t="s">
        <v>38</v>
      </c>
      <c r="B620" s="211" t="s">
        <v>39</v>
      </c>
      <c r="C620" s="211" t="s">
        <v>59</v>
      </c>
      <c r="D620" s="216" t="s">
        <v>319</v>
      </c>
      <c r="E620" s="216" t="str">
        <f>+'CUOTA ARTESANAL'!E445</f>
        <v>MEJILLONES V (967779)</v>
      </c>
      <c r="F620" s="211" t="s">
        <v>44</v>
      </c>
      <c r="G620" s="211" t="s">
        <v>45</v>
      </c>
      <c r="H620" s="224">
        <f>'CUOTA ARTESANAL'!G446</f>
        <v>5.9059999999999997</v>
      </c>
      <c r="I620" s="224">
        <f>'CUOTA ARTESANAL'!H446</f>
        <v>0</v>
      </c>
      <c r="J620" s="224">
        <f>'CUOTA ARTESANAL'!I446</f>
        <v>6.0339999999999998</v>
      </c>
      <c r="K620" s="224">
        <f>'CUOTA ARTESANAL'!J446</f>
        <v>0</v>
      </c>
      <c r="L620" s="224">
        <f>'CUOTA ARTESANAL'!K446</f>
        <v>6.0339999999999998</v>
      </c>
      <c r="M620" s="225">
        <f>'CUOTA ARTESANAL'!L446</f>
        <v>0</v>
      </c>
      <c r="N620" s="213" t="str">
        <f>'CUOTA ARTESANAL'!M446</f>
        <v>-</v>
      </c>
      <c r="O620" s="214">
        <f>RESUMEN!$C$4</f>
        <v>44725</v>
      </c>
      <c r="P620" s="206">
        <v>2022</v>
      </c>
      <c r="Q620" s="206"/>
    </row>
    <row r="621" spans="1:17" ht="15.75" customHeight="1">
      <c r="A621" s="211" t="s">
        <v>38</v>
      </c>
      <c r="B621" s="211" t="s">
        <v>39</v>
      </c>
      <c r="C621" s="211" t="s">
        <v>59</v>
      </c>
      <c r="D621" s="216" t="s">
        <v>319</v>
      </c>
      <c r="E621" s="216" t="str">
        <f>+'CUOTA ARTESANAL'!E445</f>
        <v>MEJILLONES V (967779)</v>
      </c>
      <c r="F621" s="211" t="s">
        <v>41</v>
      </c>
      <c r="G621" s="211" t="s">
        <v>45</v>
      </c>
      <c r="H621" s="224">
        <f>'CUOTA ARTESANAL'!N445</f>
        <v>11.811999999999999</v>
      </c>
      <c r="I621" s="224">
        <f>'CUOTA ARTESANAL'!O445</f>
        <v>0</v>
      </c>
      <c r="J621" s="224">
        <f>'CUOTA ARTESANAL'!P445</f>
        <v>11.811999999999999</v>
      </c>
      <c r="K621" s="224">
        <f>'CUOTA ARTESANAL'!Q445</f>
        <v>5.7779999999999996</v>
      </c>
      <c r="L621" s="224">
        <f>'CUOTA ARTESANAL'!R445</f>
        <v>6.0339999999999998</v>
      </c>
      <c r="M621" s="225">
        <f>'CUOTA ARTESANAL'!S445</f>
        <v>0.48916356247883508</v>
      </c>
      <c r="N621" s="213" t="s">
        <v>203</v>
      </c>
      <c r="O621" s="214">
        <f>RESUMEN!$C$4</f>
        <v>44725</v>
      </c>
      <c r="P621" s="206">
        <v>2022</v>
      </c>
      <c r="Q621" s="206"/>
    </row>
    <row r="622" spans="1:17" ht="15.75" customHeight="1">
      <c r="A622" s="211" t="s">
        <v>38</v>
      </c>
      <c r="B622" s="211" t="s">
        <v>39</v>
      </c>
      <c r="C622" s="211" t="s">
        <v>59</v>
      </c>
      <c r="D622" s="216" t="s">
        <v>319</v>
      </c>
      <c r="E622" s="216" t="str">
        <f>+'CUOTA ARTESANAL'!E447</f>
        <v>NICOL III (966956)</v>
      </c>
      <c r="F622" s="211" t="s">
        <v>41</v>
      </c>
      <c r="G622" s="211" t="s">
        <v>43</v>
      </c>
      <c r="H622" s="224">
        <f>'CUOTA ARTESANAL'!G447</f>
        <v>5.9059999999999997</v>
      </c>
      <c r="I622" s="224">
        <f>'CUOTA ARTESANAL'!H447</f>
        <v>0</v>
      </c>
      <c r="J622" s="224">
        <f>'CUOTA ARTESANAL'!I447</f>
        <v>5.9059999999999997</v>
      </c>
      <c r="K622" s="224">
        <f>'CUOTA ARTESANAL'!J447</f>
        <v>1.9000000000000012</v>
      </c>
      <c r="L622" s="224">
        <f>'CUOTA ARTESANAL'!K447</f>
        <v>4.0059999999999985</v>
      </c>
      <c r="M622" s="225">
        <f>'CUOTA ARTESANAL'!L447</f>
        <v>0.32170673890958368</v>
      </c>
      <c r="N622" s="213" t="str">
        <f>'CUOTA ARTESANAL'!M447</f>
        <v>-</v>
      </c>
      <c r="O622" s="214">
        <f>RESUMEN!$C$4</f>
        <v>44725</v>
      </c>
      <c r="P622" s="206">
        <v>2022</v>
      </c>
      <c r="Q622" s="206"/>
    </row>
    <row r="623" spans="1:17" ht="15.75" customHeight="1">
      <c r="A623" s="211" t="s">
        <v>38</v>
      </c>
      <c r="B623" s="211" t="s">
        <v>39</v>
      </c>
      <c r="C623" s="211" t="s">
        <v>59</v>
      </c>
      <c r="D623" s="216" t="s">
        <v>319</v>
      </c>
      <c r="E623" s="216" t="str">
        <f>+'CUOTA ARTESANAL'!E447</f>
        <v>NICOL III (966956)</v>
      </c>
      <c r="F623" s="211" t="s">
        <v>44</v>
      </c>
      <c r="G623" s="211" t="s">
        <v>45</v>
      </c>
      <c r="H623" s="224">
        <f>'CUOTA ARTESANAL'!G448</f>
        <v>5.9059999999999997</v>
      </c>
      <c r="I623" s="224">
        <f>'CUOTA ARTESANAL'!H448</f>
        <v>0</v>
      </c>
      <c r="J623" s="224">
        <f>'CUOTA ARTESANAL'!I448</f>
        <v>9.911999999999999</v>
      </c>
      <c r="K623" s="224">
        <f>'CUOTA ARTESANAL'!J448</f>
        <v>0</v>
      </c>
      <c r="L623" s="224">
        <f>'CUOTA ARTESANAL'!K448</f>
        <v>9.911999999999999</v>
      </c>
      <c r="M623" s="225">
        <f>'CUOTA ARTESANAL'!L448</f>
        <v>0</v>
      </c>
      <c r="N623" s="213" t="str">
        <f>'CUOTA ARTESANAL'!M448</f>
        <v>-</v>
      </c>
      <c r="O623" s="214">
        <f>RESUMEN!$C$4</f>
        <v>44725</v>
      </c>
      <c r="P623" s="206">
        <v>2022</v>
      </c>
      <c r="Q623" s="206"/>
    </row>
    <row r="624" spans="1:17" ht="15.75" customHeight="1">
      <c r="A624" s="211" t="s">
        <v>38</v>
      </c>
      <c r="B624" s="211" t="s">
        <v>39</v>
      </c>
      <c r="C624" s="211" t="s">
        <v>59</v>
      </c>
      <c r="D624" s="216" t="s">
        <v>319</v>
      </c>
      <c r="E624" s="216" t="str">
        <f>+'CUOTA ARTESANAL'!E447</f>
        <v>NICOL III (966956)</v>
      </c>
      <c r="F624" s="211" t="s">
        <v>41</v>
      </c>
      <c r="G624" s="211" t="s">
        <v>45</v>
      </c>
      <c r="H624" s="224">
        <f>'CUOTA ARTESANAL'!N447</f>
        <v>11.811999999999999</v>
      </c>
      <c r="I624" s="224">
        <f>'CUOTA ARTESANAL'!O447</f>
        <v>0</v>
      </c>
      <c r="J624" s="224">
        <f>'CUOTA ARTESANAL'!P447</f>
        <v>11.811999999999999</v>
      </c>
      <c r="K624" s="224">
        <f>'CUOTA ARTESANAL'!Q447</f>
        <v>1.9000000000000012</v>
      </c>
      <c r="L624" s="224">
        <f>'CUOTA ARTESANAL'!R447</f>
        <v>9.911999999999999</v>
      </c>
      <c r="M624" s="225">
        <f>'CUOTA ARTESANAL'!S447</f>
        <v>0.16085336945479184</v>
      </c>
      <c r="N624" s="213" t="s">
        <v>203</v>
      </c>
      <c r="O624" s="214">
        <f>RESUMEN!$C$4</f>
        <v>44725</v>
      </c>
      <c r="P624" s="206">
        <v>2022</v>
      </c>
      <c r="Q624" s="206"/>
    </row>
    <row r="625" spans="1:17" ht="15.75" customHeight="1">
      <c r="A625" s="211" t="s">
        <v>38</v>
      </c>
      <c r="B625" s="211" t="s">
        <v>39</v>
      </c>
      <c r="C625" s="211" t="s">
        <v>59</v>
      </c>
      <c r="D625" s="216" t="s">
        <v>319</v>
      </c>
      <c r="E625" s="216" t="str">
        <f>+'CUOTA ARTESANAL'!E449</f>
        <v>OLIMPO V (966766)</v>
      </c>
      <c r="F625" s="211" t="s">
        <v>41</v>
      </c>
      <c r="G625" s="211" t="s">
        <v>43</v>
      </c>
      <c r="H625" s="224">
        <f>'CUOTA ARTESANAL'!G449</f>
        <v>5.9059999999999997</v>
      </c>
      <c r="I625" s="224">
        <f>'CUOTA ARTESANAL'!H449</f>
        <v>0</v>
      </c>
      <c r="J625" s="224">
        <f>'CUOTA ARTESANAL'!I449</f>
        <v>5.9059999999999997</v>
      </c>
      <c r="K625" s="224">
        <f>'CUOTA ARTESANAL'!J449</f>
        <v>1.242</v>
      </c>
      <c r="L625" s="224">
        <f>'CUOTA ARTESANAL'!K449</f>
        <v>4.6639999999999997</v>
      </c>
      <c r="M625" s="225">
        <f>'CUOTA ARTESANAL'!L449</f>
        <v>0.21029461564510668</v>
      </c>
      <c r="N625" s="213" t="str">
        <f>'CUOTA ARTESANAL'!M449</f>
        <v>-</v>
      </c>
      <c r="O625" s="214">
        <f>RESUMEN!$C$4</f>
        <v>44725</v>
      </c>
      <c r="P625" s="206">
        <v>2022</v>
      </c>
      <c r="Q625" s="206"/>
    </row>
    <row r="626" spans="1:17" ht="15.75" customHeight="1">
      <c r="A626" s="211" t="s">
        <v>38</v>
      </c>
      <c r="B626" s="211" t="s">
        <v>39</v>
      </c>
      <c r="C626" s="211" t="s">
        <v>59</v>
      </c>
      <c r="D626" s="216" t="s">
        <v>319</v>
      </c>
      <c r="E626" s="216" t="str">
        <f>+'CUOTA ARTESANAL'!E449</f>
        <v>OLIMPO V (966766)</v>
      </c>
      <c r="F626" s="211" t="s">
        <v>44</v>
      </c>
      <c r="G626" s="211" t="s">
        <v>45</v>
      </c>
      <c r="H626" s="224">
        <f>'CUOTA ARTESANAL'!G450</f>
        <v>5.9059999999999997</v>
      </c>
      <c r="I626" s="224">
        <f>'CUOTA ARTESANAL'!H450</f>
        <v>0</v>
      </c>
      <c r="J626" s="224">
        <f>'CUOTA ARTESANAL'!I450</f>
        <v>10.57</v>
      </c>
      <c r="K626" s="224">
        <f>'CUOTA ARTESANAL'!J450</f>
        <v>0</v>
      </c>
      <c r="L626" s="224">
        <f>'CUOTA ARTESANAL'!K450</f>
        <v>10.57</v>
      </c>
      <c r="M626" s="225">
        <f>'CUOTA ARTESANAL'!L450</f>
        <v>0</v>
      </c>
      <c r="N626" s="213" t="str">
        <f>'CUOTA ARTESANAL'!M450</f>
        <v>-</v>
      </c>
      <c r="O626" s="214">
        <f>RESUMEN!$C$4</f>
        <v>44725</v>
      </c>
      <c r="P626" s="206">
        <v>2022</v>
      </c>
      <c r="Q626" s="206"/>
    </row>
    <row r="627" spans="1:17" ht="15.75" customHeight="1">
      <c r="A627" s="211" t="s">
        <v>38</v>
      </c>
      <c r="B627" s="211" t="s">
        <v>39</v>
      </c>
      <c r="C627" s="211" t="s">
        <v>59</v>
      </c>
      <c r="D627" s="216" t="s">
        <v>319</v>
      </c>
      <c r="E627" s="216" t="str">
        <f>+'CUOTA ARTESANAL'!E449</f>
        <v>OLIMPO V (966766)</v>
      </c>
      <c r="F627" s="211" t="s">
        <v>41</v>
      </c>
      <c r="G627" s="211" t="s">
        <v>45</v>
      </c>
      <c r="H627" s="224">
        <f>'CUOTA ARTESANAL'!N449</f>
        <v>11.811999999999999</v>
      </c>
      <c r="I627" s="224">
        <f>'CUOTA ARTESANAL'!O449</f>
        <v>0</v>
      </c>
      <c r="J627" s="224">
        <f>'CUOTA ARTESANAL'!P449</f>
        <v>11.811999999999999</v>
      </c>
      <c r="K627" s="224">
        <f>'CUOTA ARTESANAL'!Q449</f>
        <v>1.242</v>
      </c>
      <c r="L627" s="224">
        <f>'CUOTA ARTESANAL'!R449</f>
        <v>10.57</v>
      </c>
      <c r="M627" s="225">
        <f>'CUOTA ARTESANAL'!S449</f>
        <v>0.10514730782255334</v>
      </c>
      <c r="N627" s="213" t="s">
        <v>203</v>
      </c>
      <c r="O627" s="214">
        <f>RESUMEN!$C$4</f>
        <v>44725</v>
      </c>
      <c r="P627" s="206">
        <v>2022</v>
      </c>
      <c r="Q627" s="206"/>
    </row>
    <row r="628" spans="1:17" ht="15.75" customHeight="1">
      <c r="A628" s="211" t="s">
        <v>38</v>
      </c>
      <c r="B628" s="211" t="s">
        <v>39</v>
      </c>
      <c r="C628" s="211" t="s">
        <v>59</v>
      </c>
      <c r="D628" s="216" t="s">
        <v>319</v>
      </c>
      <c r="E628" s="216" t="str">
        <f>+'CUOTA ARTESANAL'!E451</f>
        <v>PADRE PIO (957203)</v>
      </c>
      <c r="F628" s="211" t="s">
        <v>41</v>
      </c>
      <c r="G628" s="211" t="s">
        <v>43</v>
      </c>
      <c r="H628" s="224">
        <f>'CUOTA ARTESANAL'!G451</f>
        <v>5.9059999999999997</v>
      </c>
      <c r="I628" s="224">
        <f>'CUOTA ARTESANAL'!H451</f>
        <v>0</v>
      </c>
      <c r="J628" s="224">
        <f>'CUOTA ARTESANAL'!I451</f>
        <v>5.9059999999999997</v>
      </c>
      <c r="K628" s="224">
        <f>'CUOTA ARTESANAL'!J451</f>
        <v>0</v>
      </c>
      <c r="L628" s="224">
        <f>'CUOTA ARTESANAL'!K451</f>
        <v>5.9059999999999997</v>
      </c>
      <c r="M628" s="225">
        <f>'CUOTA ARTESANAL'!L451</f>
        <v>0</v>
      </c>
      <c r="N628" s="213" t="str">
        <f>'CUOTA ARTESANAL'!M451</f>
        <v>-</v>
      </c>
      <c r="O628" s="214">
        <f>RESUMEN!$C$4</f>
        <v>44725</v>
      </c>
      <c r="P628" s="206">
        <v>2022</v>
      </c>
      <c r="Q628" s="206"/>
    </row>
    <row r="629" spans="1:17" ht="15.75" customHeight="1">
      <c r="A629" s="211" t="s">
        <v>38</v>
      </c>
      <c r="B629" s="211" t="s">
        <v>39</v>
      </c>
      <c r="C629" s="211" t="s">
        <v>59</v>
      </c>
      <c r="D629" s="216" t="s">
        <v>319</v>
      </c>
      <c r="E629" s="216" t="str">
        <f>+'CUOTA ARTESANAL'!E451</f>
        <v>PADRE PIO (957203)</v>
      </c>
      <c r="F629" s="211" t="s">
        <v>44</v>
      </c>
      <c r="G629" s="211" t="s">
        <v>45</v>
      </c>
      <c r="H629" s="224">
        <f>'CUOTA ARTESANAL'!G452</f>
        <v>5.9059999999999997</v>
      </c>
      <c r="I629" s="224">
        <f>'CUOTA ARTESANAL'!H452</f>
        <v>0</v>
      </c>
      <c r="J629" s="224">
        <f>'CUOTA ARTESANAL'!I452</f>
        <v>11.811999999999999</v>
      </c>
      <c r="K629" s="224">
        <f>'CUOTA ARTESANAL'!J452</f>
        <v>0</v>
      </c>
      <c r="L629" s="224">
        <f>'CUOTA ARTESANAL'!K452</f>
        <v>11.811999999999999</v>
      </c>
      <c r="M629" s="225">
        <f>'CUOTA ARTESANAL'!L452</f>
        <v>0</v>
      </c>
      <c r="N629" s="213" t="str">
        <f>'CUOTA ARTESANAL'!M452</f>
        <v>-</v>
      </c>
      <c r="O629" s="214">
        <f>RESUMEN!$C$4</f>
        <v>44725</v>
      </c>
      <c r="P629" s="206">
        <v>2022</v>
      </c>
      <c r="Q629" s="206"/>
    </row>
    <row r="630" spans="1:17" ht="15.75" customHeight="1">
      <c r="A630" s="211" t="s">
        <v>38</v>
      </c>
      <c r="B630" s="211" t="s">
        <v>39</v>
      </c>
      <c r="C630" s="211" t="s">
        <v>59</v>
      </c>
      <c r="D630" s="216" t="s">
        <v>319</v>
      </c>
      <c r="E630" s="216" t="str">
        <f>+'CUOTA ARTESANAL'!E451</f>
        <v>PADRE PIO (957203)</v>
      </c>
      <c r="F630" s="211" t="s">
        <v>41</v>
      </c>
      <c r="G630" s="211" t="s">
        <v>45</v>
      </c>
      <c r="H630" s="224">
        <f>'CUOTA ARTESANAL'!N451</f>
        <v>11.811999999999999</v>
      </c>
      <c r="I630" s="224">
        <f>'CUOTA ARTESANAL'!O451</f>
        <v>0</v>
      </c>
      <c r="J630" s="224">
        <f>'CUOTA ARTESANAL'!P451</f>
        <v>11.811999999999999</v>
      </c>
      <c r="K630" s="224">
        <f>'CUOTA ARTESANAL'!Q451</f>
        <v>0</v>
      </c>
      <c r="L630" s="224">
        <f>'CUOTA ARTESANAL'!R451</f>
        <v>11.811999999999999</v>
      </c>
      <c r="M630" s="225">
        <f>'CUOTA ARTESANAL'!S451</f>
        <v>0</v>
      </c>
      <c r="N630" s="213" t="s">
        <v>203</v>
      </c>
      <c r="O630" s="214">
        <f>RESUMEN!$C$4</f>
        <v>44725</v>
      </c>
      <c r="P630" s="206">
        <v>2022</v>
      </c>
      <c r="Q630" s="206"/>
    </row>
    <row r="631" spans="1:17" ht="15.75" customHeight="1">
      <c r="A631" s="211" t="s">
        <v>38</v>
      </c>
      <c r="B631" s="211" t="s">
        <v>39</v>
      </c>
      <c r="C631" s="211" t="s">
        <v>59</v>
      </c>
      <c r="D631" s="216" t="s">
        <v>319</v>
      </c>
      <c r="E631" s="216" t="str">
        <f>+'CUOTA ARTESANAL'!E453</f>
        <v>PERSEVERANCIA III  (967345)</v>
      </c>
      <c r="F631" s="211" t="s">
        <v>41</v>
      </c>
      <c r="G631" s="211" t="s">
        <v>43</v>
      </c>
      <c r="H631" s="224">
        <f>'CUOTA ARTESANAL'!G453</f>
        <v>5.9050000000000002</v>
      </c>
      <c r="I631" s="224">
        <f>'CUOTA ARTESANAL'!H453</f>
        <v>0</v>
      </c>
      <c r="J631" s="224">
        <f>'CUOTA ARTESANAL'!I453</f>
        <v>5.9050000000000002</v>
      </c>
      <c r="K631" s="224">
        <f>'CUOTA ARTESANAL'!J453</f>
        <v>2.6190000000000007</v>
      </c>
      <c r="L631" s="224">
        <f>'CUOTA ARTESANAL'!K453</f>
        <v>3.2859999999999996</v>
      </c>
      <c r="M631" s="225">
        <f>'CUOTA ARTESANAL'!L453</f>
        <v>0.44352243861134644</v>
      </c>
      <c r="N631" s="213" t="str">
        <f>'CUOTA ARTESANAL'!M453</f>
        <v>-</v>
      </c>
      <c r="O631" s="214">
        <f>RESUMEN!$C$4</f>
        <v>44725</v>
      </c>
      <c r="P631" s="206">
        <v>2022</v>
      </c>
      <c r="Q631" s="206"/>
    </row>
    <row r="632" spans="1:17" ht="15.75" customHeight="1">
      <c r="A632" s="211" t="s">
        <v>38</v>
      </c>
      <c r="B632" s="211" t="s">
        <v>39</v>
      </c>
      <c r="C632" s="211" t="s">
        <v>59</v>
      </c>
      <c r="D632" s="216" t="s">
        <v>319</v>
      </c>
      <c r="E632" s="216" t="str">
        <f>+'CUOTA ARTESANAL'!E453</f>
        <v>PERSEVERANCIA III  (967345)</v>
      </c>
      <c r="F632" s="211" t="s">
        <v>44</v>
      </c>
      <c r="G632" s="211" t="s">
        <v>45</v>
      </c>
      <c r="H632" s="224">
        <f>'CUOTA ARTESANAL'!G454</f>
        <v>5.9050000000000002</v>
      </c>
      <c r="I632" s="224">
        <f>'CUOTA ARTESANAL'!H454</f>
        <v>0</v>
      </c>
      <c r="J632" s="224">
        <f>'CUOTA ARTESANAL'!I454</f>
        <v>9.1909999999999989</v>
      </c>
      <c r="K632" s="224">
        <f>'CUOTA ARTESANAL'!J454</f>
        <v>0</v>
      </c>
      <c r="L632" s="224">
        <f>'CUOTA ARTESANAL'!K454</f>
        <v>9.1909999999999989</v>
      </c>
      <c r="M632" s="225">
        <f>'CUOTA ARTESANAL'!L454</f>
        <v>0</v>
      </c>
      <c r="N632" s="213" t="str">
        <f>'CUOTA ARTESANAL'!M454</f>
        <v>-</v>
      </c>
      <c r="O632" s="214">
        <f>RESUMEN!$C$4</f>
        <v>44725</v>
      </c>
      <c r="P632" s="206">
        <v>2022</v>
      </c>
      <c r="Q632" s="206"/>
    </row>
    <row r="633" spans="1:17" ht="15.75" customHeight="1">
      <c r="A633" s="211" t="s">
        <v>38</v>
      </c>
      <c r="B633" s="211" t="s">
        <v>39</v>
      </c>
      <c r="C633" s="211" t="s">
        <v>59</v>
      </c>
      <c r="D633" s="216" t="s">
        <v>319</v>
      </c>
      <c r="E633" s="216" t="str">
        <f>+'CUOTA ARTESANAL'!E453</f>
        <v>PERSEVERANCIA III  (967345)</v>
      </c>
      <c r="F633" s="211" t="s">
        <v>41</v>
      </c>
      <c r="G633" s="211" t="s">
        <v>45</v>
      </c>
      <c r="H633" s="224">
        <f>'CUOTA ARTESANAL'!N453</f>
        <v>11.81</v>
      </c>
      <c r="I633" s="224">
        <f>'CUOTA ARTESANAL'!O453</f>
        <v>0</v>
      </c>
      <c r="J633" s="224">
        <f>'CUOTA ARTESANAL'!P453</f>
        <v>11.81</v>
      </c>
      <c r="K633" s="224">
        <f>'CUOTA ARTESANAL'!Q453</f>
        <v>2.6190000000000007</v>
      </c>
      <c r="L633" s="224">
        <f>'CUOTA ARTESANAL'!R453</f>
        <v>9.1909999999999989</v>
      </c>
      <c r="M633" s="225">
        <f>'CUOTA ARTESANAL'!S453</f>
        <v>0.22176121930567322</v>
      </c>
      <c r="N633" s="213" t="s">
        <v>203</v>
      </c>
      <c r="O633" s="214">
        <f>RESUMEN!$C$4</f>
        <v>44725</v>
      </c>
      <c r="P633" s="206">
        <v>2022</v>
      </c>
      <c r="Q633" s="206"/>
    </row>
    <row r="634" spans="1:17" ht="15.75" customHeight="1">
      <c r="A634" s="211" t="s">
        <v>38</v>
      </c>
      <c r="B634" s="211" t="s">
        <v>39</v>
      </c>
      <c r="C634" s="211" t="s">
        <v>59</v>
      </c>
      <c r="D634" s="216" t="s">
        <v>319</v>
      </c>
      <c r="E634" s="216" t="str">
        <f>+'CUOTA ARTESANAL'!E455</f>
        <v>POMPEYA II (967128)</v>
      </c>
      <c r="F634" s="211" t="s">
        <v>41</v>
      </c>
      <c r="G634" s="211" t="s">
        <v>43</v>
      </c>
      <c r="H634" s="224">
        <f>'CUOTA ARTESANAL'!G455</f>
        <v>5.9039999999999999</v>
      </c>
      <c r="I634" s="224">
        <f>'CUOTA ARTESANAL'!H455</f>
        <v>0</v>
      </c>
      <c r="J634" s="224">
        <f>'CUOTA ARTESANAL'!I455</f>
        <v>5.9039999999999999</v>
      </c>
      <c r="K634" s="224">
        <f>'CUOTA ARTESANAL'!J455</f>
        <v>5.9709999999999992</v>
      </c>
      <c r="L634" s="224">
        <f>'CUOTA ARTESANAL'!K455</f>
        <v>-6.6999999999999282E-2</v>
      </c>
      <c r="M634" s="225">
        <f>'CUOTA ARTESANAL'!L455</f>
        <v>1.0113482384823846</v>
      </c>
      <c r="N634" s="213">
        <f>'CUOTA ARTESANAL'!M455</f>
        <v>44655</v>
      </c>
      <c r="O634" s="214">
        <f>RESUMEN!$C$4</f>
        <v>44725</v>
      </c>
      <c r="P634" s="206">
        <v>2022</v>
      </c>
      <c r="Q634" s="206"/>
    </row>
    <row r="635" spans="1:17" ht="15.75" customHeight="1">
      <c r="A635" s="211" t="s">
        <v>38</v>
      </c>
      <c r="B635" s="211" t="s">
        <v>39</v>
      </c>
      <c r="C635" s="211" t="s">
        <v>59</v>
      </c>
      <c r="D635" s="216" t="s">
        <v>319</v>
      </c>
      <c r="E635" s="216" t="str">
        <f>+'CUOTA ARTESANAL'!E455</f>
        <v>POMPEYA II (967128)</v>
      </c>
      <c r="F635" s="211" t="s">
        <v>44</v>
      </c>
      <c r="G635" s="211" t="s">
        <v>45</v>
      </c>
      <c r="H635" s="224">
        <f>'CUOTA ARTESANAL'!G456</f>
        <v>5.9039999999999999</v>
      </c>
      <c r="I635" s="224">
        <f>'CUOTA ARTESANAL'!H456</f>
        <v>0</v>
      </c>
      <c r="J635" s="224">
        <f>'CUOTA ARTESANAL'!I456</f>
        <v>5.8370000000000006</v>
      </c>
      <c r="K635" s="224">
        <f>'CUOTA ARTESANAL'!J456</f>
        <v>0</v>
      </c>
      <c r="L635" s="224">
        <f>'CUOTA ARTESANAL'!K456</f>
        <v>5.8370000000000006</v>
      </c>
      <c r="M635" s="225">
        <f>'CUOTA ARTESANAL'!L456</f>
        <v>0</v>
      </c>
      <c r="N635" s="213" t="str">
        <f>'CUOTA ARTESANAL'!M456</f>
        <v>-</v>
      </c>
      <c r="O635" s="214">
        <f>RESUMEN!$C$4</f>
        <v>44725</v>
      </c>
      <c r="P635" s="206">
        <v>2022</v>
      </c>
      <c r="Q635" s="206"/>
    </row>
    <row r="636" spans="1:17" ht="15.75" customHeight="1">
      <c r="A636" s="211" t="s">
        <v>38</v>
      </c>
      <c r="B636" s="211" t="s">
        <v>39</v>
      </c>
      <c r="C636" s="211" t="s">
        <v>59</v>
      </c>
      <c r="D636" s="216" t="s">
        <v>319</v>
      </c>
      <c r="E636" s="216" t="str">
        <f>+'CUOTA ARTESANAL'!E455</f>
        <v>POMPEYA II (967128)</v>
      </c>
      <c r="F636" s="211" t="s">
        <v>41</v>
      </c>
      <c r="G636" s="211" t="s">
        <v>45</v>
      </c>
      <c r="H636" s="224">
        <f>'CUOTA ARTESANAL'!N455</f>
        <v>11.808</v>
      </c>
      <c r="I636" s="224">
        <f>'CUOTA ARTESANAL'!O455</f>
        <v>0</v>
      </c>
      <c r="J636" s="224">
        <f>'CUOTA ARTESANAL'!P455</f>
        <v>11.808</v>
      </c>
      <c r="K636" s="224">
        <f>'CUOTA ARTESANAL'!Q455</f>
        <v>5.9709999999999992</v>
      </c>
      <c r="L636" s="224">
        <f>'CUOTA ARTESANAL'!R455</f>
        <v>5.8370000000000006</v>
      </c>
      <c r="M636" s="225">
        <f>'CUOTA ARTESANAL'!S455</f>
        <v>0.50567411924119232</v>
      </c>
      <c r="N636" s="213" t="s">
        <v>203</v>
      </c>
      <c r="O636" s="214">
        <f>RESUMEN!$C$4</f>
        <v>44725</v>
      </c>
      <c r="P636" s="206">
        <v>2022</v>
      </c>
      <c r="Q636" s="206"/>
    </row>
    <row r="637" spans="1:17" ht="15.75" customHeight="1">
      <c r="A637" s="211" t="s">
        <v>38</v>
      </c>
      <c r="B637" s="211" t="s">
        <v>39</v>
      </c>
      <c r="C637" s="211" t="s">
        <v>59</v>
      </c>
      <c r="D637" s="216" t="s">
        <v>319</v>
      </c>
      <c r="E637" s="216" t="str">
        <f>+'CUOTA ARTESANAL'!E457</f>
        <v>RODRIGO ANDRES II (964703)</v>
      </c>
      <c r="F637" s="211" t="s">
        <v>41</v>
      </c>
      <c r="G637" s="211" t="s">
        <v>43</v>
      </c>
      <c r="H637" s="224">
        <f>'CUOTA ARTESANAL'!G457</f>
        <v>5.9039999999999999</v>
      </c>
      <c r="I637" s="224">
        <f>'CUOTA ARTESANAL'!H457</f>
        <v>0</v>
      </c>
      <c r="J637" s="224">
        <f>'CUOTA ARTESANAL'!I457</f>
        <v>5.9039999999999999</v>
      </c>
      <c r="K637" s="224">
        <f>'CUOTA ARTESANAL'!J457</f>
        <v>3.4599999999999991</v>
      </c>
      <c r="L637" s="224">
        <f>'CUOTA ARTESANAL'!K457</f>
        <v>2.4440000000000008</v>
      </c>
      <c r="M637" s="225">
        <f>'CUOTA ARTESANAL'!L457</f>
        <v>0.58604336043360417</v>
      </c>
      <c r="N637" s="213" t="str">
        <f>'CUOTA ARTESANAL'!M457</f>
        <v>-</v>
      </c>
      <c r="O637" s="214">
        <f>RESUMEN!$C$4</f>
        <v>44725</v>
      </c>
      <c r="P637" s="206">
        <v>2022</v>
      </c>
      <c r="Q637" s="206"/>
    </row>
    <row r="638" spans="1:17" ht="15.75" customHeight="1">
      <c r="A638" s="211" t="s">
        <v>38</v>
      </c>
      <c r="B638" s="211" t="s">
        <v>39</v>
      </c>
      <c r="C638" s="211" t="s">
        <v>59</v>
      </c>
      <c r="D638" s="216" t="s">
        <v>319</v>
      </c>
      <c r="E638" s="216" t="str">
        <f>+'CUOTA ARTESANAL'!E457</f>
        <v>RODRIGO ANDRES II (964703)</v>
      </c>
      <c r="F638" s="211" t="s">
        <v>44</v>
      </c>
      <c r="G638" s="211" t="s">
        <v>45</v>
      </c>
      <c r="H638" s="224">
        <f>'CUOTA ARTESANAL'!G458</f>
        <v>5.9039999999999999</v>
      </c>
      <c r="I638" s="224">
        <f>'CUOTA ARTESANAL'!H458</f>
        <v>0</v>
      </c>
      <c r="J638" s="224">
        <f>'CUOTA ARTESANAL'!I458</f>
        <v>8.3480000000000008</v>
      </c>
      <c r="K638" s="224">
        <f>'CUOTA ARTESANAL'!J458</f>
        <v>0</v>
      </c>
      <c r="L638" s="224">
        <f>'CUOTA ARTESANAL'!K458</f>
        <v>8.3480000000000008</v>
      </c>
      <c r="M638" s="225">
        <f>'CUOTA ARTESANAL'!L458</f>
        <v>0</v>
      </c>
      <c r="N638" s="213" t="str">
        <f>'CUOTA ARTESANAL'!M458</f>
        <v>-</v>
      </c>
      <c r="O638" s="214">
        <f>RESUMEN!$C$4</f>
        <v>44725</v>
      </c>
      <c r="P638" s="206">
        <v>2022</v>
      </c>
      <c r="Q638" s="206"/>
    </row>
    <row r="639" spans="1:17" ht="15.75" customHeight="1">
      <c r="A639" s="211" t="s">
        <v>38</v>
      </c>
      <c r="B639" s="211" t="s">
        <v>39</v>
      </c>
      <c r="C639" s="211" t="s">
        <v>59</v>
      </c>
      <c r="D639" s="216" t="s">
        <v>319</v>
      </c>
      <c r="E639" s="216" t="str">
        <f>+'CUOTA ARTESANAL'!E457</f>
        <v>RODRIGO ANDRES II (964703)</v>
      </c>
      <c r="F639" s="211" t="s">
        <v>41</v>
      </c>
      <c r="G639" s="211" t="s">
        <v>45</v>
      </c>
      <c r="H639" s="224">
        <f>'CUOTA ARTESANAL'!N457</f>
        <v>11.808</v>
      </c>
      <c r="I639" s="224">
        <f>'CUOTA ARTESANAL'!O457</f>
        <v>0</v>
      </c>
      <c r="J639" s="224">
        <f>'CUOTA ARTESANAL'!P457</f>
        <v>11.808</v>
      </c>
      <c r="K639" s="224">
        <f>'CUOTA ARTESANAL'!Q457</f>
        <v>3.4599999999999991</v>
      </c>
      <c r="L639" s="224">
        <f>'CUOTA ARTESANAL'!R457</f>
        <v>8.3480000000000008</v>
      </c>
      <c r="M639" s="225">
        <f>'CUOTA ARTESANAL'!S457</f>
        <v>0.29302168021680208</v>
      </c>
      <c r="N639" s="213" t="s">
        <v>203</v>
      </c>
      <c r="O639" s="214">
        <f>RESUMEN!$C$4</f>
        <v>44725</v>
      </c>
      <c r="P639" s="206">
        <v>2022</v>
      </c>
      <c r="Q639" s="206"/>
    </row>
    <row r="640" spans="1:17" ht="15.75" customHeight="1">
      <c r="A640" s="211" t="s">
        <v>38</v>
      </c>
      <c r="B640" s="211" t="s">
        <v>39</v>
      </c>
      <c r="C640" s="211" t="s">
        <v>59</v>
      </c>
      <c r="D640" s="216" t="s">
        <v>319</v>
      </c>
      <c r="E640" s="216" t="str">
        <f>+'CUOTA ARTESANAL'!E459</f>
        <v>SALVADOR GAVIOTA VI (967520)</v>
      </c>
      <c r="F640" s="211" t="s">
        <v>41</v>
      </c>
      <c r="G640" s="211" t="s">
        <v>43</v>
      </c>
      <c r="H640" s="224">
        <f>'CUOTA ARTESANAL'!G459</f>
        <v>5.9050000000000002</v>
      </c>
      <c r="I640" s="224">
        <f>'CUOTA ARTESANAL'!H459</f>
        <v>0</v>
      </c>
      <c r="J640" s="224">
        <f>'CUOTA ARTESANAL'!I459</f>
        <v>5.9050000000000002</v>
      </c>
      <c r="K640" s="224">
        <f>'CUOTA ARTESANAL'!J459</f>
        <v>2.0175500000000017</v>
      </c>
      <c r="L640" s="224">
        <f>'CUOTA ARTESANAL'!K459</f>
        <v>3.8874499999999985</v>
      </c>
      <c r="M640" s="225">
        <f>'CUOTA ARTESANAL'!L459</f>
        <v>0.34166807790008497</v>
      </c>
      <c r="N640" s="213" t="str">
        <f>'CUOTA ARTESANAL'!M459</f>
        <v>-</v>
      </c>
      <c r="O640" s="214">
        <f>RESUMEN!$C$4</f>
        <v>44725</v>
      </c>
      <c r="P640" s="206">
        <v>2022</v>
      </c>
      <c r="Q640" s="206"/>
    </row>
    <row r="641" spans="1:17" ht="15.75" customHeight="1">
      <c r="A641" s="211" t="s">
        <v>38</v>
      </c>
      <c r="B641" s="211" t="s">
        <v>39</v>
      </c>
      <c r="C641" s="211" t="s">
        <v>59</v>
      </c>
      <c r="D641" s="216" t="s">
        <v>319</v>
      </c>
      <c r="E641" s="216" t="str">
        <f>+'CUOTA ARTESANAL'!E459</f>
        <v>SALVADOR GAVIOTA VI (967520)</v>
      </c>
      <c r="F641" s="211" t="s">
        <v>44</v>
      </c>
      <c r="G641" s="211" t="s">
        <v>45</v>
      </c>
      <c r="H641" s="224">
        <f>'CUOTA ARTESANAL'!G460</f>
        <v>5.9050000000000002</v>
      </c>
      <c r="I641" s="224">
        <f>'CUOTA ARTESANAL'!H460</f>
        <v>0</v>
      </c>
      <c r="J641" s="224">
        <f>'CUOTA ARTESANAL'!I460</f>
        <v>9.7924499999999988</v>
      </c>
      <c r="K641" s="224">
        <f>'CUOTA ARTESANAL'!J460</f>
        <v>0</v>
      </c>
      <c r="L641" s="224">
        <f>'CUOTA ARTESANAL'!K460</f>
        <v>9.7924499999999988</v>
      </c>
      <c r="M641" s="225">
        <f>'CUOTA ARTESANAL'!L460</f>
        <v>0</v>
      </c>
      <c r="N641" s="213" t="str">
        <f>'CUOTA ARTESANAL'!M460</f>
        <v>-</v>
      </c>
      <c r="O641" s="214">
        <f>RESUMEN!$C$4</f>
        <v>44725</v>
      </c>
      <c r="P641" s="206">
        <v>2022</v>
      </c>
      <c r="Q641" s="206"/>
    </row>
    <row r="642" spans="1:17" ht="15.75" customHeight="1">
      <c r="A642" s="211" t="s">
        <v>38</v>
      </c>
      <c r="B642" s="211" t="s">
        <v>39</v>
      </c>
      <c r="C642" s="211" t="s">
        <v>59</v>
      </c>
      <c r="D642" s="216" t="s">
        <v>319</v>
      </c>
      <c r="E642" s="216" t="str">
        <f>+'CUOTA ARTESANAL'!E459</f>
        <v>SALVADOR GAVIOTA VI (967520)</v>
      </c>
      <c r="F642" s="211" t="s">
        <v>41</v>
      </c>
      <c r="G642" s="211" t="s">
        <v>45</v>
      </c>
      <c r="H642" s="224">
        <f>'CUOTA ARTESANAL'!N459</f>
        <v>11.81</v>
      </c>
      <c r="I642" s="224">
        <f>'CUOTA ARTESANAL'!O459</f>
        <v>0</v>
      </c>
      <c r="J642" s="224">
        <f>'CUOTA ARTESANAL'!P459</f>
        <v>11.81</v>
      </c>
      <c r="K642" s="224">
        <f>'CUOTA ARTESANAL'!Q459</f>
        <v>2.0175500000000017</v>
      </c>
      <c r="L642" s="224">
        <f>'CUOTA ARTESANAL'!R459</f>
        <v>9.7924499999999988</v>
      </c>
      <c r="M642" s="225">
        <f>'CUOTA ARTESANAL'!S459</f>
        <v>0.17083403895004248</v>
      </c>
      <c r="N642" s="213" t="s">
        <v>203</v>
      </c>
      <c r="O642" s="214">
        <f>RESUMEN!$C$4</f>
        <v>44725</v>
      </c>
      <c r="P642" s="206">
        <v>2022</v>
      </c>
      <c r="Q642" s="206"/>
    </row>
    <row r="643" spans="1:17" ht="15.75" customHeight="1">
      <c r="A643" s="211" t="s">
        <v>38</v>
      </c>
      <c r="B643" s="211" t="s">
        <v>39</v>
      </c>
      <c r="C643" s="211" t="s">
        <v>59</v>
      </c>
      <c r="D643" s="216" t="s">
        <v>319</v>
      </c>
      <c r="E643" s="216" t="str">
        <f>+'CUOTA ARTESANAL'!E461</f>
        <v>SAN CARLOS III (966007)</v>
      </c>
      <c r="F643" s="211" t="s">
        <v>41</v>
      </c>
      <c r="G643" s="211" t="s">
        <v>43</v>
      </c>
      <c r="H643" s="224">
        <f>'CUOTA ARTESANAL'!G461</f>
        <v>5.9059999999999997</v>
      </c>
      <c r="I643" s="224">
        <f>'CUOTA ARTESANAL'!H461</f>
        <v>0</v>
      </c>
      <c r="J643" s="224">
        <f>'CUOTA ARTESANAL'!I461</f>
        <v>5.9059999999999997</v>
      </c>
      <c r="K643" s="224">
        <f>'CUOTA ARTESANAL'!J461</f>
        <v>4.3470000000000013</v>
      </c>
      <c r="L643" s="224">
        <f>'CUOTA ARTESANAL'!K461</f>
        <v>1.5589999999999984</v>
      </c>
      <c r="M643" s="225">
        <f>'CUOTA ARTESANAL'!L461</f>
        <v>0.73603115475787362</v>
      </c>
      <c r="N643" s="213" t="str">
        <f>'CUOTA ARTESANAL'!M461</f>
        <v>-</v>
      </c>
      <c r="O643" s="214">
        <f>RESUMEN!$C$4</f>
        <v>44725</v>
      </c>
      <c r="P643" s="206">
        <v>2022</v>
      </c>
      <c r="Q643" s="206"/>
    </row>
    <row r="644" spans="1:17" ht="15.75" customHeight="1">
      <c r="A644" s="211" t="s">
        <v>38</v>
      </c>
      <c r="B644" s="211" t="s">
        <v>39</v>
      </c>
      <c r="C644" s="211" t="s">
        <v>59</v>
      </c>
      <c r="D644" s="216" t="s">
        <v>319</v>
      </c>
      <c r="E644" s="216" t="str">
        <f>+'CUOTA ARTESANAL'!E461</f>
        <v>SAN CARLOS III (966007)</v>
      </c>
      <c r="F644" s="211" t="s">
        <v>44</v>
      </c>
      <c r="G644" s="211" t="s">
        <v>45</v>
      </c>
      <c r="H644" s="224">
        <f>'CUOTA ARTESANAL'!G462</f>
        <v>5.9059999999999997</v>
      </c>
      <c r="I644" s="224">
        <f>'CUOTA ARTESANAL'!H462</f>
        <v>0</v>
      </c>
      <c r="J644" s="224">
        <f>'CUOTA ARTESANAL'!I462</f>
        <v>7.4649999999999981</v>
      </c>
      <c r="K644" s="224">
        <f>'CUOTA ARTESANAL'!J462</f>
        <v>0</v>
      </c>
      <c r="L644" s="224">
        <f>'CUOTA ARTESANAL'!K462</f>
        <v>7.4649999999999981</v>
      </c>
      <c r="M644" s="225">
        <f>'CUOTA ARTESANAL'!L462</f>
        <v>0</v>
      </c>
      <c r="N644" s="213" t="str">
        <f>'CUOTA ARTESANAL'!M462</f>
        <v>-</v>
      </c>
      <c r="O644" s="214">
        <f>RESUMEN!$C$4</f>
        <v>44725</v>
      </c>
      <c r="P644" s="206">
        <v>2022</v>
      </c>
      <c r="Q644" s="206"/>
    </row>
    <row r="645" spans="1:17" ht="15.75" customHeight="1">
      <c r="A645" s="211" t="s">
        <v>38</v>
      </c>
      <c r="B645" s="211" t="s">
        <v>39</v>
      </c>
      <c r="C645" s="211" t="s">
        <v>59</v>
      </c>
      <c r="D645" s="216" t="s">
        <v>319</v>
      </c>
      <c r="E645" s="216" t="str">
        <f>+'CUOTA ARTESANAL'!E461</f>
        <v>SAN CARLOS III (966007)</v>
      </c>
      <c r="F645" s="211" t="s">
        <v>41</v>
      </c>
      <c r="G645" s="211" t="s">
        <v>45</v>
      </c>
      <c r="H645" s="224">
        <f>'CUOTA ARTESANAL'!N461</f>
        <v>11.811999999999999</v>
      </c>
      <c r="I645" s="224">
        <f>'CUOTA ARTESANAL'!O461</f>
        <v>0</v>
      </c>
      <c r="J645" s="224">
        <f>'CUOTA ARTESANAL'!P461</f>
        <v>11.811999999999999</v>
      </c>
      <c r="K645" s="224">
        <f>'CUOTA ARTESANAL'!Q461</f>
        <v>4.3470000000000013</v>
      </c>
      <c r="L645" s="224">
        <f>'CUOTA ARTESANAL'!R461</f>
        <v>7.4649999999999981</v>
      </c>
      <c r="M645" s="225">
        <f>'CUOTA ARTESANAL'!S461</f>
        <v>0.36801557737893681</v>
      </c>
      <c r="N645" s="213" t="s">
        <v>203</v>
      </c>
      <c r="O645" s="214">
        <f>RESUMEN!$C$4</f>
        <v>44725</v>
      </c>
      <c r="P645" s="206">
        <v>2022</v>
      </c>
      <c r="Q645" s="206"/>
    </row>
    <row r="646" spans="1:17" ht="15.75" customHeight="1">
      <c r="A646" s="211" t="s">
        <v>38</v>
      </c>
      <c r="B646" s="211" t="s">
        <v>39</v>
      </c>
      <c r="C646" s="211" t="s">
        <v>59</v>
      </c>
      <c r="D646" s="216" t="s">
        <v>319</v>
      </c>
      <c r="E646" s="216" t="str">
        <f>+'CUOTA ARTESANAL'!E463</f>
        <v>SAN PITER I (960855)</v>
      </c>
      <c r="F646" s="211" t="s">
        <v>41</v>
      </c>
      <c r="G646" s="211" t="s">
        <v>43</v>
      </c>
      <c r="H646" s="224">
        <f>'CUOTA ARTESANAL'!G463</f>
        <v>5.9050000000000002</v>
      </c>
      <c r="I646" s="224">
        <f>'CUOTA ARTESANAL'!H463</f>
        <v>0</v>
      </c>
      <c r="J646" s="224">
        <f>'CUOTA ARTESANAL'!I463</f>
        <v>5.9050000000000002</v>
      </c>
      <c r="K646" s="224">
        <f>'CUOTA ARTESANAL'!J463</f>
        <v>3.4850000000000012</v>
      </c>
      <c r="L646" s="224">
        <f>'CUOTA ARTESANAL'!K463</f>
        <v>2.419999999999999</v>
      </c>
      <c r="M646" s="225">
        <f>'CUOTA ARTESANAL'!L463</f>
        <v>0.59017781541066916</v>
      </c>
      <c r="N646" s="213" t="str">
        <f>'CUOTA ARTESANAL'!M463</f>
        <v>-</v>
      </c>
      <c r="O646" s="214">
        <f>RESUMEN!$C$4</f>
        <v>44725</v>
      </c>
      <c r="P646" s="206">
        <v>2022</v>
      </c>
      <c r="Q646" s="206"/>
    </row>
    <row r="647" spans="1:17" ht="15.75" customHeight="1">
      <c r="A647" s="211" t="s">
        <v>38</v>
      </c>
      <c r="B647" s="211" t="s">
        <v>39</v>
      </c>
      <c r="C647" s="211" t="s">
        <v>59</v>
      </c>
      <c r="D647" s="216" t="s">
        <v>319</v>
      </c>
      <c r="E647" s="216" t="str">
        <f>+'CUOTA ARTESANAL'!E463</f>
        <v>SAN PITER I (960855)</v>
      </c>
      <c r="F647" s="211" t="s">
        <v>44</v>
      </c>
      <c r="G647" s="211" t="s">
        <v>45</v>
      </c>
      <c r="H647" s="224">
        <f>'CUOTA ARTESANAL'!G464</f>
        <v>5.9050000000000002</v>
      </c>
      <c r="I647" s="224">
        <f>'CUOTA ARTESANAL'!H464</f>
        <v>0</v>
      </c>
      <c r="J647" s="224">
        <f>'CUOTA ARTESANAL'!I464</f>
        <v>8.3249999999999993</v>
      </c>
      <c r="K647" s="224">
        <f>'CUOTA ARTESANAL'!J464</f>
        <v>0</v>
      </c>
      <c r="L647" s="224">
        <f>'CUOTA ARTESANAL'!K464</f>
        <v>8.3249999999999993</v>
      </c>
      <c r="M647" s="225">
        <f>'CUOTA ARTESANAL'!L464</f>
        <v>0</v>
      </c>
      <c r="N647" s="213" t="str">
        <f>'CUOTA ARTESANAL'!M464</f>
        <v>-</v>
      </c>
      <c r="O647" s="214">
        <f>RESUMEN!$C$4</f>
        <v>44725</v>
      </c>
      <c r="P647" s="206">
        <v>2022</v>
      </c>
      <c r="Q647" s="206"/>
    </row>
    <row r="648" spans="1:17" ht="15.75" customHeight="1">
      <c r="A648" s="211" t="s">
        <v>38</v>
      </c>
      <c r="B648" s="211" t="s">
        <v>39</v>
      </c>
      <c r="C648" s="211" t="s">
        <v>59</v>
      </c>
      <c r="D648" s="216" t="s">
        <v>319</v>
      </c>
      <c r="E648" s="216" t="str">
        <f>+'CUOTA ARTESANAL'!E463</f>
        <v>SAN PITER I (960855)</v>
      </c>
      <c r="F648" s="211" t="s">
        <v>41</v>
      </c>
      <c r="G648" s="211" t="s">
        <v>45</v>
      </c>
      <c r="H648" s="224">
        <f>'CUOTA ARTESANAL'!N463</f>
        <v>11.81</v>
      </c>
      <c r="I648" s="224">
        <f>'CUOTA ARTESANAL'!O463</f>
        <v>0</v>
      </c>
      <c r="J648" s="224">
        <f>'CUOTA ARTESANAL'!P463</f>
        <v>11.81</v>
      </c>
      <c r="K648" s="224">
        <f>'CUOTA ARTESANAL'!Q463</f>
        <v>3.4850000000000012</v>
      </c>
      <c r="L648" s="224">
        <f>'CUOTA ARTESANAL'!R463</f>
        <v>8.3249999999999993</v>
      </c>
      <c r="M648" s="225">
        <f>'CUOTA ARTESANAL'!S463</f>
        <v>0.29508890770533458</v>
      </c>
      <c r="N648" s="213" t="s">
        <v>203</v>
      </c>
      <c r="O648" s="214">
        <f>RESUMEN!$C$4</f>
        <v>44725</v>
      </c>
      <c r="P648" s="206">
        <v>2022</v>
      </c>
      <c r="Q648" s="206"/>
    </row>
    <row r="649" spans="1:17" ht="15.75" customHeight="1">
      <c r="A649" s="211" t="s">
        <v>38</v>
      </c>
      <c r="B649" s="211" t="s">
        <v>39</v>
      </c>
      <c r="C649" s="211" t="s">
        <v>59</v>
      </c>
      <c r="D649" s="216" t="s">
        <v>319</v>
      </c>
      <c r="E649" s="216" t="str">
        <f>+'CUOTA ARTESANAL'!E465</f>
        <v>TATA FILA I (967210)</v>
      </c>
      <c r="F649" s="211" t="s">
        <v>41</v>
      </c>
      <c r="G649" s="211" t="s">
        <v>43</v>
      </c>
      <c r="H649" s="224">
        <f>'CUOTA ARTESANAL'!G465</f>
        <v>5.9059999999999997</v>
      </c>
      <c r="I649" s="224">
        <f>'CUOTA ARTESANAL'!H465</f>
        <v>0</v>
      </c>
      <c r="J649" s="224">
        <f>'CUOTA ARTESANAL'!I465</f>
        <v>5.9059999999999997</v>
      </c>
      <c r="K649" s="224">
        <f>'CUOTA ARTESANAL'!J465</f>
        <v>5.3729999999999993</v>
      </c>
      <c r="L649" s="224">
        <f>'CUOTA ARTESANAL'!K465</f>
        <v>0.53300000000000036</v>
      </c>
      <c r="M649" s="225">
        <f>'CUOTA ARTESANAL'!L465</f>
        <v>0.90975279376904838</v>
      </c>
      <c r="N649" s="213" t="str">
        <f>'CUOTA ARTESANAL'!M465</f>
        <v>-</v>
      </c>
      <c r="O649" s="214">
        <f>RESUMEN!$C$4</f>
        <v>44725</v>
      </c>
      <c r="P649" s="206">
        <v>2022</v>
      </c>
      <c r="Q649" s="206"/>
    </row>
    <row r="650" spans="1:17" ht="15.75" customHeight="1">
      <c r="A650" s="211" t="s">
        <v>38</v>
      </c>
      <c r="B650" s="211" t="s">
        <v>39</v>
      </c>
      <c r="C650" s="211" t="s">
        <v>59</v>
      </c>
      <c r="D650" s="216" t="s">
        <v>319</v>
      </c>
      <c r="E650" s="216" t="str">
        <f>+'CUOTA ARTESANAL'!E465</f>
        <v>TATA FILA I (967210)</v>
      </c>
      <c r="F650" s="211" t="s">
        <v>44</v>
      </c>
      <c r="G650" s="211" t="s">
        <v>45</v>
      </c>
      <c r="H650" s="224">
        <f>'CUOTA ARTESANAL'!G466</f>
        <v>5.9059999999999997</v>
      </c>
      <c r="I650" s="224">
        <f>'CUOTA ARTESANAL'!H466</f>
        <v>0</v>
      </c>
      <c r="J650" s="224">
        <f>'CUOTA ARTESANAL'!I466</f>
        <v>6.4390000000000001</v>
      </c>
      <c r="K650" s="224">
        <f>'CUOTA ARTESANAL'!J466</f>
        <v>0</v>
      </c>
      <c r="L650" s="224">
        <f>'CUOTA ARTESANAL'!K466</f>
        <v>6.4390000000000001</v>
      </c>
      <c r="M650" s="225">
        <f>'CUOTA ARTESANAL'!L466</f>
        <v>0</v>
      </c>
      <c r="N650" s="213" t="str">
        <f>'CUOTA ARTESANAL'!M466</f>
        <v>-</v>
      </c>
      <c r="O650" s="214">
        <f>RESUMEN!$C$4</f>
        <v>44725</v>
      </c>
      <c r="P650" s="206">
        <v>2022</v>
      </c>
      <c r="Q650" s="206"/>
    </row>
    <row r="651" spans="1:17" ht="15.75" customHeight="1">
      <c r="A651" s="211" t="s">
        <v>38</v>
      </c>
      <c r="B651" s="211" t="s">
        <v>39</v>
      </c>
      <c r="C651" s="211" t="s">
        <v>59</v>
      </c>
      <c r="D651" s="216" t="s">
        <v>319</v>
      </c>
      <c r="E651" s="216" t="str">
        <f>+'CUOTA ARTESANAL'!E465</f>
        <v>TATA FILA I (967210)</v>
      </c>
      <c r="F651" s="211" t="s">
        <v>41</v>
      </c>
      <c r="G651" s="211" t="s">
        <v>45</v>
      </c>
      <c r="H651" s="224">
        <f>'CUOTA ARTESANAL'!N465</f>
        <v>11.811999999999999</v>
      </c>
      <c r="I651" s="224">
        <f>'CUOTA ARTESANAL'!O465</f>
        <v>0</v>
      </c>
      <c r="J651" s="224">
        <f>'CUOTA ARTESANAL'!P465</f>
        <v>11.811999999999999</v>
      </c>
      <c r="K651" s="224">
        <f>'CUOTA ARTESANAL'!Q465</f>
        <v>5.3729999999999993</v>
      </c>
      <c r="L651" s="224">
        <f>'CUOTA ARTESANAL'!R465</f>
        <v>6.4390000000000001</v>
      </c>
      <c r="M651" s="225">
        <f>'CUOTA ARTESANAL'!S465</f>
        <v>0.45487639688452419</v>
      </c>
      <c r="N651" s="213" t="s">
        <v>203</v>
      </c>
      <c r="O651" s="214">
        <f>RESUMEN!$C$4</f>
        <v>44725</v>
      </c>
      <c r="P651" s="206">
        <v>2022</v>
      </c>
      <c r="Q651" s="206"/>
    </row>
    <row r="652" spans="1:17" ht="15.75" customHeight="1">
      <c r="A652" s="211" t="s">
        <v>38</v>
      </c>
      <c r="B652" s="211" t="s">
        <v>39</v>
      </c>
      <c r="C652" s="211" t="s">
        <v>59</v>
      </c>
      <c r="D652" s="216" t="s">
        <v>319</v>
      </c>
      <c r="E652" s="216" t="str">
        <f>+'CUOTA ARTESANAL'!E467</f>
        <v>TATA RENE II (965577)</v>
      </c>
      <c r="F652" s="211" t="s">
        <v>41</v>
      </c>
      <c r="G652" s="211" t="s">
        <v>43</v>
      </c>
      <c r="H652" s="224">
        <f>'CUOTA ARTESANAL'!G467</f>
        <v>5.9039999999999999</v>
      </c>
      <c r="I652" s="224">
        <f>'CUOTA ARTESANAL'!H467</f>
        <v>0</v>
      </c>
      <c r="J652" s="224">
        <f>'CUOTA ARTESANAL'!I467</f>
        <v>5.9039999999999999</v>
      </c>
      <c r="K652" s="224">
        <f>'CUOTA ARTESANAL'!J467</f>
        <v>4.3510000000000009</v>
      </c>
      <c r="L652" s="224">
        <f>'CUOTA ARTESANAL'!K467</f>
        <v>1.552999999999999</v>
      </c>
      <c r="M652" s="225">
        <f>'CUOTA ARTESANAL'!L467</f>
        <v>0.73695799457994593</v>
      </c>
      <c r="N652" s="213" t="str">
        <f>'CUOTA ARTESANAL'!M467</f>
        <v>-</v>
      </c>
      <c r="O652" s="214">
        <f>RESUMEN!$C$4</f>
        <v>44725</v>
      </c>
      <c r="P652" s="206">
        <v>2022</v>
      </c>
      <c r="Q652" s="206"/>
    </row>
    <row r="653" spans="1:17" ht="15.75" customHeight="1">
      <c r="A653" s="211" t="s">
        <v>38</v>
      </c>
      <c r="B653" s="211" t="s">
        <v>39</v>
      </c>
      <c r="C653" s="211" t="s">
        <v>59</v>
      </c>
      <c r="D653" s="216" t="s">
        <v>319</v>
      </c>
      <c r="E653" s="216" t="str">
        <f>+'CUOTA ARTESANAL'!E467</f>
        <v>TATA RENE II (965577)</v>
      </c>
      <c r="F653" s="211" t="s">
        <v>44</v>
      </c>
      <c r="G653" s="211" t="s">
        <v>45</v>
      </c>
      <c r="H653" s="224">
        <f>'CUOTA ARTESANAL'!G468</f>
        <v>5.9039999999999999</v>
      </c>
      <c r="I653" s="224">
        <f>'CUOTA ARTESANAL'!H468</f>
        <v>0</v>
      </c>
      <c r="J653" s="224">
        <f>'CUOTA ARTESANAL'!I468</f>
        <v>7.456999999999999</v>
      </c>
      <c r="K653" s="224">
        <f>'CUOTA ARTESANAL'!J468</f>
        <v>0</v>
      </c>
      <c r="L653" s="224">
        <f>'CUOTA ARTESANAL'!K468</f>
        <v>7.456999999999999</v>
      </c>
      <c r="M653" s="225">
        <f>'CUOTA ARTESANAL'!L468</f>
        <v>0</v>
      </c>
      <c r="N653" s="213" t="str">
        <f>'CUOTA ARTESANAL'!M468</f>
        <v>-</v>
      </c>
      <c r="O653" s="214">
        <f>RESUMEN!$C$4</f>
        <v>44725</v>
      </c>
      <c r="P653" s="206">
        <v>2022</v>
      </c>
      <c r="Q653" s="206"/>
    </row>
    <row r="654" spans="1:17" ht="15.75" customHeight="1">
      <c r="A654" s="211" t="s">
        <v>38</v>
      </c>
      <c r="B654" s="211" t="s">
        <v>39</v>
      </c>
      <c r="C654" s="211" t="s">
        <v>59</v>
      </c>
      <c r="D654" s="216" t="s">
        <v>319</v>
      </c>
      <c r="E654" s="216" t="str">
        <f>+'CUOTA ARTESANAL'!E467</f>
        <v>TATA RENE II (965577)</v>
      </c>
      <c r="F654" s="211" t="s">
        <v>41</v>
      </c>
      <c r="G654" s="211" t="s">
        <v>45</v>
      </c>
      <c r="H654" s="224">
        <f>'CUOTA ARTESANAL'!N467</f>
        <v>11.808</v>
      </c>
      <c r="I654" s="224">
        <f>'CUOTA ARTESANAL'!O467</f>
        <v>0</v>
      </c>
      <c r="J654" s="224">
        <f>'CUOTA ARTESANAL'!P467</f>
        <v>11.808</v>
      </c>
      <c r="K654" s="224">
        <f>'CUOTA ARTESANAL'!Q467</f>
        <v>4.3510000000000009</v>
      </c>
      <c r="L654" s="224">
        <f>'CUOTA ARTESANAL'!R467</f>
        <v>7.456999999999999</v>
      </c>
      <c r="M654" s="225">
        <f>'CUOTA ARTESANAL'!S467</f>
        <v>0.36847899728997296</v>
      </c>
      <c r="N654" s="213" t="s">
        <v>203</v>
      </c>
      <c r="O654" s="214">
        <f>RESUMEN!$C$4</f>
        <v>44725</v>
      </c>
      <c r="P654" s="206">
        <v>2022</v>
      </c>
      <c r="Q654" s="206"/>
    </row>
    <row r="655" spans="1:17" ht="15.75" customHeight="1">
      <c r="A655" s="211" t="s">
        <v>38</v>
      </c>
      <c r="B655" s="211" t="s">
        <v>39</v>
      </c>
      <c r="C655" s="211" t="s">
        <v>59</v>
      </c>
      <c r="D655" s="216" t="s">
        <v>319</v>
      </c>
      <c r="E655" s="216" t="str">
        <f>+'CUOTA ARTESANAL'!E469</f>
        <v>TIARE CAROLINA I (966652)</v>
      </c>
      <c r="F655" s="211" t="s">
        <v>41</v>
      </c>
      <c r="G655" s="211" t="s">
        <v>43</v>
      </c>
      <c r="H655" s="224">
        <f>'CUOTA ARTESANAL'!G469</f>
        <v>5.9059999999999997</v>
      </c>
      <c r="I655" s="224">
        <f>'CUOTA ARTESANAL'!H469</f>
        <v>0</v>
      </c>
      <c r="J655" s="224">
        <f>'CUOTA ARTESANAL'!I469</f>
        <v>5.9059999999999997</v>
      </c>
      <c r="K655" s="224">
        <f>'CUOTA ARTESANAL'!J469</f>
        <v>0.26999999999999957</v>
      </c>
      <c r="L655" s="224">
        <f>'CUOTA ARTESANAL'!K469</f>
        <v>5.6360000000000001</v>
      </c>
      <c r="M655" s="225">
        <f>'CUOTA ARTESANAL'!L469</f>
        <v>4.5716220792414421E-2</v>
      </c>
      <c r="N655" s="213" t="s">
        <v>203</v>
      </c>
      <c r="O655" s="214">
        <f>RESUMEN!$C$4</f>
        <v>44725</v>
      </c>
      <c r="P655" s="206">
        <v>2022</v>
      </c>
      <c r="Q655" s="206"/>
    </row>
    <row r="656" spans="1:17" ht="15.75" customHeight="1">
      <c r="A656" s="211" t="s">
        <v>38</v>
      </c>
      <c r="B656" s="211" t="s">
        <v>39</v>
      </c>
      <c r="C656" s="211" t="s">
        <v>59</v>
      </c>
      <c r="D656" s="216" t="s">
        <v>319</v>
      </c>
      <c r="E656" s="216" t="str">
        <f>+'CUOTA ARTESANAL'!E469</f>
        <v>TIARE CAROLINA I (966652)</v>
      </c>
      <c r="F656" s="211" t="s">
        <v>44</v>
      </c>
      <c r="G656" s="211" t="s">
        <v>45</v>
      </c>
      <c r="H656" s="224">
        <f>'CUOTA ARTESANAL'!G470</f>
        <v>5.9059999999999997</v>
      </c>
      <c r="I656" s="224">
        <f>'CUOTA ARTESANAL'!H470</f>
        <v>0</v>
      </c>
      <c r="J656" s="224">
        <f>'CUOTA ARTESANAL'!I470</f>
        <v>11.542</v>
      </c>
      <c r="K656" s="224">
        <f>'CUOTA ARTESANAL'!J470</f>
        <v>0</v>
      </c>
      <c r="L656" s="224">
        <f>'CUOTA ARTESANAL'!K470</f>
        <v>11.542</v>
      </c>
      <c r="M656" s="225">
        <f>'CUOTA ARTESANAL'!L470</f>
        <v>0</v>
      </c>
      <c r="N656" s="213" t="str">
        <f>'CUOTA ARTESANAL'!M470</f>
        <v>-</v>
      </c>
      <c r="O656" s="214">
        <f>RESUMEN!$C$4</f>
        <v>44725</v>
      </c>
      <c r="P656" s="206">
        <v>2022</v>
      </c>
      <c r="Q656" s="206"/>
    </row>
    <row r="657" spans="1:17" ht="15.75" customHeight="1">
      <c r="A657" s="211" t="s">
        <v>38</v>
      </c>
      <c r="B657" s="211" t="s">
        <v>39</v>
      </c>
      <c r="C657" s="211" t="s">
        <v>59</v>
      </c>
      <c r="D657" s="216" t="s">
        <v>319</v>
      </c>
      <c r="E657" s="216" t="str">
        <f>+'CUOTA ARTESANAL'!E469</f>
        <v>TIARE CAROLINA I (966652)</v>
      </c>
      <c r="F657" s="211" t="s">
        <v>41</v>
      </c>
      <c r="G657" s="211" t="s">
        <v>45</v>
      </c>
      <c r="H657" s="224">
        <f>'CUOTA ARTESANAL'!N469</f>
        <v>11.811999999999999</v>
      </c>
      <c r="I657" s="224">
        <f>'CUOTA ARTESANAL'!O469</f>
        <v>0</v>
      </c>
      <c r="J657" s="224">
        <f>'CUOTA ARTESANAL'!P469</f>
        <v>11.811999999999999</v>
      </c>
      <c r="K657" s="224">
        <f>'CUOTA ARTESANAL'!Q469</f>
        <v>0.26999999999999957</v>
      </c>
      <c r="L657" s="224">
        <f>'CUOTA ARTESANAL'!R469</f>
        <v>11.542</v>
      </c>
      <c r="M657" s="225">
        <f>'CUOTA ARTESANAL'!S469</f>
        <v>2.285811039620721E-2</v>
      </c>
      <c r="N657" s="213" t="s">
        <v>203</v>
      </c>
      <c r="O657" s="214">
        <f>RESUMEN!$C$4</f>
        <v>44725</v>
      </c>
      <c r="P657" s="206">
        <v>2022</v>
      </c>
      <c r="Q657" s="206"/>
    </row>
    <row r="658" spans="1:17" ht="15.75" customHeight="1">
      <c r="A658" s="211" t="s">
        <v>38</v>
      </c>
      <c r="B658" s="211" t="s">
        <v>39</v>
      </c>
      <c r="C658" s="211" t="s">
        <v>59</v>
      </c>
      <c r="D658" s="216" t="s">
        <v>319</v>
      </c>
      <c r="E658" s="216" t="str">
        <f>+'CUOTA ARTESANAL'!E471</f>
        <v>WAL-PA V (963900)</v>
      </c>
      <c r="F658" s="211" t="s">
        <v>41</v>
      </c>
      <c r="G658" s="211" t="s">
        <v>43</v>
      </c>
      <c r="H658" s="224">
        <f>'CUOTA ARTESANAL'!G471</f>
        <v>5.9059999999999997</v>
      </c>
      <c r="I658" s="224">
        <f>'CUOTA ARTESANAL'!H471</f>
        <v>0</v>
      </c>
      <c r="J658" s="224">
        <f>'CUOTA ARTESANAL'!I471</f>
        <v>5.9059999999999997</v>
      </c>
      <c r="K658" s="224">
        <f>'CUOTA ARTESANAL'!J471</f>
        <v>1.1200000000000003</v>
      </c>
      <c r="L658" s="224">
        <f>'CUOTA ARTESANAL'!K471</f>
        <v>4.7859999999999996</v>
      </c>
      <c r="M658" s="225">
        <f>'CUOTA ARTESANAL'!L471</f>
        <v>0.18963765662038612</v>
      </c>
      <c r="N658" s="213" t="str">
        <f>'CUOTA ARTESANAL'!M471</f>
        <v>-</v>
      </c>
      <c r="O658" s="214">
        <f>RESUMEN!$C$4</f>
        <v>44725</v>
      </c>
      <c r="P658" s="206">
        <v>2022</v>
      </c>
      <c r="Q658" s="206"/>
    </row>
    <row r="659" spans="1:17" ht="15.75" customHeight="1">
      <c r="A659" s="211" t="s">
        <v>38</v>
      </c>
      <c r="B659" s="211" t="s">
        <v>39</v>
      </c>
      <c r="C659" s="211" t="s">
        <v>59</v>
      </c>
      <c r="D659" s="216" t="s">
        <v>319</v>
      </c>
      <c r="E659" s="216" t="str">
        <f>+'CUOTA ARTESANAL'!E471</f>
        <v>WAL-PA V (963900)</v>
      </c>
      <c r="F659" s="211" t="s">
        <v>44</v>
      </c>
      <c r="G659" s="211" t="s">
        <v>45</v>
      </c>
      <c r="H659" s="224">
        <f>'CUOTA ARTESANAL'!G472</f>
        <v>5.9059999999999997</v>
      </c>
      <c r="I659" s="224">
        <f>'CUOTA ARTESANAL'!H472</f>
        <v>0</v>
      </c>
      <c r="J659" s="224">
        <f>'CUOTA ARTESANAL'!I472</f>
        <v>10.692</v>
      </c>
      <c r="K659" s="224">
        <f>'CUOTA ARTESANAL'!J472</f>
        <v>0</v>
      </c>
      <c r="L659" s="224">
        <f>'CUOTA ARTESANAL'!K472</f>
        <v>10.692</v>
      </c>
      <c r="M659" s="225">
        <f>'CUOTA ARTESANAL'!L472</f>
        <v>0</v>
      </c>
      <c r="N659" s="213" t="str">
        <f>'CUOTA ARTESANAL'!M472</f>
        <v>-</v>
      </c>
      <c r="O659" s="214">
        <f>RESUMEN!$C$4</f>
        <v>44725</v>
      </c>
      <c r="P659" s="206">
        <v>2022</v>
      </c>
      <c r="Q659" s="206"/>
    </row>
    <row r="660" spans="1:17" ht="15.75" customHeight="1">
      <c r="A660" s="211" t="s">
        <v>38</v>
      </c>
      <c r="B660" s="211" t="s">
        <v>39</v>
      </c>
      <c r="C660" s="211" t="s">
        <v>59</v>
      </c>
      <c r="D660" s="216" t="s">
        <v>319</v>
      </c>
      <c r="E660" s="216" t="str">
        <f>+'CUOTA ARTESANAL'!E471</f>
        <v>WAL-PA V (963900)</v>
      </c>
      <c r="F660" s="211" t="s">
        <v>41</v>
      </c>
      <c r="G660" s="211" t="s">
        <v>45</v>
      </c>
      <c r="H660" s="224">
        <f>'CUOTA ARTESANAL'!N471</f>
        <v>11.811999999999999</v>
      </c>
      <c r="I660" s="224">
        <f>'CUOTA ARTESANAL'!O471</f>
        <v>0</v>
      </c>
      <c r="J660" s="224">
        <f>'CUOTA ARTESANAL'!P471</f>
        <v>11.811999999999999</v>
      </c>
      <c r="K660" s="224">
        <f>'CUOTA ARTESANAL'!Q471</f>
        <v>1.1200000000000003</v>
      </c>
      <c r="L660" s="224">
        <f>'CUOTA ARTESANAL'!R471</f>
        <v>10.691999999999998</v>
      </c>
      <c r="M660" s="225">
        <f>'CUOTA ARTESANAL'!S471</f>
        <v>9.481882831019306E-2</v>
      </c>
      <c r="N660" s="213" t="s">
        <v>203</v>
      </c>
      <c r="O660" s="214">
        <f>RESUMEN!$C$4</f>
        <v>44725</v>
      </c>
      <c r="P660" s="206">
        <v>2022</v>
      </c>
      <c r="Q660" s="206"/>
    </row>
    <row r="661" spans="1:17" ht="15.75" customHeight="1">
      <c r="A661" s="211" t="s">
        <v>38</v>
      </c>
      <c r="B661" s="211" t="s">
        <v>39</v>
      </c>
      <c r="C661" s="211" t="s">
        <v>59</v>
      </c>
      <c r="D661" s="216" t="s">
        <v>319</v>
      </c>
      <c r="E661" s="216" t="str">
        <f>+'CUOTA ARTESANAL'!E473</f>
        <v>WAL-PA VI (964547)</v>
      </c>
      <c r="F661" s="211" t="s">
        <v>41</v>
      </c>
      <c r="G661" s="211" t="s">
        <v>43</v>
      </c>
      <c r="H661" s="224">
        <f>'CUOTA ARTESANAL'!G473</f>
        <v>5.9059999999999997</v>
      </c>
      <c r="I661" s="224">
        <f>'CUOTA ARTESANAL'!H473</f>
        <v>0</v>
      </c>
      <c r="J661" s="224">
        <f>'CUOTA ARTESANAL'!I473</f>
        <v>5.9059999999999997</v>
      </c>
      <c r="K661" s="224">
        <f>'CUOTA ARTESANAL'!J473</f>
        <v>0.53999999999999992</v>
      </c>
      <c r="L661" s="224">
        <f>'CUOTA ARTESANAL'!K473</f>
        <v>5.3659999999999997</v>
      </c>
      <c r="M661" s="225">
        <f>'CUOTA ARTESANAL'!L473</f>
        <v>9.143244158482898E-2</v>
      </c>
      <c r="N661" s="213" t="str">
        <f>'CUOTA ARTESANAL'!M473</f>
        <v>-</v>
      </c>
      <c r="O661" s="214">
        <f>RESUMEN!$C$4</f>
        <v>44725</v>
      </c>
      <c r="P661" s="206">
        <v>2022</v>
      </c>
      <c r="Q661" s="206"/>
    </row>
    <row r="662" spans="1:17" ht="15.75" customHeight="1">
      <c r="A662" s="211" t="s">
        <v>38</v>
      </c>
      <c r="B662" s="211" t="s">
        <v>39</v>
      </c>
      <c r="C662" s="211" t="s">
        <v>59</v>
      </c>
      <c r="D662" s="216" t="s">
        <v>319</v>
      </c>
      <c r="E662" s="216" t="str">
        <f>+'CUOTA ARTESANAL'!E473</f>
        <v>WAL-PA VI (964547)</v>
      </c>
      <c r="F662" s="211" t="s">
        <v>44</v>
      </c>
      <c r="G662" s="211" t="s">
        <v>45</v>
      </c>
      <c r="H662" s="224">
        <f>'CUOTA ARTESANAL'!G474</f>
        <v>5.9059999999999997</v>
      </c>
      <c r="I662" s="224">
        <f>'CUOTA ARTESANAL'!H474</f>
        <v>0</v>
      </c>
      <c r="J662" s="224">
        <f>'CUOTA ARTESANAL'!I474</f>
        <v>11.271999999999998</v>
      </c>
      <c r="K662" s="224">
        <f>'CUOTA ARTESANAL'!J474</f>
        <v>0</v>
      </c>
      <c r="L662" s="224">
        <f>'CUOTA ARTESANAL'!K474</f>
        <v>11.271999999999998</v>
      </c>
      <c r="M662" s="225">
        <f>'CUOTA ARTESANAL'!L474</f>
        <v>0</v>
      </c>
      <c r="N662" s="213" t="str">
        <f>'CUOTA ARTESANAL'!M474</f>
        <v>-</v>
      </c>
      <c r="O662" s="214">
        <f>RESUMEN!$C$4</f>
        <v>44725</v>
      </c>
      <c r="P662" s="206">
        <v>2022</v>
      </c>
      <c r="Q662" s="206"/>
    </row>
    <row r="663" spans="1:17" ht="15.75" customHeight="1">
      <c r="A663" s="211" t="s">
        <v>38</v>
      </c>
      <c r="B663" s="211" t="s">
        <v>39</v>
      </c>
      <c r="C663" s="211" t="s">
        <v>59</v>
      </c>
      <c r="D663" s="216" t="s">
        <v>319</v>
      </c>
      <c r="E663" s="216" t="str">
        <f>+'CUOTA ARTESANAL'!E473</f>
        <v>WAL-PA VI (964547)</v>
      </c>
      <c r="F663" s="211" t="s">
        <v>41</v>
      </c>
      <c r="G663" s="211" t="s">
        <v>45</v>
      </c>
      <c r="H663" s="224">
        <f>'CUOTA ARTESANAL'!N473</f>
        <v>11.811999999999999</v>
      </c>
      <c r="I663" s="224">
        <f>'CUOTA ARTESANAL'!O473</f>
        <v>0</v>
      </c>
      <c r="J663" s="224">
        <f>'CUOTA ARTESANAL'!P473</f>
        <v>11.811999999999999</v>
      </c>
      <c r="K663" s="224">
        <f>'CUOTA ARTESANAL'!Q473</f>
        <v>0.53999999999999992</v>
      </c>
      <c r="L663" s="224">
        <f>'CUOTA ARTESANAL'!R473</f>
        <v>11.272</v>
      </c>
      <c r="M663" s="225">
        <f>'CUOTA ARTESANAL'!S473</f>
        <v>4.571622079241449E-2</v>
      </c>
      <c r="N663" s="213" t="s">
        <v>203</v>
      </c>
      <c r="O663" s="214">
        <f>RESUMEN!$C$4</f>
        <v>44725</v>
      </c>
      <c r="P663" s="206">
        <v>2022</v>
      </c>
      <c r="Q663" s="206"/>
    </row>
    <row r="664" spans="1:17" ht="15.75" customHeight="1">
      <c r="A664" s="211" t="s">
        <v>38</v>
      </c>
      <c r="B664" s="211" t="s">
        <v>39</v>
      </c>
      <c r="C664" s="211" t="s">
        <v>59</v>
      </c>
      <c r="D664" s="216" t="s">
        <v>319</v>
      </c>
      <c r="E664" s="216" t="str">
        <f>+'CUOTA ARTESANAL'!E475</f>
        <v>YO SERGIO IV (967419)</v>
      </c>
      <c r="F664" s="211" t="s">
        <v>41</v>
      </c>
      <c r="G664" s="211" t="s">
        <v>43</v>
      </c>
      <c r="H664" s="224">
        <f>'CUOTA ARTESANAL'!G475</f>
        <v>5.9020000000000001</v>
      </c>
      <c r="I664" s="224">
        <f>'CUOTA ARTESANAL'!H475</f>
        <v>0</v>
      </c>
      <c r="J664" s="224">
        <f>'CUOTA ARTESANAL'!I475</f>
        <v>5.9020000000000001</v>
      </c>
      <c r="K664" s="224">
        <f>'CUOTA ARTESANAL'!J475</f>
        <v>4.2740000000000009</v>
      </c>
      <c r="L664" s="224">
        <f>'CUOTA ARTESANAL'!K475</f>
        <v>1.6279999999999992</v>
      </c>
      <c r="M664" s="225">
        <f>'CUOTA ARTESANAL'!L475</f>
        <v>0.7241613012538124</v>
      </c>
      <c r="N664" s="213" t="str">
        <f>'CUOTA ARTESANAL'!M475</f>
        <v>-</v>
      </c>
      <c r="O664" s="214">
        <f>RESUMEN!$C$4</f>
        <v>44725</v>
      </c>
      <c r="P664" s="206">
        <v>2022</v>
      </c>
      <c r="Q664" s="206"/>
    </row>
    <row r="665" spans="1:17" ht="15.75" customHeight="1">
      <c r="A665" s="211" t="s">
        <v>38</v>
      </c>
      <c r="B665" s="211" t="s">
        <v>39</v>
      </c>
      <c r="C665" s="211" t="s">
        <v>59</v>
      </c>
      <c r="D665" s="216" t="s">
        <v>319</v>
      </c>
      <c r="E665" s="216" t="str">
        <f>+'CUOTA ARTESANAL'!E475</f>
        <v>YO SERGIO IV (967419)</v>
      </c>
      <c r="F665" s="211" t="s">
        <v>44</v>
      </c>
      <c r="G665" s="211" t="s">
        <v>45</v>
      </c>
      <c r="H665" s="224">
        <f>'CUOTA ARTESANAL'!G476</f>
        <v>5.9020000000000001</v>
      </c>
      <c r="I665" s="224">
        <f>'CUOTA ARTESANAL'!H476</f>
        <v>0</v>
      </c>
      <c r="J665" s="224">
        <f>'CUOTA ARTESANAL'!I476</f>
        <v>7.5299999999999994</v>
      </c>
      <c r="K665" s="224">
        <f>'CUOTA ARTESANAL'!J476</f>
        <v>0</v>
      </c>
      <c r="L665" s="224">
        <f>'CUOTA ARTESANAL'!K476</f>
        <v>7.5299999999999994</v>
      </c>
      <c r="M665" s="225">
        <f>'CUOTA ARTESANAL'!L476</f>
        <v>0</v>
      </c>
      <c r="N665" s="213" t="str">
        <f>'CUOTA ARTESANAL'!M476</f>
        <v>-</v>
      </c>
      <c r="O665" s="214">
        <f>RESUMEN!$C$4</f>
        <v>44725</v>
      </c>
      <c r="P665" s="206">
        <v>2022</v>
      </c>
      <c r="Q665" s="206"/>
    </row>
    <row r="666" spans="1:17" ht="15.75" customHeight="1">
      <c r="A666" s="211" t="s">
        <v>38</v>
      </c>
      <c r="B666" s="211" t="s">
        <v>39</v>
      </c>
      <c r="C666" s="211" t="s">
        <v>59</v>
      </c>
      <c r="D666" s="216" t="s">
        <v>319</v>
      </c>
      <c r="E666" s="216" t="str">
        <f>+'CUOTA ARTESANAL'!E475</f>
        <v>YO SERGIO IV (967419)</v>
      </c>
      <c r="F666" s="211" t="s">
        <v>41</v>
      </c>
      <c r="G666" s="211" t="s">
        <v>45</v>
      </c>
      <c r="H666" s="224">
        <f>'CUOTA ARTESANAL'!N475</f>
        <v>11.804</v>
      </c>
      <c r="I666" s="224">
        <f>'CUOTA ARTESANAL'!O475</f>
        <v>0</v>
      </c>
      <c r="J666" s="224">
        <f>'CUOTA ARTESANAL'!P475</f>
        <v>11.804</v>
      </c>
      <c r="K666" s="224">
        <f>'CUOTA ARTESANAL'!Q475</f>
        <v>4.2740000000000009</v>
      </c>
      <c r="L666" s="224">
        <f>'CUOTA ARTESANAL'!R475</f>
        <v>7.5299999999999994</v>
      </c>
      <c r="M666" s="225">
        <f>'CUOTA ARTESANAL'!S475</f>
        <v>0.3620806506269062</v>
      </c>
      <c r="N666" s="213" t="s">
        <v>203</v>
      </c>
      <c r="O666" s="214">
        <f>RESUMEN!$C$4</f>
        <v>44725</v>
      </c>
      <c r="P666" s="206">
        <v>2022</v>
      </c>
      <c r="Q666" s="206"/>
    </row>
    <row r="667" spans="1:17" ht="15.75" customHeight="1">
      <c r="A667" s="211" t="s">
        <v>38</v>
      </c>
      <c r="B667" s="211" t="s">
        <v>39</v>
      </c>
      <c r="C667" s="211" t="s">
        <v>59</v>
      </c>
      <c r="D667" s="216" t="s">
        <v>319</v>
      </c>
      <c r="E667" s="216" t="str">
        <f>+'CUOTA ARTESANAL'!E477</f>
        <v>GERSON CHINO IV (967400)</v>
      </c>
      <c r="F667" s="211" t="s">
        <v>41</v>
      </c>
      <c r="G667" s="211" t="s">
        <v>43</v>
      </c>
      <c r="H667" s="224">
        <f>'CUOTA ARTESANAL'!G477</f>
        <v>5.9020000000000001</v>
      </c>
      <c r="I667" s="224">
        <f>'CUOTA ARTESANAL'!H477</f>
        <v>0</v>
      </c>
      <c r="J667" s="224">
        <f>'CUOTA ARTESANAL'!I477</f>
        <v>5.9020000000000001</v>
      </c>
      <c r="K667" s="224">
        <f>'CUOTA ARTESANAL'!J477</f>
        <v>4.3569999999999993</v>
      </c>
      <c r="L667" s="224">
        <f>'CUOTA ARTESANAL'!K477</f>
        <v>1.5450000000000008</v>
      </c>
      <c r="M667" s="225">
        <f>'CUOTA ARTESANAL'!L477</f>
        <v>0.73822433073534377</v>
      </c>
      <c r="N667" s="213" t="str">
        <f>'CUOTA ARTESANAL'!M477</f>
        <v>-</v>
      </c>
      <c r="O667" s="214">
        <f>RESUMEN!$C$4</f>
        <v>44725</v>
      </c>
      <c r="P667" s="206">
        <v>2022</v>
      </c>
      <c r="Q667" s="206"/>
    </row>
    <row r="668" spans="1:17" ht="15.75" customHeight="1">
      <c r="A668" s="211" t="s">
        <v>38</v>
      </c>
      <c r="B668" s="211" t="s">
        <v>39</v>
      </c>
      <c r="C668" s="211" t="s">
        <v>59</v>
      </c>
      <c r="D668" s="216" t="s">
        <v>319</v>
      </c>
      <c r="E668" s="216" t="str">
        <f>+'CUOTA ARTESANAL'!E477</f>
        <v>GERSON CHINO IV (967400)</v>
      </c>
      <c r="F668" s="211" t="s">
        <v>44</v>
      </c>
      <c r="G668" s="211" t="s">
        <v>45</v>
      </c>
      <c r="H668" s="224">
        <f>'CUOTA ARTESANAL'!G494</f>
        <v>29.513999999999999</v>
      </c>
      <c r="I668" s="224">
        <f>'CUOTA ARTESANAL'!H494</f>
        <v>0</v>
      </c>
      <c r="J668" s="224">
        <f>'CUOTA ARTESANAL'!I494</f>
        <v>53.366</v>
      </c>
      <c r="K668" s="224">
        <f>'CUOTA ARTESANAL'!J494</f>
        <v>0</v>
      </c>
      <c r="L668" s="224">
        <f>'CUOTA ARTESANAL'!K494</f>
        <v>53.366</v>
      </c>
      <c r="M668" s="225">
        <f>'CUOTA ARTESANAL'!L494</f>
        <v>0</v>
      </c>
      <c r="N668" s="213" t="str">
        <f>'CUOTA ARTESANAL'!M494</f>
        <v>-</v>
      </c>
      <c r="O668" s="214">
        <f>RESUMEN!$C$4</f>
        <v>44725</v>
      </c>
      <c r="P668" s="206">
        <v>2022</v>
      </c>
      <c r="Q668" s="206"/>
    </row>
    <row r="669" spans="1:17" ht="15.75" customHeight="1">
      <c r="A669" s="211" t="s">
        <v>38</v>
      </c>
      <c r="B669" s="211" t="s">
        <v>39</v>
      </c>
      <c r="C669" s="211" t="s">
        <v>59</v>
      </c>
      <c r="D669" s="216" t="s">
        <v>319</v>
      </c>
      <c r="E669" s="216" t="str">
        <f>+'CUOTA ARTESANAL'!E477</f>
        <v>GERSON CHINO IV (967400)</v>
      </c>
      <c r="F669" s="211" t="s">
        <v>41</v>
      </c>
      <c r="G669" s="211" t="s">
        <v>45</v>
      </c>
      <c r="H669" s="224">
        <f>'CUOTA ARTESANAL'!N477</f>
        <v>11.804</v>
      </c>
      <c r="I669" s="224">
        <f>'CUOTA ARTESANAL'!O477</f>
        <v>0</v>
      </c>
      <c r="J669" s="224">
        <f>'CUOTA ARTESANAL'!P477</f>
        <v>11.804</v>
      </c>
      <c r="K669" s="224">
        <f>'CUOTA ARTESANAL'!Q477</f>
        <v>4.3569999999999993</v>
      </c>
      <c r="L669" s="224">
        <f>'CUOTA ARTESANAL'!R477</f>
        <v>7.447000000000001</v>
      </c>
      <c r="M669" s="225">
        <f>'CUOTA ARTESANAL'!S477</f>
        <v>0.73822433073534377</v>
      </c>
      <c r="N669" s="213" t="s">
        <v>203</v>
      </c>
      <c r="O669" s="214">
        <f>RESUMEN!$C$4</f>
        <v>44725</v>
      </c>
      <c r="P669" s="206">
        <v>2022</v>
      </c>
      <c r="Q669" s="206"/>
    </row>
    <row r="670" spans="1:17" s="245" customFormat="1" ht="15.75" customHeight="1">
      <c r="A670" s="203" t="s">
        <v>38</v>
      </c>
      <c r="B670" s="203" t="s">
        <v>39</v>
      </c>
      <c r="C670" s="203" t="s">
        <v>35</v>
      </c>
      <c r="D670" s="234" t="s">
        <v>70</v>
      </c>
      <c r="E670" s="234" t="s">
        <v>69</v>
      </c>
      <c r="F670" s="203" t="s">
        <v>41</v>
      </c>
      <c r="G670" s="203" t="s">
        <v>45</v>
      </c>
      <c r="H670" s="237">
        <f>RESUMEN!F12</f>
        <v>4453.4169999999949</v>
      </c>
      <c r="I670" s="237">
        <f>RESUMEN!G12</f>
        <v>256.19299999999998</v>
      </c>
      <c r="J670" s="237">
        <f>RESUMEN!H12</f>
        <v>4709.6099999999951</v>
      </c>
      <c r="K670" s="237">
        <f>RESUMEN!I12</f>
        <v>1035.4348099999997</v>
      </c>
      <c r="L670" s="237">
        <f>RESUMEN!J12</f>
        <v>3674.1751899999954</v>
      </c>
      <c r="M670" s="238">
        <f>RESUMEN!K12</f>
        <v>0.21985574389386825</v>
      </c>
      <c r="N670" s="244" t="s">
        <v>203</v>
      </c>
      <c r="O670" s="205">
        <f>RESUMEN!$C$4</f>
        <v>44725</v>
      </c>
      <c r="P670" s="206">
        <v>2022</v>
      </c>
      <c r="Q670" s="234"/>
    </row>
    <row r="671" spans="1:17" ht="15.75" customHeight="1">
      <c r="A671" s="211" t="s">
        <v>38</v>
      </c>
      <c r="B671" s="211" t="s">
        <v>39</v>
      </c>
      <c r="C671" s="211" t="s">
        <v>60</v>
      </c>
      <c r="D671" s="211" t="s">
        <v>53</v>
      </c>
      <c r="E671" s="206" t="str">
        <f>+'CUOTA ARTESANAL'!E500</f>
        <v>STI PESCADORES ARTESANALES, ARMADORES, PATRONES Y TRIPULANTES DE LA PESCA ARTESANAL Y ACTIVIDADES CONEXAS DE LA CALETA COCHOLGÜE DE TOMÉ RSU 08.06.0106 (ROA 5128)</v>
      </c>
      <c r="F671" s="211" t="s">
        <v>41</v>
      </c>
      <c r="G671" s="211" t="s">
        <v>43</v>
      </c>
      <c r="H671" s="224">
        <f>'CUOTA ARTESANAL'!G500</f>
        <v>598.30600000000004</v>
      </c>
      <c r="I671" s="224">
        <f>'CUOTA ARTESANAL'!H500</f>
        <v>0</v>
      </c>
      <c r="J671" s="224">
        <f>'CUOTA ARTESANAL'!I500</f>
        <v>598.30600000000004</v>
      </c>
      <c r="K671" s="224">
        <f>'CUOTA ARTESANAL'!J500</f>
        <v>206.21899999999999</v>
      </c>
      <c r="L671" s="224">
        <f>'CUOTA ARTESANAL'!K500</f>
        <v>392.08700000000005</v>
      </c>
      <c r="M671" s="225">
        <f>'CUOTA ARTESANAL'!L500</f>
        <v>0.34467145574338209</v>
      </c>
      <c r="N671" s="213" t="str">
        <f>'CUOTA ARTESANAL'!M500</f>
        <v>-</v>
      </c>
      <c r="O671" s="214">
        <f>RESUMEN!$C$4</f>
        <v>44725</v>
      </c>
      <c r="P671" s="206">
        <v>2022</v>
      </c>
      <c r="Q671" s="206"/>
    </row>
    <row r="672" spans="1:17" ht="15.75" customHeight="1">
      <c r="A672" s="211" t="s">
        <v>38</v>
      </c>
      <c r="B672" s="211" t="s">
        <v>39</v>
      </c>
      <c r="C672" s="211" t="s">
        <v>60</v>
      </c>
      <c r="D672" s="211" t="s">
        <v>53</v>
      </c>
      <c r="E672" s="206" t="str">
        <f>+'CUOTA ARTESANAL'!E500</f>
        <v>STI PESCADORES ARTESANALES, ARMADORES, PATRONES Y TRIPULANTES DE LA PESCA ARTESANAL Y ACTIVIDADES CONEXAS DE LA CALETA COCHOLGÜE DE TOMÉ RSU 08.06.0106 (ROA 5128)</v>
      </c>
      <c r="F672" s="211" t="s">
        <v>44</v>
      </c>
      <c r="G672" s="211" t="s">
        <v>45</v>
      </c>
      <c r="H672" s="224">
        <f>'CUOTA ARTESANAL'!G501</f>
        <v>598.30600000000004</v>
      </c>
      <c r="I672" s="224">
        <f>'CUOTA ARTESANAL'!H501</f>
        <v>0</v>
      </c>
      <c r="J672" s="224">
        <f>'CUOTA ARTESANAL'!I501</f>
        <v>990.39300000000003</v>
      </c>
      <c r="K672" s="224">
        <f>'CUOTA ARTESANAL'!J501</f>
        <v>0</v>
      </c>
      <c r="L672" s="224">
        <f>'CUOTA ARTESANAL'!K501</f>
        <v>990.39300000000003</v>
      </c>
      <c r="M672" s="225">
        <f>'CUOTA ARTESANAL'!L501</f>
        <v>0</v>
      </c>
      <c r="N672" s="213" t="str">
        <f>'CUOTA ARTESANAL'!M501</f>
        <v>-</v>
      </c>
      <c r="O672" s="214">
        <f>RESUMEN!$C$4</f>
        <v>44725</v>
      </c>
      <c r="P672" s="206">
        <v>2022</v>
      </c>
      <c r="Q672" s="206"/>
    </row>
    <row r="673" spans="1:17" ht="15.75" customHeight="1">
      <c r="A673" s="211" t="s">
        <v>38</v>
      </c>
      <c r="B673" s="211" t="s">
        <v>39</v>
      </c>
      <c r="C673" s="211" t="s">
        <v>60</v>
      </c>
      <c r="D673" s="211" t="s">
        <v>53</v>
      </c>
      <c r="E673" s="206" t="str">
        <f>+'CUOTA ARTESANAL'!E500</f>
        <v>STI PESCADORES ARTESANALES, ARMADORES, PATRONES Y TRIPULANTES DE LA PESCA ARTESANAL Y ACTIVIDADES CONEXAS DE LA CALETA COCHOLGÜE DE TOMÉ RSU 08.06.0106 (ROA 5128)</v>
      </c>
      <c r="F673" s="211" t="s">
        <v>41</v>
      </c>
      <c r="G673" s="211" t="s">
        <v>45</v>
      </c>
      <c r="H673" s="224">
        <f>'CUOTA ARTESANAL'!N500</f>
        <v>1196.6120000000001</v>
      </c>
      <c r="I673" s="224">
        <f>'CUOTA ARTESANAL'!O500</f>
        <v>0</v>
      </c>
      <c r="J673" s="224">
        <f>'CUOTA ARTESANAL'!P500</f>
        <v>1196.6120000000001</v>
      </c>
      <c r="K673" s="224">
        <f>'CUOTA ARTESANAL'!Q500</f>
        <v>206.21899999999999</v>
      </c>
      <c r="L673" s="224">
        <f>'CUOTA ARTESANAL'!R500</f>
        <v>990.39300000000003</v>
      </c>
      <c r="M673" s="225">
        <f>'CUOTA ARTESANAL'!S500</f>
        <v>0.17233572787169105</v>
      </c>
      <c r="N673" s="218" t="s">
        <v>203</v>
      </c>
      <c r="O673" s="214">
        <f>RESUMEN!$C$4</f>
        <v>44725</v>
      </c>
      <c r="P673" s="206">
        <v>2022</v>
      </c>
      <c r="Q673" s="206"/>
    </row>
    <row r="674" spans="1:17" ht="15.75" customHeight="1">
      <c r="A674" s="211" t="s">
        <v>38</v>
      </c>
      <c r="B674" s="211" t="s">
        <v>39</v>
      </c>
      <c r="C674" s="211" t="s">
        <v>60</v>
      </c>
      <c r="D674" s="211" t="s">
        <v>53</v>
      </c>
      <c r="E674" s="206" t="str">
        <f>+'CUOTA ARTESANAL'!E502</f>
        <v>STI PESCADORES ARTESANALES DE LA CALETA COCHOLGÜE RSU 08.06.0023 (ROA 5125)</v>
      </c>
      <c r="F674" s="211" t="s">
        <v>41</v>
      </c>
      <c r="G674" s="211" t="s">
        <v>43</v>
      </c>
      <c r="H674" s="224">
        <f>'CUOTA ARTESANAL'!G502</f>
        <v>38.576999999999998</v>
      </c>
      <c r="I674" s="224">
        <f>'CUOTA ARTESANAL'!H502</f>
        <v>0</v>
      </c>
      <c r="J674" s="224">
        <f>'CUOTA ARTESANAL'!I502</f>
        <v>38.576999999999998</v>
      </c>
      <c r="K674" s="224">
        <f>'CUOTA ARTESANAL'!J502</f>
        <v>7.4450000000000003</v>
      </c>
      <c r="L674" s="224">
        <f>'CUOTA ARTESANAL'!K502</f>
        <v>31.131999999999998</v>
      </c>
      <c r="M674" s="225">
        <f>'CUOTA ARTESANAL'!L502</f>
        <v>0.19299064209243852</v>
      </c>
      <c r="N674" s="213" t="str">
        <f>'CUOTA ARTESANAL'!M502</f>
        <v>-</v>
      </c>
      <c r="O674" s="214">
        <f>RESUMEN!$C$4</f>
        <v>44725</v>
      </c>
      <c r="P674" s="206">
        <v>2022</v>
      </c>
      <c r="Q674" s="206"/>
    </row>
    <row r="675" spans="1:17" ht="15.75" customHeight="1">
      <c r="A675" s="211" t="s">
        <v>38</v>
      </c>
      <c r="B675" s="211" t="s">
        <v>39</v>
      </c>
      <c r="C675" s="211" t="s">
        <v>60</v>
      </c>
      <c r="D675" s="211" t="s">
        <v>53</v>
      </c>
      <c r="E675" s="206" t="str">
        <f>+'CUOTA ARTESANAL'!E502</f>
        <v>STI PESCADORES ARTESANALES DE LA CALETA COCHOLGÜE RSU 08.06.0023 (ROA 5125)</v>
      </c>
      <c r="F675" s="211" t="s">
        <v>44</v>
      </c>
      <c r="G675" s="211" t="s">
        <v>45</v>
      </c>
      <c r="H675" s="224">
        <f>'CUOTA ARTESANAL'!G503</f>
        <v>38.576999999999998</v>
      </c>
      <c r="I675" s="224">
        <f>'CUOTA ARTESANAL'!H503</f>
        <v>0</v>
      </c>
      <c r="J675" s="224">
        <f>'CUOTA ARTESANAL'!I503</f>
        <v>69.709000000000003</v>
      </c>
      <c r="K675" s="224">
        <f>'CUOTA ARTESANAL'!J503</f>
        <v>0</v>
      </c>
      <c r="L675" s="224">
        <f>'CUOTA ARTESANAL'!K503</f>
        <v>69.709000000000003</v>
      </c>
      <c r="M675" s="225">
        <f>'CUOTA ARTESANAL'!L503</f>
        <v>0</v>
      </c>
      <c r="N675" s="213" t="str">
        <f>'CUOTA ARTESANAL'!M503</f>
        <v>-</v>
      </c>
      <c r="O675" s="214">
        <f>RESUMEN!$C$4</f>
        <v>44725</v>
      </c>
      <c r="P675" s="206">
        <v>2022</v>
      </c>
      <c r="Q675" s="206"/>
    </row>
    <row r="676" spans="1:17" ht="15.75" customHeight="1">
      <c r="A676" s="211" t="s">
        <v>38</v>
      </c>
      <c r="B676" s="211" t="s">
        <v>39</v>
      </c>
      <c r="C676" s="211" t="s">
        <v>60</v>
      </c>
      <c r="D676" s="211" t="s">
        <v>53</v>
      </c>
      <c r="E676" s="206" t="str">
        <f>+'CUOTA ARTESANAL'!E502</f>
        <v>STI PESCADORES ARTESANALES DE LA CALETA COCHOLGÜE RSU 08.06.0023 (ROA 5125)</v>
      </c>
      <c r="F676" s="211" t="s">
        <v>41</v>
      </c>
      <c r="G676" s="211" t="s">
        <v>45</v>
      </c>
      <c r="H676" s="224">
        <f>'CUOTA ARTESANAL'!N502</f>
        <v>77.153999999999996</v>
      </c>
      <c r="I676" s="224">
        <f>'CUOTA ARTESANAL'!O502</f>
        <v>0</v>
      </c>
      <c r="J676" s="224">
        <f>'CUOTA ARTESANAL'!P502</f>
        <v>77.153999999999996</v>
      </c>
      <c r="K676" s="224">
        <f>'CUOTA ARTESANAL'!Q502</f>
        <v>7.4450000000000003</v>
      </c>
      <c r="L676" s="224">
        <f>'CUOTA ARTESANAL'!R502</f>
        <v>69.709000000000003</v>
      </c>
      <c r="M676" s="225">
        <f>'CUOTA ARTESANAL'!S502</f>
        <v>9.649532104621926E-2</v>
      </c>
      <c r="N676" s="218" t="s">
        <v>203</v>
      </c>
      <c r="O676" s="214">
        <f>RESUMEN!$C$4</f>
        <v>44725</v>
      </c>
      <c r="P676" s="206">
        <v>2022</v>
      </c>
      <c r="Q676" s="206"/>
    </row>
    <row r="677" spans="1:17" ht="15.75" customHeight="1">
      <c r="A677" s="211" t="s">
        <v>38</v>
      </c>
      <c r="B677" s="211" t="s">
        <v>39</v>
      </c>
      <c r="C677" s="211" t="s">
        <v>60</v>
      </c>
      <c r="D677" s="211" t="s">
        <v>53</v>
      </c>
      <c r="E677" s="206" t="str">
        <f>+'CUOTA ARTESANAL'!E504</f>
        <v>STI PESCADORES ARTESANALES DE CALETA COLIUMO RSU 08.06.0027 (ROA 1037)</v>
      </c>
      <c r="F677" s="211" t="s">
        <v>41</v>
      </c>
      <c r="G677" s="211" t="s">
        <v>43</v>
      </c>
      <c r="H677" s="224">
        <f>'CUOTA ARTESANAL'!G504</f>
        <v>123.441</v>
      </c>
      <c r="I677" s="224">
        <f>'CUOTA ARTESANAL'!H504</f>
        <v>0</v>
      </c>
      <c r="J677" s="224">
        <f>'CUOTA ARTESANAL'!I504</f>
        <v>123.441</v>
      </c>
      <c r="K677" s="224">
        <f>'CUOTA ARTESANAL'!J504</f>
        <v>18.806000000000001</v>
      </c>
      <c r="L677" s="224">
        <f>'CUOTA ARTESANAL'!K504</f>
        <v>104.63500000000001</v>
      </c>
      <c r="M677" s="225">
        <f>'CUOTA ARTESANAL'!L504</f>
        <v>0.15234808532011246</v>
      </c>
      <c r="N677" s="218" t="str">
        <f>'CUOTA ARTESANAL'!M504</f>
        <v>-</v>
      </c>
      <c r="O677" s="214">
        <f>RESUMEN!$C$4</f>
        <v>44725</v>
      </c>
      <c r="P677" s="206">
        <v>2022</v>
      </c>
      <c r="Q677" s="206"/>
    </row>
    <row r="678" spans="1:17" ht="15.75" customHeight="1">
      <c r="A678" s="211" t="s">
        <v>38</v>
      </c>
      <c r="B678" s="211" t="s">
        <v>39</v>
      </c>
      <c r="C678" s="211" t="s">
        <v>60</v>
      </c>
      <c r="D678" s="211" t="s">
        <v>53</v>
      </c>
      <c r="E678" s="206" t="str">
        <f>+'CUOTA ARTESANAL'!E504</f>
        <v>STI PESCADORES ARTESANALES DE CALETA COLIUMO RSU 08.06.0027 (ROA 1037)</v>
      </c>
      <c r="F678" s="211" t="s">
        <v>44</v>
      </c>
      <c r="G678" s="211" t="s">
        <v>45</v>
      </c>
      <c r="H678" s="224">
        <f>'CUOTA ARTESANAL'!G505</f>
        <v>123.441</v>
      </c>
      <c r="I678" s="224">
        <f>'CUOTA ARTESANAL'!H505</f>
        <v>0</v>
      </c>
      <c r="J678" s="224">
        <f>'CUOTA ARTESANAL'!I505</f>
        <v>228.07600000000002</v>
      </c>
      <c r="K678" s="224">
        <f>'CUOTA ARTESANAL'!J505</f>
        <v>0</v>
      </c>
      <c r="L678" s="224">
        <f>'CUOTA ARTESANAL'!K505</f>
        <v>228.07600000000002</v>
      </c>
      <c r="M678" s="225">
        <f>'CUOTA ARTESANAL'!L505</f>
        <v>0</v>
      </c>
      <c r="N678" s="218" t="str">
        <f>'CUOTA ARTESANAL'!M505</f>
        <v>-</v>
      </c>
      <c r="O678" s="214">
        <f>RESUMEN!$C$4</f>
        <v>44725</v>
      </c>
      <c r="P678" s="206">
        <v>2022</v>
      </c>
      <c r="Q678" s="206"/>
    </row>
    <row r="679" spans="1:17" ht="15.75" customHeight="1">
      <c r="A679" s="211" t="s">
        <v>38</v>
      </c>
      <c r="B679" s="211" t="s">
        <v>39</v>
      </c>
      <c r="C679" s="211" t="s">
        <v>60</v>
      </c>
      <c r="D679" s="211" t="s">
        <v>53</v>
      </c>
      <c r="E679" s="206" t="str">
        <f>+'CUOTA ARTESANAL'!E504</f>
        <v>STI PESCADORES ARTESANALES DE CALETA COLIUMO RSU 08.06.0027 (ROA 1037)</v>
      </c>
      <c r="F679" s="211" t="s">
        <v>41</v>
      </c>
      <c r="G679" s="211" t="s">
        <v>45</v>
      </c>
      <c r="H679" s="224">
        <f>'CUOTA ARTESANAL'!N504</f>
        <v>246.88200000000001</v>
      </c>
      <c r="I679" s="224">
        <f>'CUOTA ARTESANAL'!O504</f>
        <v>0</v>
      </c>
      <c r="J679" s="224">
        <f>'CUOTA ARTESANAL'!P504</f>
        <v>246.88200000000001</v>
      </c>
      <c r="K679" s="224">
        <f>'CUOTA ARTESANAL'!Q504</f>
        <v>18.806000000000001</v>
      </c>
      <c r="L679" s="224">
        <f>'CUOTA ARTESANAL'!R504</f>
        <v>228.07599999999999</v>
      </c>
      <c r="M679" s="225">
        <f>'CUOTA ARTESANAL'!S504</f>
        <v>7.6174042660056229E-2</v>
      </c>
      <c r="N679" s="218" t="s">
        <v>203</v>
      </c>
      <c r="O679" s="214">
        <f>RESUMEN!$C$4</f>
        <v>44725</v>
      </c>
      <c r="P679" s="206">
        <v>2022</v>
      </c>
      <c r="Q679" s="206"/>
    </row>
    <row r="680" spans="1:17" ht="15.75" customHeight="1">
      <c r="A680" s="211" t="s">
        <v>38</v>
      </c>
      <c r="B680" s="211" t="s">
        <v>39</v>
      </c>
      <c r="C680" s="211" t="s">
        <v>60</v>
      </c>
      <c r="D680" s="211" t="s">
        <v>53</v>
      </c>
      <c r="E680" s="206" t="str">
        <f>+'CUOTA ARTESANAL'!E506</f>
        <v>STI DEL MAR Y ACUICULTORES DE LA PESCA ARTESANAL CALETA DICHATO RSU 08.06.0030 (ROA 1001)</v>
      </c>
      <c r="F680" s="211" t="s">
        <v>41</v>
      </c>
      <c r="G680" s="211" t="s">
        <v>43</v>
      </c>
      <c r="H680" s="224">
        <f>'CUOTA ARTESANAL'!G506</f>
        <v>13.499000000000001</v>
      </c>
      <c r="I680" s="224">
        <f>'CUOTA ARTESANAL'!H506</f>
        <v>0</v>
      </c>
      <c r="J680" s="224">
        <f>'CUOTA ARTESANAL'!I506</f>
        <v>13.499000000000001</v>
      </c>
      <c r="K680" s="224">
        <f>'CUOTA ARTESANAL'!J506</f>
        <v>3.5000000000000003E-2</v>
      </c>
      <c r="L680" s="224">
        <f>'CUOTA ARTESANAL'!K506</f>
        <v>13.464</v>
      </c>
      <c r="M680" s="225">
        <f>'CUOTA ARTESANAL'!L506</f>
        <v>2.5927846507148677E-3</v>
      </c>
      <c r="N680" s="218" t="str">
        <f>'CUOTA ARTESANAL'!M506</f>
        <v>-</v>
      </c>
      <c r="O680" s="214">
        <f>RESUMEN!$C$4</f>
        <v>44725</v>
      </c>
      <c r="P680" s="206">
        <v>2022</v>
      </c>
      <c r="Q680" s="206"/>
    </row>
    <row r="681" spans="1:17" ht="15.75" customHeight="1">
      <c r="A681" s="211" t="s">
        <v>38</v>
      </c>
      <c r="B681" s="211" t="s">
        <v>39</v>
      </c>
      <c r="C681" s="211" t="s">
        <v>60</v>
      </c>
      <c r="D681" s="211" t="s">
        <v>53</v>
      </c>
      <c r="E681" s="206" t="str">
        <f>+'CUOTA ARTESANAL'!E506</f>
        <v>STI DEL MAR Y ACUICULTORES DE LA PESCA ARTESANAL CALETA DICHATO RSU 08.06.0030 (ROA 1001)</v>
      </c>
      <c r="F681" s="211" t="s">
        <v>44</v>
      </c>
      <c r="G681" s="211" t="s">
        <v>45</v>
      </c>
      <c r="H681" s="224">
        <f>'CUOTA ARTESANAL'!G507</f>
        <v>13.499000000000001</v>
      </c>
      <c r="I681" s="224">
        <f>'CUOTA ARTESANAL'!H507</f>
        <v>0</v>
      </c>
      <c r="J681" s="224">
        <f>'CUOTA ARTESANAL'!I507</f>
        <v>26.963000000000001</v>
      </c>
      <c r="K681" s="224">
        <f>'CUOTA ARTESANAL'!J507</f>
        <v>0</v>
      </c>
      <c r="L681" s="224">
        <f>'CUOTA ARTESANAL'!K507</f>
        <v>26.963000000000001</v>
      </c>
      <c r="M681" s="225">
        <f>'CUOTA ARTESANAL'!L507</f>
        <v>0</v>
      </c>
      <c r="N681" s="218" t="str">
        <f>'CUOTA ARTESANAL'!M507</f>
        <v>-</v>
      </c>
      <c r="O681" s="214">
        <f>RESUMEN!$C$4</f>
        <v>44725</v>
      </c>
      <c r="P681" s="206">
        <v>2022</v>
      </c>
      <c r="Q681" s="206"/>
    </row>
    <row r="682" spans="1:17" ht="15.75" customHeight="1">
      <c r="A682" s="211" t="s">
        <v>38</v>
      </c>
      <c r="B682" s="211" t="s">
        <v>39</v>
      </c>
      <c r="C682" s="211" t="s">
        <v>60</v>
      </c>
      <c r="D682" s="211" t="s">
        <v>53</v>
      </c>
      <c r="E682" s="206" t="str">
        <f>+'CUOTA ARTESANAL'!E506</f>
        <v>STI DEL MAR Y ACUICULTORES DE LA PESCA ARTESANAL CALETA DICHATO RSU 08.06.0030 (ROA 1001)</v>
      </c>
      <c r="F682" s="211" t="s">
        <v>41</v>
      </c>
      <c r="G682" s="211" t="s">
        <v>45</v>
      </c>
      <c r="H682" s="224">
        <f>'CUOTA ARTESANAL'!N506</f>
        <v>26.998000000000001</v>
      </c>
      <c r="I682" s="224">
        <f>'CUOTA ARTESANAL'!O506</f>
        <v>0</v>
      </c>
      <c r="J682" s="224">
        <f>'CUOTA ARTESANAL'!P506</f>
        <v>26.998000000000001</v>
      </c>
      <c r="K682" s="224">
        <f>'CUOTA ARTESANAL'!Q506</f>
        <v>3.5000000000000003E-2</v>
      </c>
      <c r="L682" s="224">
        <f>'CUOTA ARTESANAL'!R506</f>
        <v>26.963000000000001</v>
      </c>
      <c r="M682" s="225">
        <f>'CUOTA ARTESANAL'!S506</f>
        <v>1.2963923253574339E-3</v>
      </c>
      <c r="N682" s="218" t="s">
        <v>203</v>
      </c>
      <c r="O682" s="214">
        <f>RESUMEN!$C$4</f>
        <v>44725</v>
      </c>
      <c r="P682" s="206">
        <v>2022</v>
      </c>
      <c r="Q682" s="206"/>
    </row>
    <row r="683" spans="1:17" ht="15.75" customHeight="1">
      <c r="A683" s="211" t="s">
        <v>38</v>
      </c>
      <c r="B683" s="211" t="s">
        <v>39</v>
      </c>
      <c r="C683" s="211" t="s">
        <v>60</v>
      </c>
      <c r="D683" s="211" t="s">
        <v>53</v>
      </c>
      <c r="E683" s="206" t="str">
        <f>+'CUOTA ARTESANAL'!E508</f>
        <v>STI PESCADORES ARTESANALES, ARMADORES Y ACTIVIDADES CONEXAS DE TOMÉ LOS BAGRES RSU 08.06.0024 (ROA 5141)</v>
      </c>
      <c r="F683" s="211" t="s">
        <v>41</v>
      </c>
      <c r="G683" s="211" t="s">
        <v>43</v>
      </c>
      <c r="H683" s="224">
        <f>'CUOTA ARTESANAL'!G508</f>
        <v>32.195</v>
      </c>
      <c r="I683" s="224">
        <f>'CUOTA ARTESANAL'!H508</f>
        <v>0</v>
      </c>
      <c r="J683" s="224">
        <f>'CUOTA ARTESANAL'!I508</f>
        <v>32.195</v>
      </c>
      <c r="K683" s="224">
        <f>'CUOTA ARTESANAL'!J508</f>
        <v>10.069000000000001</v>
      </c>
      <c r="L683" s="224">
        <f>'CUOTA ARTESANAL'!K508</f>
        <v>22.125999999999998</v>
      </c>
      <c r="M683" s="225">
        <f>'CUOTA ARTESANAL'!L508</f>
        <v>0.3127504270849511</v>
      </c>
      <c r="N683" s="218" t="str">
        <f>'CUOTA ARTESANAL'!M508</f>
        <v>-</v>
      </c>
      <c r="O683" s="214">
        <f>RESUMEN!$C$4</f>
        <v>44725</v>
      </c>
      <c r="P683" s="206">
        <v>2022</v>
      </c>
      <c r="Q683" s="206"/>
    </row>
    <row r="684" spans="1:17" ht="15.75" customHeight="1">
      <c r="A684" s="211" t="s">
        <v>38</v>
      </c>
      <c r="B684" s="211" t="s">
        <v>39</v>
      </c>
      <c r="C684" s="211" t="s">
        <v>60</v>
      </c>
      <c r="D684" s="211" t="s">
        <v>53</v>
      </c>
      <c r="E684" s="206" t="str">
        <f>+'CUOTA ARTESANAL'!E508</f>
        <v>STI PESCADORES ARTESANALES, ARMADORES Y ACTIVIDADES CONEXAS DE TOMÉ LOS BAGRES RSU 08.06.0024 (ROA 5141)</v>
      </c>
      <c r="F684" s="211" t="s">
        <v>44</v>
      </c>
      <c r="G684" s="211" t="s">
        <v>45</v>
      </c>
      <c r="H684" s="224">
        <f>'CUOTA ARTESANAL'!G509</f>
        <v>32.195</v>
      </c>
      <c r="I684" s="224">
        <f>'CUOTA ARTESANAL'!H509</f>
        <v>0</v>
      </c>
      <c r="J684" s="224">
        <f>'CUOTA ARTESANAL'!I509</f>
        <v>54.320999999999998</v>
      </c>
      <c r="K684" s="224">
        <f>'CUOTA ARTESANAL'!J509</f>
        <v>0</v>
      </c>
      <c r="L684" s="224">
        <f>'CUOTA ARTESANAL'!K509</f>
        <v>54.320999999999998</v>
      </c>
      <c r="M684" s="225">
        <f>'CUOTA ARTESANAL'!L509</f>
        <v>0</v>
      </c>
      <c r="N684" s="218" t="str">
        <f>'CUOTA ARTESANAL'!M509</f>
        <v>-</v>
      </c>
      <c r="O684" s="214">
        <f>RESUMEN!$C$4</f>
        <v>44725</v>
      </c>
      <c r="P684" s="206">
        <v>2022</v>
      </c>
      <c r="Q684" s="206"/>
    </row>
    <row r="685" spans="1:17" ht="15.75" customHeight="1">
      <c r="A685" s="211" t="s">
        <v>38</v>
      </c>
      <c r="B685" s="211" t="s">
        <v>39</v>
      </c>
      <c r="C685" s="211" t="s">
        <v>60</v>
      </c>
      <c r="D685" s="211" t="s">
        <v>53</v>
      </c>
      <c r="E685" s="206" t="str">
        <f>+'CUOTA ARTESANAL'!E508</f>
        <v>STI PESCADORES ARTESANALES, ARMADORES Y ACTIVIDADES CONEXAS DE TOMÉ LOS BAGRES RSU 08.06.0024 (ROA 5141)</v>
      </c>
      <c r="F685" s="211" t="s">
        <v>41</v>
      </c>
      <c r="G685" s="211" t="s">
        <v>45</v>
      </c>
      <c r="H685" s="224">
        <f>'CUOTA ARTESANAL'!N508</f>
        <v>64.39</v>
      </c>
      <c r="I685" s="224">
        <f>'CUOTA ARTESANAL'!O508</f>
        <v>0</v>
      </c>
      <c r="J685" s="224">
        <f>'CUOTA ARTESANAL'!P508</f>
        <v>64.39</v>
      </c>
      <c r="K685" s="224">
        <f>'CUOTA ARTESANAL'!Q508</f>
        <v>10.069000000000001</v>
      </c>
      <c r="L685" s="224">
        <f>'CUOTA ARTESANAL'!R508</f>
        <v>54.320999999999998</v>
      </c>
      <c r="M685" s="225">
        <f>'CUOTA ARTESANAL'!S508</f>
        <v>0.15637521354247555</v>
      </c>
      <c r="N685" s="218" t="s">
        <v>203</v>
      </c>
      <c r="O685" s="214">
        <f>RESUMEN!$C$4</f>
        <v>44725</v>
      </c>
      <c r="P685" s="206">
        <v>2022</v>
      </c>
      <c r="Q685" s="206"/>
    </row>
    <row r="686" spans="1:17" ht="15.75" customHeight="1">
      <c r="A686" s="211" t="s">
        <v>38</v>
      </c>
      <c r="B686" s="211" t="s">
        <v>39</v>
      </c>
      <c r="C686" s="211" t="s">
        <v>60</v>
      </c>
      <c r="D686" s="211" t="s">
        <v>53</v>
      </c>
      <c r="E686" s="216" t="str">
        <f>+'CUOTA ARTESANAL'!E510</f>
        <v>STI TRIPULANTES Y ARMADORES DE BOTES, PESCADORES ARTESANALES ALGUEROS, MARISCADORES Y ACTIVIDADES CONEXAS DE LA CALETA TUMBES DE LA COMUNA DE TALCACHUANO  RSU 08.05.0495 (ROA 5222)</v>
      </c>
      <c r="F686" s="211" t="s">
        <v>41</v>
      </c>
      <c r="G686" s="211" t="s">
        <v>43</v>
      </c>
      <c r="H686" s="224">
        <f>'CUOTA ARTESANAL'!G510</f>
        <v>33.159999999999997</v>
      </c>
      <c r="I686" s="224">
        <f>'CUOTA ARTESANAL'!H510</f>
        <v>0</v>
      </c>
      <c r="J686" s="224">
        <f>'CUOTA ARTESANAL'!I510</f>
        <v>33.159999999999997</v>
      </c>
      <c r="K686" s="224">
        <f>'CUOTA ARTESANAL'!J510</f>
        <v>0</v>
      </c>
      <c r="L686" s="224">
        <f>'CUOTA ARTESANAL'!K510</f>
        <v>33.159999999999997</v>
      </c>
      <c r="M686" s="225">
        <f>'CUOTA ARTESANAL'!L510</f>
        <v>0</v>
      </c>
      <c r="N686" s="218" t="str">
        <f>'CUOTA ARTESANAL'!M510</f>
        <v>-</v>
      </c>
      <c r="O686" s="214">
        <f>RESUMEN!$C$4</f>
        <v>44725</v>
      </c>
      <c r="P686" s="206">
        <v>2022</v>
      </c>
      <c r="Q686" s="206"/>
    </row>
    <row r="687" spans="1:17" ht="15.75" customHeight="1">
      <c r="A687" s="211" t="s">
        <v>38</v>
      </c>
      <c r="B687" s="211" t="s">
        <v>39</v>
      </c>
      <c r="C687" s="211" t="s">
        <v>60</v>
      </c>
      <c r="D687" s="211" t="s">
        <v>53</v>
      </c>
      <c r="E687" s="216" t="str">
        <f>+'CUOTA ARTESANAL'!E510</f>
        <v>STI TRIPULANTES Y ARMADORES DE BOTES, PESCADORES ARTESANALES ALGUEROS, MARISCADORES Y ACTIVIDADES CONEXAS DE LA CALETA TUMBES DE LA COMUNA DE TALCACHUANO  RSU 08.05.0495 (ROA 5222)</v>
      </c>
      <c r="F687" s="211" t="s">
        <v>44</v>
      </c>
      <c r="G687" s="211" t="s">
        <v>45</v>
      </c>
      <c r="H687" s="224">
        <f>'CUOTA ARTESANAL'!G511</f>
        <v>33.159999999999997</v>
      </c>
      <c r="I687" s="224">
        <f>'CUOTA ARTESANAL'!H511</f>
        <v>0</v>
      </c>
      <c r="J687" s="224">
        <f>'CUOTA ARTESANAL'!I511</f>
        <v>66.319999999999993</v>
      </c>
      <c r="K687" s="224">
        <f>'CUOTA ARTESANAL'!J511</f>
        <v>0</v>
      </c>
      <c r="L687" s="224">
        <f>'CUOTA ARTESANAL'!K511</f>
        <v>66.319999999999993</v>
      </c>
      <c r="M687" s="225">
        <f>'CUOTA ARTESANAL'!L511</f>
        <v>0</v>
      </c>
      <c r="N687" s="218" t="str">
        <f>'CUOTA ARTESANAL'!M511</f>
        <v>-</v>
      </c>
      <c r="O687" s="214">
        <f>RESUMEN!$C$4</f>
        <v>44725</v>
      </c>
      <c r="P687" s="206">
        <v>2022</v>
      </c>
      <c r="Q687" s="206"/>
    </row>
    <row r="688" spans="1:17" ht="15.75" customHeight="1">
      <c r="A688" s="211" t="s">
        <v>38</v>
      </c>
      <c r="B688" s="211" t="s">
        <v>39</v>
      </c>
      <c r="C688" s="211" t="s">
        <v>60</v>
      </c>
      <c r="D688" s="211" t="s">
        <v>53</v>
      </c>
      <c r="E688" s="216" t="str">
        <f>+'CUOTA ARTESANAL'!E510</f>
        <v>STI TRIPULANTES Y ARMADORES DE BOTES, PESCADORES ARTESANALES ALGUEROS, MARISCADORES Y ACTIVIDADES CONEXAS DE LA CALETA TUMBES DE LA COMUNA DE TALCACHUANO  RSU 08.05.0495 (ROA 5222)</v>
      </c>
      <c r="F688" s="211" t="s">
        <v>41</v>
      </c>
      <c r="G688" s="211" t="s">
        <v>45</v>
      </c>
      <c r="H688" s="224">
        <f>'CUOTA ARTESANAL'!N510</f>
        <v>66.319999999999993</v>
      </c>
      <c r="I688" s="224">
        <f>'CUOTA ARTESANAL'!O510</f>
        <v>0</v>
      </c>
      <c r="J688" s="224">
        <f>'CUOTA ARTESANAL'!P510</f>
        <v>66.319999999999993</v>
      </c>
      <c r="K688" s="224">
        <f>'CUOTA ARTESANAL'!Q510</f>
        <v>0</v>
      </c>
      <c r="L688" s="224">
        <f>'CUOTA ARTESANAL'!R510</f>
        <v>66.319999999999993</v>
      </c>
      <c r="M688" s="225">
        <f>'CUOTA ARTESANAL'!S510</f>
        <v>0</v>
      </c>
      <c r="N688" s="218" t="s">
        <v>203</v>
      </c>
      <c r="O688" s="214">
        <f>RESUMEN!$C$4</f>
        <v>44725</v>
      </c>
      <c r="P688" s="206">
        <v>2022</v>
      </c>
      <c r="Q688" s="206"/>
    </row>
    <row r="689" spans="1:17" ht="15.75" customHeight="1">
      <c r="A689" s="211" t="s">
        <v>38</v>
      </c>
      <c r="B689" s="211" t="s">
        <v>39</v>
      </c>
      <c r="C689" s="211" t="s">
        <v>60</v>
      </c>
      <c r="D689" s="211" t="s">
        <v>53</v>
      </c>
      <c r="E689" s="206" t="str">
        <f>+'CUOTA ARTESANAL'!E512</f>
        <v>STI PESCADORES ARTESANALES HISTÓRICOS DE TALCAHUANO SPARHITAL  RSU 08.05.0382 (ROA 1633)</v>
      </c>
      <c r="F689" s="211" t="s">
        <v>41</v>
      </c>
      <c r="G689" s="211" t="s">
        <v>43</v>
      </c>
      <c r="H689" s="224">
        <f>'CUOTA ARTESANAL'!G512</f>
        <v>19.882999999999999</v>
      </c>
      <c r="I689" s="224">
        <f>'CUOTA ARTESANAL'!H512</f>
        <v>-39</v>
      </c>
      <c r="J689" s="224">
        <f>'CUOTA ARTESANAL'!I512</f>
        <v>-19.117000000000001</v>
      </c>
      <c r="K689" s="224">
        <f>'CUOTA ARTESANAL'!J512</f>
        <v>0</v>
      </c>
      <c r="L689" s="224">
        <f>'CUOTA ARTESANAL'!K512</f>
        <v>-19.117000000000001</v>
      </c>
      <c r="M689" s="225">
        <f>'CUOTA ARTESANAL'!L512</f>
        <v>0</v>
      </c>
      <c r="N689" s="218" t="str">
        <f>'CUOTA ARTESANAL'!M512</f>
        <v>-</v>
      </c>
      <c r="O689" s="214">
        <f>RESUMEN!$C$4</f>
        <v>44725</v>
      </c>
      <c r="P689" s="206">
        <v>2022</v>
      </c>
      <c r="Q689" s="206"/>
    </row>
    <row r="690" spans="1:17" ht="15.75" customHeight="1">
      <c r="A690" s="211" t="s">
        <v>38</v>
      </c>
      <c r="B690" s="211" t="s">
        <v>39</v>
      </c>
      <c r="C690" s="211" t="s">
        <v>60</v>
      </c>
      <c r="D690" s="211" t="s">
        <v>53</v>
      </c>
      <c r="E690" s="206" t="str">
        <f>+'CUOTA ARTESANAL'!E512</f>
        <v>STI PESCADORES ARTESANALES HISTÓRICOS DE TALCAHUANO SPARHITAL  RSU 08.05.0382 (ROA 1633)</v>
      </c>
      <c r="F690" s="211" t="s">
        <v>44</v>
      </c>
      <c r="G690" s="211" t="s">
        <v>45</v>
      </c>
      <c r="H690" s="224">
        <f>'CUOTA ARTESANAL'!G513</f>
        <v>19.882999999999999</v>
      </c>
      <c r="I690" s="224">
        <f>'CUOTA ARTESANAL'!H513</f>
        <v>0</v>
      </c>
      <c r="J690" s="224">
        <f>'CUOTA ARTESANAL'!I513</f>
        <v>0.76599999999999824</v>
      </c>
      <c r="K690" s="224">
        <f>'CUOTA ARTESANAL'!J513</f>
        <v>0</v>
      </c>
      <c r="L690" s="224">
        <f>'CUOTA ARTESANAL'!K513</f>
        <v>0.76599999999999824</v>
      </c>
      <c r="M690" s="225">
        <f>'CUOTA ARTESANAL'!L513</f>
        <v>0</v>
      </c>
      <c r="N690" s="218" t="str">
        <f>'CUOTA ARTESANAL'!M513</f>
        <v>-</v>
      </c>
      <c r="O690" s="214">
        <f>RESUMEN!$C$4</f>
        <v>44725</v>
      </c>
      <c r="P690" s="206">
        <v>2022</v>
      </c>
      <c r="Q690" s="206"/>
    </row>
    <row r="691" spans="1:17" ht="15.75" customHeight="1">
      <c r="A691" s="211" t="s">
        <v>38</v>
      </c>
      <c r="B691" s="211" t="s">
        <v>39</v>
      </c>
      <c r="C691" s="211" t="s">
        <v>60</v>
      </c>
      <c r="D691" s="211" t="s">
        <v>53</v>
      </c>
      <c r="E691" s="206" t="str">
        <f>+'CUOTA ARTESANAL'!E512</f>
        <v>STI PESCADORES ARTESANALES HISTÓRICOS DE TALCAHUANO SPARHITAL  RSU 08.05.0382 (ROA 1633)</v>
      </c>
      <c r="F691" s="211" t="s">
        <v>41</v>
      </c>
      <c r="G691" s="211" t="s">
        <v>45</v>
      </c>
      <c r="H691" s="224">
        <f>'CUOTA ARTESANAL'!N512</f>
        <v>39.765999999999998</v>
      </c>
      <c r="I691" s="224">
        <f>'CUOTA ARTESANAL'!O512</f>
        <v>-39</v>
      </c>
      <c r="J691" s="224">
        <f>'CUOTA ARTESANAL'!P512</f>
        <v>0.76599999999999824</v>
      </c>
      <c r="K691" s="224">
        <f>'CUOTA ARTESANAL'!Q512</f>
        <v>0</v>
      </c>
      <c r="L691" s="224">
        <f>'CUOTA ARTESANAL'!R512</f>
        <v>0.76599999999999824</v>
      </c>
      <c r="M691" s="225">
        <f>'CUOTA ARTESANAL'!S512</f>
        <v>0</v>
      </c>
      <c r="N691" s="218" t="s">
        <v>203</v>
      </c>
      <c r="O691" s="214">
        <f>RESUMEN!$C$4</f>
        <v>44725</v>
      </c>
      <c r="P691" s="206">
        <v>2022</v>
      </c>
      <c r="Q691" s="206"/>
    </row>
    <row r="692" spans="1:17" ht="15.75" customHeight="1">
      <c r="A692" s="211" t="s">
        <v>38</v>
      </c>
      <c r="B692" s="211" t="s">
        <v>39</v>
      </c>
      <c r="C692" s="211" t="s">
        <v>60</v>
      </c>
      <c r="D692" s="211" t="s">
        <v>53</v>
      </c>
      <c r="E692" s="206" t="str">
        <f>+'CUOTA ARTESANAL'!E514</f>
        <v>ASOCIACIÓN GREMIAL DE PESCADORES ARTESANALES DE SAN VICENTE - TALCAHUANO RAG 18-8</v>
      </c>
      <c r="F692" s="211" t="s">
        <v>41</v>
      </c>
      <c r="G692" s="211" t="s">
        <v>43</v>
      </c>
      <c r="H692" s="224">
        <f>'CUOTA ARTESANAL'!G514</f>
        <v>44.057000000000002</v>
      </c>
      <c r="I692" s="224">
        <f>'CUOTA ARTESANAL'!H514</f>
        <v>-58.2</v>
      </c>
      <c r="J692" s="224">
        <f>'CUOTA ARTESANAL'!I514</f>
        <v>-14.143000000000001</v>
      </c>
      <c r="K692" s="224">
        <f>'CUOTA ARTESANAL'!J514</f>
        <v>2.3540000000000001</v>
      </c>
      <c r="L692" s="224">
        <f>'CUOTA ARTESANAL'!K514</f>
        <v>-16.497</v>
      </c>
      <c r="M692" s="225">
        <f>'CUOTA ARTESANAL'!L514</f>
        <v>-0.16644276320441206</v>
      </c>
      <c r="N692" s="218" t="str">
        <f>'CUOTA ARTESANAL'!M514</f>
        <v>-</v>
      </c>
      <c r="O692" s="214">
        <f>RESUMEN!$C$4</f>
        <v>44725</v>
      </c>
      <c r="P692" s="206">
        <v>2022</v>
      </c>
      <c r="Q692" s="206"/>
    </row>
    <row r="693" spans="1:17" ht="15.75" customHeight="1">
      <c r="A693" s="211" t="s">
        <v>38</v>
      </c>
      <c r="B693" s="211" t="s">
        <v>39</v>
      </c>
      <c r="C693" s="211" t="s">
        <v>60</v>
      </c>
      <c r="D693" s="211" t="s">
        <v>53</v>
      </c>
      <c r="E693" s="206" t="str">
        <f>+'CUOTA ARTESANAL'!E514</f>
        <v>ASOCIACIÓN GREMIAL DE PESCADORES ARTESANALES DE SAN VICENTE - TALCAHUANO RAG 18-8</v>
      </c>
      <c r="F693" s="211" t="s">
        <v>44</v>
      </c>
      <c r="G693" s="211" t="s">
        <v>45</v>
      </c>
      <c r="H693" s="224">
        <f>'CUOTA ARTESANAL'!G515</f>
        <v>44.057000000000002</v>
      </c>
      <c r="I693" s="224">
        <f>'CUOTA ARTESANAL'!H515</f>
        <v>0</v>
      </c>
      <c r="J693" s="224">
        <f>'CUOTA ARTESANAL'!I515</f>
        <v>27.560000000000002</v>
      </c>
      <c r="K693" s="224">
        <f>'CUOTA ARTESANAL'!J515</f>
        <v>0</v>
      </c>
      <c r="L693" s="224">
        <f>'CUOTA ARTESANAL'!K515</f>
        <v>27.560000000000002</v>
      </c>
      <c r="M693" s="225">
        <f>'CUOTA ARTESANAL'!L515</f>
        <v>0</v>
      </c>
      <c r="N693" s="218" t="str">
        <f>'CUOTA ARTESANAL'!M515</f>
        <v>-</v>
      </c>
      <c r="O693" s="214">
        <f>RESUMEN!$C$4</f>
        <v>44725</v>
      </c>
      <c r="P693" s="206">
        <v>2022</v>
      </c>
      <c r="Q693" s="206"/>
    </row>
    <row r="694" spans="1:17" ht="15.75" customHeight="1">
      <c r="A694" s="211" t="s">
        <v>38</v>
      </c>
      <c r="B694" s="211" t="s">
        <v>39</v>
      </c>
      <c r="C694" s="211" t="s">
        <v>60</v>
      </c>
      <c r="D694" s="211" t="s">
        <v>53</v>
      </c>
      <c r="E694" s="206" t="str">
        <f>+'CUOTA ARTESANAL'!E514</f>
        <v>ASOCIACIÓN GREMIAL DE PESCADORES ARTESANALES DE SAN VICENTE - TALCAHUANO RAG 18-8</v>
      </c>
      <c r="F694" s="211" t="s">
        <v>41</v>
      </c>
      <c r="G694" s="211" t="s">
        <v>45</v>
      </c>
      <c r="H694" s="224">
        <f>'CUOTA ARTESANAL'!N514</f>
        <v>88.114000000000004</v>
      </c>
      <c r="I694" s="224">
        <f>'CUOTA ARTESANAL'!O514</f>
        <v>-58.2</v>
      </c>
      <c r="J694" s="224">
        <f>'CUOTA ARTESANAL'!P514</f>
        <v>29.914000000000001</v>
      </c>
      <c r="K694" s="224">
        <f>'CUOTA ARTESANAL'!Q514</f>
        <v>2.3540000000000001</v>
      </c>
      <c r="L694" s="224">
        <f>'CUOTA ARTESANAL'!R514</f>
        <v>27.560000000000002</v>
      </c>
      <c r="M694" s="225">
        <f>'CUOTA ARTESANAL'!S514</f>
        <v>7.8692251119876974E-2</v>
      </c>
      <c r="N694" s="218" t="s">
        <v>203</v>
      </c>
      <c r="O694" s="214">
        <f>RESUMEN!$C$4</f>
        <v>44725</v>
      </c>
      <c r="P694" s="206">
        <v>2022</v>
      </c>
      <c r="Q694" s="206"/>
    </row>
    <row r="695" spans="1:17" ht="15.75" customHeight="1">
      <c r="A695" s="211" t="s">
        <v>38</v>
      </c>
      <c r="B695" s="211" t="s">
        <v>39</v>
      </c>
      <c r="C695" s="211" t="s">
        <v>60</v>
      </c>
      <c r="D695" s="211" t="s">
        <v>53</v>
      </c>
      <c r="E695" s="206" t="str">
        <f>+'CUOTA ARTESANAL'!E516</f>
        <v>STI PESCADORES ARMADORES ARTESANALES DE EMBARCACIONES MENORES DE LA CALETA DE TUMBES SIPEAREM RSU 08.05.0569</v>
      </c>
      <c r="F695" s="211" t="s">
        <v>41</v>
      </c>
      <c r="G695" s="211" t="s">
        <v>43</v>
      </c>
      <c r="H695" s="224">
        <f>'CUOTA ARTESANAL'!G516</f>
        <v>19.716000000000001</v>
      </c>
      <c r="I695" s="224">
        <f>'CUOTA ARTESANAL'!H516</f>
        <v>0</v>
      </c>
      <c r="J695" s="224">
        <f>'CUOTA ARTESANAL'!I516</f>
        <v>19.716000000000001</v>
      </c>
      <c r="K695" s="224">
        <f>'CUOTA ARTESANAL'!J516</f>
        <v>0</v>
      </c>
      <c r="L695" s="224">
        <f>'CUOTA ARTESANAL'!K516</f>
        <v>19.716000000000001</v>
      </c>
      <c r="M695" s="225">
        <f>'CUOTA ARTESANAL'!L516</f>
        <v>0</v>
      </c>
      <c r="N695" s="218" t="str">
        <f>'CUOTA ARTESANAL'!M516</f>
        <v>-</v>
      </c>
      <c r="O695" s="214">
        <f>RESUMEN!$C$4</f>
        <v>44725</v>
      </c>
      <c r="P695" s="206">
        <v>2022</v>
      </c>
      <c r="Q695" s="206"/>
    </row>
    <row r="696" spans="1:17" ht="15.75" customHeight="1">
      <c r="A696" s="211" t="s">
        <v>38</v>
      </c>
      <c r="B696" s="211" t="s">
        <v>39</v>
      </c>
      <c r="C696" s="211" t="s">
        <v>60</v>
      </c>
      <c r="D696" s="211" t="s">
        <v>53</v>
      </c>
      <c r="E696" s="206" t="str">
        <f>+'CUOTA ARTESANAL'!E516</f>
        <v>STI PESCADORES ARMADORES ARTESANALES DE EMBARCACIONES MENORES DE LA CALETA DE TUMBES SIPEAREM RSU 08.05.0569</v>
      </c>
      <c r="F696" s="211" t="s">
        <v>44</v>
      </c>
      <c r="G696" s="211" t="s">
        <v>45</v>
      </c>
      <c r="H696" s="224">
        <f>'CUOTA ARTESANAL'!G517</f>
        <v>19.716000000000001</v>
      </c>
      <c r="I696" s="224">
        <f>'CUOTA ARTESANAL'!H517</f>
        <v>0</v>
      </c>
      <c r="J696" s="224">
        <f>'CUOTA ARTESANAL'!I517</f>
        <v>39.432000000000002</v>
      </c>
      <c r="K696" s="224">
        <f>'CUOTA ARTESANAL'!J517</f>
        <v>0</v>
      </c>
      <c r="L696" s="224">
        <f>'CUOTA ARTESANAL'!K517</f>
        <v>39.432000000000002</v>
      </c>
      <c r="M696" s="225">
        <f>'CUOTA ARTESANAL'!L517</f>
        <v>0</v>
      </c>
      <c r="N696" s="218" t="str">
        <f>'CUOTA ARTESANAL'!M517</f>
        <v>-</v>
      </c>
      <c r="O696" s="214">
        <f>RESUMEN!$C$4</f>
        <v>44725</v>
      </c>
      <c r="P696" s="206">
        <v>2022</v>
      </c>
      <c r="Q696" s="206"/>
    </row>
    <row r="697" spans="1:17" ht="15.75" customHeight="1">
      <c r="A697" s="211" t="s">
        <v>38</v>
      </c>
      <c r="B697" s="211" t="s">
        <v>39</v>
      </c>
      <c r="C697" s="211" t="s">
        <v>60</v>
      </c>
      <c r="D697" s="211" t="s">
        <v>53</v>
      </c>
      <c r="E697" s="206" t="str">
        <f>+'CUOTA ARTESANAL'!E516</f>
        <v>STI PESCADORES ARMADORES ARTESANALES DE EMBARCACIONES MENORES DE LA CALETA DE TUMBES SIPEAREM RSU 08.05.0569</v>
      </c>
      <c r="F697" s="211" t="s">
        <v>41</v>
      </c>
      <c r="G697" s="211" t="s">
        <v>45</v>
      </c>
      <c r="H697" s="224">
        <f>'CUOTA ARTESANAL'!N516</f>
        <v>39.432000000000002</v>
      </c>
      <c r="I697" s="224">
        <f>'CUOTA ARTESANAL'!O516</f>
        <v>0</v>
      </c>
      <c r="J697" s="224">
        <f>'CUOTA ARTESANAL'!P516</f>
        <v>39.432000000000002</v>
      </c>
      <c r="K697" s="224">
        <f>'CUOTA ARTESANAL'!Q516</f>
        <v>0</v>
      </c>
      <c r="L697" s="224">
        <f>'CUOTA ARTESANAL'!R516</f>
        <v>39.432000000000002</v>
      </c>
      <c r="M697" s="225">
        <f>'CUOTA ARTESANAL'!S516</f>
        <v>0</v>
      </c>
      <c r="N697" s="218" t="s">
        <v>203</v>
      </c>
      <c r="O697" s="214">
        <f>RESUMEN!$C$4</f>
        <v>44725</v>
      </c>
      <c r="P697" s="206">
        <v>2022</v>
      </c>
      <c r="Q697" s="206"/>
    </row>
    <row r="698" spans="1:17" ht="15.75" customHeight="1">
      <c r="A698" s="211" t="s">
        <v>38</v>
      </c>
      <c r="B698" s="211" t="s">
        <v>39</v>
      </c>
      <c r="C698" s="211" t="s">
        <v>60</v>
      </c>
      <c r="D698" s="211" t="s">
        <v>53</v>
      </c>
      <c r="E698" s="206" t="str">
        <f>+'CUOTA ARTESANAL'!E518</f>
        <v>STI PESCADORES ARMADORES ARTESANALES BUZOS ACUICULTORES Y  RAMOS AFINES DE LA PESCA ARTESANAL DE TALCAHUANO SIPEARTAL RSU 08.05.0487</v>
      </c>
      <c r="F698" s="211" t="s">
        <v>41</v>
      </c>
      <c r="G698" s="211" t="s">
        <v>43</v>
      </c>
      <c r="H698" s="224">
        <f>'CUOTA ARTESANAL'!G518</f>
        <v>10.098000000000001</v>
      </c>
      <c r="I698" s="224">
        <f>'CUOTA ARTESANAL'!H518</f>
        <v>0</v>
      </c>
      <c r="J698" s="224">
        <f>'CUOTA ARTESANAL'!I518</f>
        <v>10.098000000000001</v>
      </c>
      <c r="K698" s="224">
        <f>'CUOTA ARTESANAL'!J518</f>
        <v>0</v>
      </c>
      <c r="L698" s="224">
        <f>'CUOTA ARTESANAL'!K518</f>
        <v>10.098000000000001</v>
      </c>
      <c r="M698" s="225">
        <f>'CUOTA ARTESANAL'!L518</f>
        <v>0</v>
      </c>
      <c r="N698" s="218" t="str">
        <f>'CUOTA ARTESANAL'!M518</f>
        <v>-</v>
      </c>
      <c r="O698" s="214">
        <f>RESUMEN!$C$4</f>
        <v>44725</v>
      </c>
      <c r="P698" s="206">
        <v>2022</v>
      </c>
      <c r="Q698" s="206"/>
    </row>
    <row r="699" spans="1:17" ht="15.75" customHeight="1">
      <c r="A699" s="211" t="s">
        <v>38</v>
      </c>
      <c r="B699" s="211" t="s">
        <v>39</v>
      </c>
      <c r="C699" s="211" t="s">
        <v>60</v>
      </c>
      <c r="D699" s="211" t="s">
        <v>53</v>
      </c>
      <c r="E699" s="206" t="str">
        <f>+'CUOTA ARTESANAL'!E518</f>
        <v>STI PESCADORES ARMADORES ARTESANALES BUZOS ACUICULTORES Y  RAMOS AFINES DE LA PESCA ARTESANAL DE TALCAHUANO SIPEARTAL RSU 08.05.0487</v>
      </c>
      <c r="F699" s="211" t="s">
        <v>44</v>
      </c>
      <c r="G699" s="211" t="s">
        <v>45</v>
      </c>
      <c r="H699" s="224">
        <f>'CUOTA ARTESANAL'!G519</f>
        <v>10.098000000000001</v>
      </c>
      <c r="I699" s="224">
        <f>'CUOTA ARTESANAL'!H519</f>
        <v>0</v>
      </c>
      <c r="J699" s="224">
        <f>'CUOTA ARTESANAL'!I519</f>
        <v>20.196000000000002</v>
      </c>
      <c r="K699" s="224">
        <f>'CUOTA ARTESANAL'!J519</f>
        <v>0</v>
      </c>
      <c r="L699" s="224">
        <f>'CUOTA ARTESANAL'!K519</f>
        <v>20.196000000000002</v>
      </c>
      <c r="M699" s="225">
        <f>'CUOTA ARTESANAL'!L519</f>
        <v>0</v>
      </c>
      <c r="N699" s="218" t="str">
        <f>'CUOTA ARTESANAL'!M519</f>
        <v>-</v>
      </c>
      <c r="O699" s="214">
        <f>RESUMEN!$C$4</f>
        <v>44725</v>
      </c>
      <c r="P699" s="206">
        <v>2022</v>
      </c>
      <c r="Q699" s="206"/>
    </row>
    <row r="700" spans="1:17" ht="15.75" customHeight="1">
      <c r="A700" s="211" t="s">
        <v>38</v>
      </c>
      <c r="B700" s="211" t="s">
        <v>39</v>
      </c>
      <c r="C700" s="211" t="s">
        <v>60</v>
      </c>
      <c r="D700" s="211" t="s">
        <v>53</v>
      </c>
      <c r="E700" s="206" t="str">
        <f>+'CUOTA ARTESANAL'!E518</f>
        <v>STI PESCADORES ARMADORES ARTESANALES BUZOS ACUICULTORES Y  RAMOS AFINES DE LA PESCA ARTESANAL DE TALCAHUANO SIPEARTAL RSU 08.05.0487</v>
      </c>
      <c r="F700" s="211" t="s">
        <v>41</v>
      </c>
      <c r="G700" s="211" t="s">
        <v>45</v>
      </c>
      <c r="H700" s="224">
        <f>'CUOTA ARTESANAL'!N518</f>
        <v>20.196000000000002</v>
      </c>
      <c r="I700" s="224">
        <f>'CUOTA ARTESANAL'!O518</f>
        <v>0</v>
      </c>
      <c r="J700" s="224">
        <f>'CUOTA ARTESANAL'!P518</f>
        <v>20.196000000000002</v>
      </c>
      <c r="K700" s="224">
        <f>'CUOTA ARTESANAL'!Q518</f>
        <v>0</v>
      </c>
      <c r="L700" s="224">
        <f>'CUOTA ARTESANAL'!R518</f>
        <v>20.196000000000002</v>
      </c>
      <c r="M700" s="225">
        <f>'CUOTA ARTESANAL'!S518</f>
        <v>0</v>
      </c>
      <c r="N700" s="218" t="s">
        <v>203</v>
      </c>
      <c r="O700" s="214">
        <f>RESUMEN!$C$4</f>
        <v>44725</v>
      </c>
      <c r="P700" s="206">
        <v>2022</v>
      </c>
      <c r="Q700" s="206"/>
    </row>
    <row r="701" spans="1:17" ht="15.75" customHeight="1">
      <c r="A701" s="211" t="s">
        <v>38</v>
      </c>
      <c r="B701" s="211" t="s">
        <v>39</v>
      </c>
      <c r="C701" s="211" t="s">
        <v>60</v>
      </c>
      <c r="D701" s="211" t="s">
        <v>53</v>
      </c>
      <c r="E701" s="206" t="str">
        <f>+'CUOTA ARTESANAL'!E520</f>
        <v>STI DE BUZOS, AYUDANTES DE BUZO, PESCADORES ARTESANALES ALGUERAS Y ACTIVIDADES CONEXAS DE LAS CALETAS TOMÉ Y QUICHIUTO RSU 08.06.0043</v>
      </c>
      <c r="F701" s="211" t="s">
        <v>41</v>
      </c>
      <c r="G701" s="211" t="s">
        <v>43</v>
      </c>
      <c r="H701" s="224">
        <f>'CUOTA ARTESANAL'!G520</f>
        <v>11.798999999999999</v>
      </c>
      <c r="I701" s="224">
        <f>'CUOTA ARTESANAL'!H520</f>
        <v>0</v>
      </c>
      <c r="J701" s="224">
        <f>'CUOTA ARTESANAL'!I520</f>
        <v>11.798999999999999</v>
      </c>
      <c r="K701" s="224">
        <f>'CUOTA ARTESANAL'!J520</f>
        <v>0</v>
      </c>
      <c r="L701" s="224">
        <f>'CUOTA ARTESANAL'!K520</f>
        <v>11.798999999999999</v>
      </c>
      <c r="M701" s="225">
        <f>'CUOTA ARTESANAL'!L520</f>
        <v>0</v>
      </c>
      <c r="N701" s="218" t="str">
        <f>'CUOTA ARTESANAL'!M520</f>
        <v>-</v>
      </c>
      <c r="O701" s="214">
        <f>RESUMEN!$C$4</f>
        <v>44725</v>
      </c>
      <c r="P701" s="206">
        <v>2022</v>
      </c>
      <c r="Q701" s="206"/>
    </row>
    <row r="702" spans="1:17" ht="15.75" customHeight="1">
      <c r="A702" s="211" t="s">
        <v>38</v>
      </c>
      <c r="B702" s="211" t="s">
        <v>39</v>
      </c>
      <c r="C702" s="211" t="s">
        <v>60</v>
      </c>
      <c r="D702" s="211" t="s">
        <v>53</v>
      </c>
      <c r="E702" s="206" t="str">
        <f>+'CUOTA ARTESANAL'!E520</f>
        <v>STI DE BUZOS, AYUDANTES DE BUZO, PESCADORES ARTESANALES ALGUERAS Y ACTIVIDADES CONEXAS DE LAS CALETAS TOMÉ Y QUICHIUTO RSU 08.06.0043</v>
      </c>
      <c r="F702" s="211" t="s">
        <v>44</v>
      </c>
      <c r="G702" s="211" t="s">
        <v>45</v>
      </c>
      <c r="H702" s="224">
        <f>'CUOTA ARTESANAL'!G521</f>
        <v>11.798999999999999</v>
      </c>
      <c r="I702" s="224">
        <f>'CUOTA ARTESANAL'!H521</f>
        <v>0</v>
      </c>
      <c r="J702" s="224">
        <f>'CUOTA ARTESANAL'!I521</f>
        <v>23.597999999999999</v>
      </c>
      <c r="K702" s="224">
        <f>'CUOTA ARTESANAL'!J521</f>
        <v>0</v>
      </c>
      <c r="L702" s="224">
        <f>'CUOTA ARTESANAL'!K521</f>
        <v>23.597999999999999</v>
      </c>
      <c r="M702" s="225">
        <f>'CUOTA ARTESANAL'!L521</f>
        <v>0</v>
      </c>
      <c r="N702" s="218" t="str">
        <f>'CUOTA ARTESANAL'!M521</f>
        <v>-</v>
      </c>
      <c r="O702" s="214">
        <f>RESUMEN!$C$4</f>
        <v>44725</v>
      </c>
      <c r="P702" s="206">
        <v>2022</v>
      </c>
      <c r="Q702" s="206"/>
    </row>
    <row r="703" spans="1:17" ht="15.75" customHeight="1">
      <c r="A703" s="211" t="s">
        <v>38</v>
      </c>
      <c r="B703" s="211" t="s">
        <v>39</v>
      </c>
      <c r="C703" s="211" t="s">
        <v>60</v>
      </c>
      <c r="D703" s="211" t="s">
        <v>53</v>
      </c>
      <c r="E703" s="206" t="str">
        <f>+'CUOTA ARTESANAL'!E520</f>
        <v>STI DE BUZOS, AYUDANTES DE BUZO, PESCADORES ARTESANALES ALGUERAS Y ACTIVIDADES CONEXAS DE LAS CALETAS TOMÉ Y QUICHIUTO RSU 08.06.0043</v>
      </c>
      <c r="F703" s="211" t="s">
        <v>41</v>
      </c>
      <c r="G703" s="211" t="s">
        <v>45</v>
      </c>
      <c r="H703" s="224">
        <f>'CUOTA ARTESANAL'!N520</f>
        <v>23.597999999999999</v>
      </c>
      <c r="I703" s="224">
        <f>'CUOTA ARTESANAL'!O520</f>
        <v>0</v>
      </c>
      <c r="J703" s="224">
        <f>'CUOTA ARTESANAL'!P520</f>
        <v>23.597999999999999</v>
      </c>
      <c r="K703" s="224">
        <f>'CUOTA ARTESANAL'!Q520</f>
        <v>0</v>
      </c>
      <c r="L703" s="224">
        <f>'CUOTA ARTESANAL'!R520</f>
        <v>23.597999999999999</v>
      </c>
      <c r="M703" s="225">
        <f>'CUOTA ARTESANAL'!S520</f>
        <v>0</v>
      </c>
      <c r="N703" s="218" t="s">
        <v>203</v>
      </c>
      <c r="O703" s="214">
        <f>RESUMEN!$C$4</f>
        <v>44725</v>
      </c>
      <c r="P703" s="206">
        <v>2022</v>
      </c>
      <c r="Q703" s="206"/>
    </row>
    <row r="704" spans="1:17" ht="15.75" customHeight="1">
      <c r="A704" s="211" t="s">
        <v>38</v>
      </c>
      <c r="B704" s="211" t="s">
        <v>39</v>
      </c>
      <c r="C704" s="211" t="s">
        <v>60</v>
      </c>
      <c r="D704" s="211" t="s">
        <v>53</v>
      </c>
      <c r="E704" s="206" t="str">
        <f>+'CUOTA ARTESANAL'!E524</f>
        <v>STI ARMADORES PESCADORES ARTESANALES ALGUEROS Y RAMOS AFINES MEDITERRÁNEO RSU 08.05.0605</v>
      </c>
      <c r="F704" s="211" t="s">
        <v>41</v>
      </c>
      <c r="G704" s="211" t="s">
        <v>43</v>
      </c>
      <c r="H704" s="224">
        <f>'CUOTA ARTESANAL'!G524</f>
        <v>5.032</v>
      </c>
      <c r="I704" s="224">
        <f>'CUOTA ARTESANAL'!H524</f>
        <v>0</v>
      </c>
      <c r="J704" s="224">
        <f>'CUOTA ARTESANAL'!I524</f>
        <v>5.032</v>
      </c>
      <c r="K704" s="224">
        <f>'CUOTA ARTESANAL'!J524</f>
        <v>0</v>
      </c>
      <c r="L704" s="224">
        <f>'CUOTA ARTESANAL'!K524</f>
        <v>5.032</v>
      </c>
      <c r="M704" s="225">
        <f>'CUOTA ARTESANAL'!L524</f>
        <v>0</v>
      </c>
      <c r="N704" s="218" t="str">
        <f>'CUOTA ARTESANAL'!M524</f>
        <v>-</v>
      </c>
      <c r="O704" s="214">
        <f>RESUMEN!$C$4</f>
        <v>44725</v>
      </c>
      <c r="P704" s="206">
        <v>2022</v>
      </c>
      <c r="Q704" s="206"/>
    </row>
    <row r="705" spans="1:17" ht="15.75" customHeight="1">
      <c r="A705" s="211" t="s">
        <v>38</v>
      </c>
      <c r="B705" s="211" t="s">
        <v>39</v>
      </c>
      <c r="C705" s="211" t="s">
        <v>60</v>
      </c>
      <c r="D705" s="211" t="s">
        <v>53</v>
      </c>
      <c r="E705" s="206" t="str">
        <f>+'CUOTA ARTESANAL'!E524</f>
        <v>STI ARMADORES PESCADORES ARTESANALES ALGUEROS Y RAMOS AFINES MEDITERRÁNEO RSU 08.05.0605</v>
      </c>
      <c r="F705" s="211" t="s">
        <v>44</v>
      </c>
      <c r="G705" s="211" t="s">
        <v>45</v>
      </c>
      <c r="H705" s="224">
        <f>'CUOTA ARTESANAL'!G525</f>
        <v>5.032</v>
      </c>
      <c r="I705" s="224">
        <f>'CUOTA ARTESANAL'!H525</f>
        <v>0</v>
      </c>
      <c r="J705" s="224">
        <f>'CUOTA ARTESANAL'!I525</f>
        <v>10.064</v>
      </c>
      <c r="K705" s="224">
        <f>'CUOTA ARTESANAL'!J525</f>
        <v>0</v>
      </c>
      <c r="L705" s="224">
        <f>'CUOTA ARTESANAL'!K525</f>
        <v>10.064</v>
      </c>
      <c r="M705" s="225">
        <f>'CUOTA ARTESANAL'!L525</f>
        <v>0</v>
      </c>
      <c r="N705" s="218" t="str">
        <f>'CUOTA ARTESANAL'!M525</f>
        <v>-</v>
      </c>
      <c r="O705" s="214">
        <f>RESUMEN!$C$4</f>
        <v>44725</v>
      </c>
      <c r="P705" s="206">
        <v>2022</v>
      </c>
      <c r="Q705" s="206"/>
    </row>
    <row r="706" spans="1:17" ht="15.75" customHeight="1">
      <c r="A706" s="211" t="s">
        <v>38</v>
      </c>
      <c r="B706" s="211" t="s">
        <v>39</v>
      </c>
      <c r="C706" s="211" t="s">
        <v>60</v>
      </c>
      <c r="D706" s="211" t="s">
        <v>53</v>
      </c>
      <c r="E706" s="206" t="str">
        <f>+'CUOTA ARTESANAL'!E524</f>
        <v>STI ARMADORES PESCADORES ARTESANALES ALGUEROS Y RAMOS AFINES MEDITERRÁNEO RSU 08.05.0605</v>
      </c>
      <c r="F706" s="211" t="s">
        <v>41</v>
      </c>
      <c r="G706" s="211" t="s">
        <v>45</v>
      </c>
      <c r="H706" s="224">
        <f>'CUOTA ARTESANAL'!N524</f>
        <v>10.064</v>
      </c>
      <c r="I706" s="224">
        <f>'CUOTA ARTESANAL'!O524</f>
        <v>0</v>
      </c>
      <c r="J706" s="224">
        <f>'CUOTA ARTESANAL'!P524</f>
        <v>10.064</v>
      </c>
      <c r="K706" s="224">
        <f>'CUOTA ARTESANAL'!Q524</f>
        <v>0</v>
      </c>
      <c r="L706" s="224">
        <f>'CUOTA ARTESANAL'!R524</f>
        <v>10.064</v>
      </c>
      <c r="M706" s="225">
        <f>'CUOTA ARTESANAL'!S524</f>
        <v>0</v>
      </c>
      <c r="N706" s="218" t="s">
        <v>203</v>
      </c>
      <c r="O706" s="214">
        <f>RESUMEN!$C$4</f>
        <v>44725</v>
      </c>
      <c r="P706" s="206">
        <v>2022</v>
      </c>
      <c r="Q706" s="206"/>
    </row>
    <row r="707" spans="1:17" ht="15.75" customHeight="1">
      <c r="A707" s="211" t="s">
        <v>38</v>
      </c>
      <c r="B707" s="211" t="s">
        <v>39</v>
      </c>
      <c r="C707" s="211" t="s">
        <v>60</v>
      </c>
      <c r="D707" s="211" t="s">
        <v>53</v>
      </c>
      <c r="E707" s="206" t="str">
        <f>+'CUOTA ARTESANAL'!E526</f>
        <v>STI PESCA ARTESANAL ARMADORES BUZOS MARISCADORES RECOLECTORES DE ORILLA Y ACTIVIDADES CONEXAS CALETA COBQUECURA RSU 08.02.0176</v>
      </c>
      <c r="F707" s="211" t="s">
        <v>41</v>
      </c>
      <c r="G707" s="211" t="s">
        <v>43</v>
      </c>
      <c r="H707" s="224">
        <f>'CUOTA ARTESANAL'!G526</f>
        <v>6.3029999999999999</v>
      </c>
      <c r="I707" s="224">
        <f>'CUOTA ARTESANAL'!H526</f>
        <v>0</v>
      </c>
      <c r="J707" s="224">
        <f>'CUOTA ARTESANAL'!I526</f>
        <v>6.3029999999999999</v>
      </c>
      <c r="K707" s="224">
        <f>'CUOTA ARTESANAL'!J526</f>
        <v>0.25</v>
      </c>
      <c r="L707" s="224">
        <f>'CUOTA ARTESANAL'!K526</f>
        <v>6.0529999999999999</v>
      </c>
      <c r="M707" s="225">
        <f>'CUOTA ARTESANAL'!L526</f>
        <v>3.9663652229097256E-2</v>
      </c>
      <c r="N707" s="218" t="str">
        <f>'CUOTA ARTESANAL'!M526</f>
        <v>-</v>
      </c>
      <c r="O707" s="214">
        <f>RESUMEN!$C$4</f>
        <v>44725</v>
      </c>
      <c r="P707" s="206">
        <v>2022</v>
      </c>
      <c r="Q707" s="206"/>
    </row>
    <row r="708" spans="1:17" ht="15.75" customHeight="1">
      <c r="A708" s="211" t="s">
        <v>38</v>
      </c>
      <c r="B708" s="211" t="s">
        <v>39</v>
      </c>
      <c r="C708" s="211" t="s">
        <v>60</v>
      </c>
      <c r="D708" s="211" t="s">
        <v>53</v>
      </c>
      <c r="E708" s="206" t="str">
        <f>+'CUOTA ARTESANAL'!E526</f>
        <v>STI PESCA ARTESANAL ARMADORES BUZOS MARISCADORES RECOLECTORES DE ORILLA Y ACTIVIDADES CONEXAS CALETA COBQUECURA RSU 08.02.0176</v>
      </c>
      <c r="F708" s="211" t="s">
        <v>44</v>
      </c>
      <c r="G708" s="211" t="s">
        <v>45</v>
      </c>
      <c r="H708" s="224">
        <f>'CUOTA ARTESANAL'!G527</f>
        <v>6.3029999999999999</v>
      </c>
      <c r="I708" s="224">
        <f>'CUOTA ARTESANAL'!H527</f>
        <v>0</v>
      </c>
      <c r="J708" s="224">
        <f>'CUOTA ARTESANAL'!I527</f>
        <v>12.356</v>
      </c>
      <c r="K708" s="224">
        <f>'CUOTA ARTESANAL'!J527</f>
        <v>0</v>
      </c>
      <c r="L708" s="224">
        <f>'CUOTA ARTESANAL'!K527</f>
        <v>12.356</v>
      </c>
      <c r="M708" s="225">
        <f>'CUOTA ARTESANAL'!L527</f>
        <v>0</v>
      </c>
      <c r="N708" s="218" t="str">
        <f>'CUOTA ARTESANAL'!M527</f>
        <v>-</v>
      </c>
      <c r="O708" s="214">
        <f>RESUMEN!$C$4</f>
        <v>44725</v>
      </c>
      <c r="P708" s="206">
        <v>2022</v>
      </c>
      <c r="Q708" s="206"/>
    </row>
    <row r="709" spans="1:17" ht="15.75" customHeight="1">
      <c r="A709" s="211" t="s">
        <v>38</v>
      </c>
      <c r="B709" s="211" t="s">
        <v>39</v>
      </c>
      <c r="C709" s="211" t="s">
        <v>60</v>
      </c>
      <c r="D709" s="211" t="s">
        <v>53</v>
      </c>
      <c r="E709" s="206" t="str">
        <f>+'CUOTA ARTESANAL'!E526</f>
        <v>STI PESCA ARTESANAL ARMADORES BUZOS MARISCADORES RECOLECTORES DE ORILLA Y ACTIVIDADES CONEXAS CALETA COBQUECURA RSU 08.02.0176</v>
      </c>
      <c r="F709" s="211" t="s">
        <v>41</v>
      </c>
      <c r="G709" s="211" t="s">
        <v>45</v>
      </c>
      <c r="H709" s="224">
        <f>'CUOTA ARTESANAL'!N526</f>
        <v>12.606</v>
      </c>
      <c r="I709" s="224">
        <f>'CUOTA ARTESANAL'!O526</f>
        <v>0</v>
      </c>
      <c r="J709" s="224">
        <f>'CUOTA ARTESANAL'!P526</f>
        <v>12.606</v>
      </c>
      <c r="K709" s="224">
        <f>'CUOTA ARTESANAL'!Q526</f>
        <v>0.25</v>
      </c>
      <c r="L709" s="224">
        <f>'CUOTA ARTESANAL'!R526</f>
        <v>12.356</v>
      </c>
      <c r="M709" s="225">
        <f>'CUOTA ARTESANAL'!S526</f>
        <v>1.9831826114548628E-2</v>
      </c>
      <c r="N709" s="218" t="s">
        <v>203</v>
      </c>
      <c r="O709" s="214">
        <f>RESUMEN!$C$4</f>
        <v>44725</v>
      </c>
      <c r="P709" s="206">
        <v>2022</v>
      </c>
      <c r="Q709" s="206"/>
    </row>
    <row r="710" spans="1:17" ht="15.75" customHeight="1">
      <c r="A710" s="211" t="s">
        <v>38</v>
      </c>
      <c r="B710" s="211" t="s">
        <v>39</v>
      </c>
      <c r="C710" s="211" t="s">
        <v>60</v>
      </c>
      <c r="D710" s="211" t="s">
        <v>53</v>
      </c>
      <c r="E710" s="206" t="str">
        <f>+'CUOTA ARTESANAL'!E528</f>
        <v>STI PESCADORES ARTESANALES Y ALGUEROS VILLARICA-DICHATO RSU 08.06.0055</v>
      </c>
      <c r="F710" s="211" t="s">
        <v>41</v>
      </c>
      <c r="G710" s="211" t="s">
        <v>43</v>
      </c>
      <c r="H710" s="224">
        <f>'CUOTA ARTESANAL'!G528</f>
        <v>6.2240000000000002</v>
      </c>
      <c r="I710" s="224">
        <f>'CUOTA ARTESANAL'!H528</f>
        <v>0</v>
      </c>
      <c r="J710" s="224">
        <f>'CUOTA ARTESANAL'!I528</f>
        <v>6.2240000000000002</v>
      </c>
      <c r="K710" s="224">
        <f>'CUOTA ARTESANAL'!J528</f>
        <v>0</v>
      </c>
      <c r="L710" s="224">
        <f>'CUOTA ARTESANAL'!K528</f>
        <v>6.2240000000000002</v>
      </c>
      <c r="M710" s="225">
        <f>'CUOTA ARTESANAL'!L528</f>
        <v>0</v>
      </c>
      <c r="N710" s="218" t="str">
        <f>'CUOTA ARTESANAL'!M528</f>
        <v>-</v>
      </c>
      <c r="O710" s="214">
        <f>RESUMEN!$C$4</f>
        <v>44725</v>
      </c>
      <c r="P710" s="206">
        <v>2022</v>
      </c>
      <c r="Q710" s="206"/>
    </row>
    <row r="711" spans="1:17" ht="15.75" customHeight="1">
      <c r="A711" s="211" t="s">
        <v>38</v>
      </c>
      <c r="B711" s="211" t="s">
        <v>39</v>
      </c>
      <c r="C711" s="211" t="s">
        <v>60</v>
      </c>
      <c r="D711" s="211" t="s">
        <v>53</v>
      </c>
      <c r="E711" s="206" t="str">
        <f>+'CUOTA ARTESANAL'!E528</f>
        <v>STI PESCADORES ARTESANALES Y ALGUEROS VILLARICA-DICHATO RSU 08.06.0055</v>
      </c>
      <c r="F711" s="211" t="s">
        <v>44</v>
      </c>
      <c r="G711" s="211" t="s">
        <v>45</v>
      </c>
      <c r="H711" s="224">
        <f>'CUOTA ARTESANAL'!G529</f>
        <v>6.2240000000000002</v>
      </c>
      <c r="I711" s="224">
        <f>'CUOTA ARTESANAL'!H529</f>
        <v>0</v>
      </c>
      <c r="J711" s="224">
        <f>'CUOTA ARTESANAL'!I529</f>
        <v>12.448</v>
      </c>
      <c r="K711" s="224">
        <f>'CUOTA ARTESANAL'!J529</f>
        <v>0</v>
      </c>
      <c r="L711" s="224">
        <f>'CUOTA ARTESANAL'!K529</f>
        <v>12.448</v>
      </c>
      <c r="M711" s="225">
        <f>'CUOTA ARTESANAL'!L529</f>
        <v>0</v>
      </c>
      <c r="N711" s="218" t="str">
        <f>'CUOTA ARTESANAL'!M529</f>
        <v>-</v>
      </c>
      <c r="O711" s="214">
        <f>RESUMEN!$C$4</f>
        <v>44725</v>
      </c>
      <c r="P711" s="206">
        <v>2022</v>
      </c>
      <c r="Q711" s="206"/>
    </row>
    <row r="712" spans="1:17" ht="15.75" customHeight="1">
      <c r="A712" s="211" t="s">
        <v>38</v>
      </c>
      <c r="B712" s="211" t="s">
        <v>39</v>
      </c>
      <c r="C712" s="211" t="s">
        <v>60</v>
      </c>
      <c r="D712" s="211" t="s">
        <v>53</v>
      </c>
      <c r="E712" s="206" t="str">
        <f>+'CUOTA ARTESANAL'!E528</f>
        <v>STI PESCADORES ARTESANALES Y ALGUEROS VILLARICA-DICHATO RSU 08.06.0055</v>
      </c>
      <c r="F712" s="211" t="s">
        <v>41</v>
      </c>
      <c r="G712" s="211" t="s">
        <v>45</v>
      </c>
      <c r="H712" s="224">
        <f>'CUOTA ARTESANAL'!N528</f>
        <v>12.448</v>
      </c>
      <c r="I712" s="224">
        <f>'CUOTA ARTESANAL'!O528</f>
        <v>0</v>
      </c>
      <c r="J712" s="224">
        <f>'CUOTA ARTESANAL'!P528</f>
        <v>12.448</v>
      </c>
      <c r="K712" s="224">
        <f>'CUOTA ARTESANAL'!Q528</f>
        <v>0</v>
      </c>
      <c r="L712" s="224">
        <f>'CUOTA ARTESANAL'!R528</f>
        <v>12.448</v>
      </c>
      <c r="M712" s="225">
        <f>'CUOTA ARTESANAL'!S528</f>
        <v>0</v>
      </c>
      <c r="N712" s="218" t="s">
        <v>203</v>
      </c>
      <c r="O712" s="214">
        <f>RESUMEN!$C$4</f>
        <v>44725</v>
      </c>
      <c r="P712" s="206">
        <v>2022</v>
      </c>
      <c r="Q712" s="206"/>
    </row>
    <row r="713" spans="1:17" ht="15.75" customHeight="1">
      <c r="A713" s="211" t="s">
        <v>38</v>
      </c>
      <c r="B713" s="211" t="s">
        <v>39</v>
      </c>
      <c r="C713" s="211" t="s">
        <v>60</v>
      </c>
      <c r="D713" s="211" t="s">
        <v>53</v>
      </c>
      <c r="E713" s="206" t="str">
        <f>+'CUOTA ARTESANAL'!E530</f>
        <v>STI PESCADORES ARMADORES Y BUZOS MARISCADORES Y ACTIVIDADES CONEXAS SIPARBUM RSU 08.05.0424</v>
      </c>
      <c r="F713" s="211" t="s">
        <v>41</v>
      </c>
      <c r="G713" s="211" t="s">
        <v>43</v>
      </c>
      <c r="H713" s="224">
        <f>'CUOTA ARTESANAL'!G530</f>
        <v>37.021999999999998</v>
      </c>
      <c r="I713" s="224">
        <f>'CUOTA ARTESANAL'!H530</f>
        <v>0</v>
      </c>
      <c r="J713" s="224">
        <f>'CUOTA ARTESANAL'!I530</f>
        <v>37.021999999999998</v>
      </c>
      <c r="K713" s="224">
        <f>'CUOTA ARTESANAL'!J530</f>
        <v>0</v>
      </c>
      <c r="L713" s="224">
        <f>'CUOTA ARTESANAL'!K530</f>
        <v>37.021999999999998</v>
      </c>
      <c r="M713" s="225">
        <f>'CUOTA ARTESANAL'!L530</f>
        <v>0</v>
      </c>
      <c r="N713" s="218" t="str">
        <f>'CUOTA ARTESANAL'!M530</f>
        <v>-</v>
      </c>
      <c r="O713" s="214">
        <f>RESUMEN!$C$4</f>
        <v>44725</v>
      </c>
      <c r="P713" s="206">
        <v>2022</v>
      </c>
      <c r="Q713" s="206"/>
    </row>
    <row r="714" spans="1:17" ht="15.75" customHeight="1">
      <c r="A714" s="211" t="s">
        <v>38</v>
      </c>
      <c r="B714" s="211" t="s">
        <v>39</v>
      </c>
      <c r="C714" s="211" t="s">
        <v>60</v>
      </c>
      <c r="D714" s="211" t="s">
        <v>53</v>
      </c>
      <c r="E714" s="206" t="str">
        <f>+'CUOTA ARTESANAL'!E530</f>
        <v>STI PESCADORES ARMADORES Y BUZOS MARISCADORES Y ACTIVIDADES CONEXAS SIPARBUM RSU 08.05.0424</v>
      </c>
      <c r="F714" s="211" t="s">
        <v>44</v>
      </c>
      <c r="G714" s="211" t="s">
        <v>45</v>
      </c>
      <c r="H714" s="224">
        <f>'CUOTA ARTESANAL'!G531</f>
        <v>37.021999999999998</v>
      </c>
      <c r="I714" s="224">
        <f>'CUOTA ARTESANAL'!H531</f>
        <v>0</v>
      </c>
      <c r="J714" s="224">
        <f>'CUOTA ARTESANAL'!I531</f>
        <v>74.043999999999997</v>
      </c>
      <c r="K714" s="224">
        <f>'CUOTA ARTESANAL'!J531</f>
        <v>0</v>
      </c>
      <c r="L714" s="224">
        <f>'CUOTA ARTESANAL'!K531</f>
        <v>74.043999999999997</v>
      </c>
      <c r="M714" s="225">
        <f>'CUOTA ARTESANAL'!L531</f>
        <v>0</v>
      </c>
      <c r="N714" s="218" t="str">
        <f>'CUOTA ARTESANAL'!M531</f>
        <v>-</v>
      </c>
      <c r="O714" s="214">
        <f>RESUMEN!$C$4</f>
        <v>44725</v>
      </c>
      <c r="P714" s="206">
        <v>2022</v>
      </c>
      <c r="Q714" s="206"/>
    </row>
    <row r="715" spans="1:17" ht="15.75" customHeight="1">
      <c r="A715" s="211" t="s">
        <v>38</v>
      </c>
      <c r="B715" s="211" t="s">
        <v>39</v>
      </c>
      <c r="C715" s="211" t="s">
        <v>60</v>
      </c>
      <c r="D715" s="211" t="s">
        <v>53</v>
      </c>
      <c r="E715" s="206" t="str">
        <f>+'CUOTA ARTESANAL'!E530</f>
        <v>STI PESCADORES ARMADORES Y BUZOS MARISCADORES Y ACTIVIDADES CONEXAS SIPARBUM RSU 08.05.0424</v>
      </c>
      <c r="F715" s="211" t="s">
        <v>41</v>
      </c>
      <c r="G715" s="211" t="s">
        <v>45</v>
      </c>
      <c r="H715" s="224">
        <f>'CUOTA ARTESANAL'!N530</f>
        <v>74.043999999999997</v>
      </c>
      <c r="I715" s="224">
        <f>'CUOTA ARTESANAL'!O530</f>
        <v>0</v>
      </c>
      <c r="J715" s="224">
        <f>'CUOTA ARTESANAL'!P530</f>
        <v>74.043999999999997</v>
      </c>
      <c r="K715" s="224">
        <f>'CUOTA ARTESANAL'!Q530</f>
        <v>0</v>
      </c>
      <c r="L715" s="224">
        <f>'CUOTA ARTESANAL'!R530</f>
        <v>74.043999999999997</v>
      </c>
      <c r="M715" s="225">
        <f>'CUOTA ARTESANAL'!S530</f>
        <v>0</v>
      </c>
      <c r="N715" s="218" t="s">
        <v>203</v>
      </c>
      <c r="O715" s="214">
        <f>RESUMEN!$C$4</f>
        <v>44725</v>
      </c>
      <c r="P715" s="206">
        <v>2022</v>
      </c>
      <c r="Q715" s="206"/>
    </row>
    <row r="716" spans="1:17" ht="15.75" customHeight="1">
      <c r="A716" s="211" t="s">
        <v>38</v>
      </c>
      <c r="B716" s="211" t="s">
        <v>39</v>
      </c>
      <c r="C716" s="211" t="s">
        <v>60</v>
      </c>
      <c r="D716" s="211" t="s">
        <v>53</v>
      </c>
      <c r="E716" s="206" t="str">
        <f>+'CUOTA ARTESANAL'!E532</f>
        <v>STI PESCADORES ARTESANALES ARMADORES Y ACTIVIDADES CONEZAS DE CALETA COLIUMO RSU 08.06.0150</v>
      </c>
      <c r="F716" s="211" t="s">
        <v>41</v>
      </c>
      <c r="G716" s="211" t="s">
        <v>43</v>
      </c>
      <c r="H716" s="224">
        <f>'CUOTA ARTESANAL'!G532</f>
        <v>139.57599999999999</v>
      </c>
      <c r="I716" s="224">
        <f>'CUOTA ARTESANAL'!H532</f>
        <v>0</v>
      </c>
      <c r="J716" s="224">
        <f>'CUOTA ARTESANAL'!I532</f>
        <v>139.57599999999999</v>
      </c>
      <c r="K716" s="224">
        <f>'CUOTA ARTESANAL'!J532</f>
        <v>5.4119999999999999</v>
      </c>
      <c r="L716" s="224">
        <f>'CUOTA ARTESANAL'!K532</f>
        <v>134.16399999999999</v>
      </c>
      <c r="M716" s="225">
        <f>'CUOTA ARTESANAL'!L532</f>
        <v>3.877457442540265E-2</v>
      </c>
      <c r="N716" s="218" t="str">
        <f>'CUOTA ARTESANAL'!M532</f>
        <v>-</v>
      </c>
      <c r="O716" s="214">
        <f>RESUMEN!$C$4</f>
        <v>44725</v>
      </c>
      <c r="P716" s="206">
        <v>2022</v>
      </c>
      <c r="Q716" s="206"/>
    </row>
    <row r="717" spans="1:17" ht="15.75" customHeight="1">
      <c r="A717" s="211" t="s">
        <v>38</v>
      </c>
      <c r="B717" s="211" t="s">
        <v>39</v>
      </c>
      <c r="C717" s="211" t="s">
        <v>60</v>
      </c>
      <c r="D717" s="211" t="s">
        <v>53</v>
      </c>
      <c r="E717" s="206" t="str">
        <f>+'CUOTA ARTESANAL'!E532</f>
        <v>STI PESCADORES ARTESANALES ARMADORES Y ACTIVIDADES CONEZAS DE CALETA COLIUMO RSU 08.06.0150</v>
      </c>
      <c r="F717" s="211" t="s">
        <v>44</v>
      </c>
      <c r="G717" s="211" t="s">
        <v>45</v>
      </c>
      <c r="H717" s="224">
        <f>'CUOTA ARTESANAL'!G533</f>
        <v>139.57599999999999</v>
      </c>
      <c r="I717" s="224">
        <f>'CUOTA ARTESANAL'!H533</f>
        <v>0</v>
      </c>
      <c r="J717" s="224">
        <f>'CUOTA ARTESANAL'!I533</f>
        <v>273.74</v>
      </c>
      <c r="K717" s="224">
        <f>'CUOTA ARTESANAL'!J533</f>
        <v>0</v>
      </c>
      <c r="L717" s="224">
        <f>'CUOTA ARTESANAL'!K533</f>
        <v>273.74</v>
      </c>
      <c r="M717" s="225">
        <f>'CUOTA ARTESANAL'!L533</f>
        <v>0</v>
      </c>
      <c r="N717" s="218" t="str">
        <f>'CUOTA ARTESANAL'!M533</f>
        <v>-</v>
      </c>
      <c r="O717" s="214">
        <f>RESUMEN!$C$4</f>
        <v>44725</v>
      </c>
      <c r="P717" s="206">
        <v>2022</v>
      </c>
      <c r="Q717" s="206"/>
    </row>
    <row r="718" spans="1:17" ht="15.75" customHeight="1">
      <c r="A718" s="211" t="s">
        <v>38</v>
      </c>
      <c r="B718" s="211" t="s">
        <v>39</v>
      </c>
      <c r="C718" s="211" t="s">
        <v>60</v>
      </c>
      <c r="D718" s="211" t="s">
        <v>53</v>
      </c>
      <c r="E718" s="206" t="str">
        <f>+'CUOTA ARTESANAL'!E532</f>
        <v>STI PESCADORES ARTESANALES ARMADORES Y ACTIVIDADES CONEZAS DE CALETA COLIUMO RSU 08.06.0150</v>
      </c>
      <c r="F718" s="211" t="s">
        <v>41</v>
      </c>
      <c r="G718" s="211" t="s">
        <v>45</v>
      </c>
      <c r="H718" s="224">
        <f>'CUOTA ARTESANAL'!N532</f>
        <v>279.15199999999999</v>
      </c>
      <c r="I718" s="224">
        <f>'CUOTA ARTESANAL'!O532</f>
        <v>0</v>
      </c>
      <c r="J718" s="224">
        <f>'CUOTA ARTESANAL'!P532</f>
        <v>279.15199999999999</v>
      </c>
      <c r="K718" s="224">
        <f>'CUOTA ARTESANAL'!Q532</f>
        <v>5.4119999999999999</v>
      </c>
      <c r="L718" s="224">
        <f>'CUOTA ARTESANAL'!R532</f>
        <v>273.74</v>
      </c>
      <c r="M718" s="225">
        <f>'CUOTA ARTESANAL'!S532</f>
        <v>1.9387287212701325E-2</v>
      </c>
      <c r="N718" s="218" t="s">
        <v>203</v>
      </c>
      <c r="O718" s="214">
        <f>RESUMEN!$C$4</f>
        <v>44725</v>
      </c>
      <c r="P718" s="206">
        <v>2022</v>
      </c>
      <c r="Q718" s="206"/>
    </row>
    <row r="719" spans="1:17" ht="15.75" customHeight="1">
      <c r="A719" s="211" t="s">
        <v>38</v>
      </c>
      <c r="B719" s="211" t="s">
        <v>39</v>
      </c>
      <c r="C719" s="211" t="s">
        <v>60</v>
      </c>
      <c r="D719" s="211" t="s">
        <v>53</v>
      </c>
      <c r="E719" s="206" t="str">
        <f>+'CUOTA ARTESANAL'!E534</f>
        <v>STI PESCADORES ARTESANALES BUZOS MARISCADORES CALETA CANTERA RSU 08.05.0210</v>
      </c>
      <c r="F719" s="211" t="s">
        <v>41</v>
      </c>
      <c r="G719" s="211" t="s">
        <v>43</v>
      </c>
      <c r="H719" s="224">
        <f>'CUOTA ARTESANAL'!G534</f>
        <v>10.682</v>
      </c>
      <c r="I719" s="224">
        <f>'CUOTA ARTESANAL'!H534</f>
        <v>0</v>
      </c>
      <c r="J719" s="224">
        <f>'CUOTA ARTESANAL'!I534</f>
        <v>10.682</v>
      </c>
      <c r="K719" s="224">
        <f>'CUOTA ARTESANAL'!J534</f>
        <v>0</v>
      </c>
      <c r="L719" s="224">
        <f>'CUOTA ARTESANAL'!K534</f>
        <v>10.682</v>
      </c>
      <c r="M719" s="225">
        <f>'CUOTA ARTESANAL'!L534</f>
        <v>0</v>
      </c>
      <c r="N719" s="218" t="str">
        <f>'CUOTA ARTESANAL'!M534</f>
        <v>-</v>
      </c>
      <c r="O719" s="214">
        <f>RESUMEN!$C$4</f>
        <v>44725</v>
      </c>
      <c r="P719" s="206">
        <v>2022</v>
      </c>
      <c r="Q719" s="206"/>
    </row>
    <row r="720" spans="1:17" ht="15.75" customHeight="1">
      <c r="A720" s="211" t="s">
        <v>38</v>
      </c>
      <c r="B720" s="211" t="s">
        <v>39</v>
      </c>
      <c r="C720" s="211" t="s">
        <v>60</v>
      </c>
      <c r="D720" s="211" t="s">
        <v>53</v>
      </c>
      <c r="E720" s="206" t="str">
        <f>+'CUOTA ARTESANAL'!E534</f>
        <v>STI PESCADORES ARTESANALES BUZOS MARISCADORES CALETA CANTERA RSU 08.05.0210</v>
      </c>
      <c r="F720" s="211" t="s">
        <v>44</v>
      </c>
      <c r="G720" s="211" t="s">
        <v>45</v>
      </c>
      <c r="H720" s="224">
        <f>'CUOTA ARTESANAL'!G535</f>
        <v>10.682</v>
      </c>
      <c r="I720" s="224">
        <f>'CUOTA ARTESANAL'!H535</f>
        <v>0</v>
      </c>
      <c r="J720" s="224">
        <f>'CUOTA ARTESANAL'!I535</f>
        <v>21.364000000000001</v>
      </c>
      <c r="K720" s="224">
        <f>'CUOTA ARTESANAL'!J535</f>
        <v>0</v>
      </c>
      <c r="L720" s="224">
        <f>'CUOTA ARTESANAL'!K535</f>
        <v>21.364000000000001</v>
      </c>
      <c r="M720" s="225">
        <f>'CUOTA ARTESANAL'!L535</f>
        <v>0</v>
      </c>
      <c r="N720" s="218" t="str">
        <f>'CUOTA ARTESANAL'!M535</f>
        <v>-</v>
      </c>
      <c r="O720" s="214">
        <f>RESUMEN!$C$4</f>
        <v>44725</v>
      </c>
      <c r="P720" s="206">
        <v>2022</v>
      </c>
      <c r="Q720" s="206"/>
    </row>
    <row r="721" spans="1:17" ht="15.75" customHeight="1">
      <c r="A721" s="211" t="s">
        <v>38</v>
      </c>
      <c r="B721" s="211" t="s">
        <v>39</v>
      </c>
      <c r="C721" s="211" t="s">
        <v>60</v>
      </c>
      <c r="D721" s="211" t="s">
        <v>53</v>
      </c>
      <c r="E721" s="206" t="str">
        <f>+'CUOTA ARTESANAL'!E534</f>
        <v>STI PESCADORES ARTESANALES BUZOS MARISCADORES CALETA CANTERA RSU 08.05.0210</v>
      </c>
      <c r="F721" s="211" t="s">
        <v>41</v>
      </c>
      <c r="G721" s="211" t="s">
        <v>45</v>
      </c>
      <c r="H721" s="224">
        <f>'CUOTA ARTESANAL'!N534</f>
        <v>21.364000000000001</v>
      </c>
      <c r="I721" s="224">
        <f>'CUOTA ARTESANAL'!O534</f>
        <v>0</v>
      </c>
      <c r="J721" s="224">
        <f>'CUOTA ARTESANAL'!P534</f>
        <v>21.364000000000001</v>
      </c>
      <c r="K721" s="224">
        <f>'CUOTA ARTESANAL'!Q534</f>
        <v>0</v>
      </c>
      <c r="L721" s="224">
        <f>'CUOTA ARTESANAL'!R534</f>
        <v>21.364000000000001</v>
      </c>
      <c r="M721" s="225">
        <f>'CUOTA ARTESANAL'!S534</f>
        <v>0</v>
      </c>
      <c r="N721" s="218" t="s">
        <v>203</v>
      </c>
      <c r="O721" s="214">
        <f>RESUMEN!$C$4</f>
        <v>44725</v>
      </c>
      <c r="P721" s="206">
        <v>2022</v>
      </c>
      <c r="Q721" s="206"/>
    </row>
    <row r="722" spans="1:17" ht="15.75" customHeight="1">
      <c r="A722" s="211" t="s">
        <v>38</v>
      </c>
      <c r="B722" s="211" t="s">
        <v>39</v>
      </c>
      <c r="C722" s="211" t="s">
        <v>60</v>
      </c>
      <c r="D722" s="211" t="s">
        <v>53</v>
      </c>
      <c r="E722" s="206" t="str">
        <f>+'CUOTA ARTESANAL'!E536</f>
        <v>STI DE ARMADORES PESCADORES ARTESANALES TRIPULANTES Y RAMAS SIMILARES BAHÍA CONCEPCIÓN RSU 08.05.0648</v>
      </c>
      <c r="F722" s="211" t="s">
        <v>41</v>
      </c>
      <c r="G722" s="211" t="s">
        <v>43</v>
      </c>
      <c r="H722" s="224">
        <f>'CUOTA ARTESANAL'!G536</f>
        <v>39.616</v>
      </c>
      <c r="I722" s="224">
        <f>'CUOTA ARTESANAL'!H536</f>
        <v>0</v>
      </c>
      <c r="J722" s="224">
        <f>'CUOTA ARTESANAL'!I536</f>
        <v>39.616</v>
      </c>
      <c r="K722" s="224">
        <f>'CUOTA ARTESANAL'!J536</f>
        <v>22.06</v>
      </c>
      <c r="L722" s="224">
        <f>'CUOTA ARTESANAL'!K536</f>
        <v>17.556000000000001</v>
      </c>
      <c r="M722" s="225">
        <f>'CUOTA ARTESANAL'!L536</f>
        <v>0.55684571890145396</v>
      </c>
      <c r="N722" s="218" t="str">
        <f>'CUOTA ARTESANAL'!M536</f>
        <v>-</v>
      </c>
      <c r="O722" s="214">
        <f>RESUMEN!$C$4</f>
        <v>44725</v>
      </c>
      <c r="P722" s="206">
        <v>2022</v>
      </c>
      <c r="Q722" s="206"/>
    </row>
    <row r="723" spans="1:17" ht="15.75" customHeight="1">
      <c r="A723" s="211" t="s">
        <v>38</v>
      </c>
      <c r="B723" s="211" t="s">
        <v>39</v>
      </c>
      <c r="C723" s="211" t="s">
        <v>60</v>
      </c>
      <c r="D723" s="211" t="s">
        <v>53</v>
      </c>
      <c r="E723" s="206" t="str">
        <f>+'CUOTA ARTESANAL'!E536</f>
        <v>STI DE ARMADORES PESCADORES ARTESANALES TRIPULANTES Y RAMAS SIMILARES BAHÍA CONCEPCIÓN RSU 08.05.0648</v>
      </c>
      <c r="F723" s="211" t="s">
        <v>44</v>
      </c>
      <c r="G723" s="211" t="s">
        <v>45</v>
      </c>
      <c r="H723" s="224">
        <f>'CUOTA ARTESANAL'!G537</f>
        <v>39.616</v>
      </c>
      <c r="I723" s="224">
        <f>'CUOTA ARTESANAL'!H537</f>
        <v>0</v>
      </c>
      <c r="J723" s="224">
        <f>'CUOTA ARTESANAL'!I537</f>
        <v>57.171999999999997</v>
      </c>
      <c r="K723" s="224">
        <f>'CUOTA ARTESANAL'!J537</f>
        <v>0</v>
      </c>
      <c r="L723" s="224">
        <f>'CUOTA ARTESANAL'!K537</f>
        <v>57.171999999999997</v>
      </c>
      <c r="M723" s="225">
        <f>'CUOTA ARTESANAL'!L537</f>
        <v>0</v>
      </c>
      <c r="N723" s="218" t="str">
        <f>'CUOTA ARTESANAL'!M537</f>
        <v>-</v>
      </c>
      <c r="O723" s="214">
        <f>RESUMEN!$C$4</f>
        <v>44725</v>
      </c>
      <c r="P723" s="206">
        <v>2022</v>
      </c>
      <c r="Q723" s="206"/>
    </row>
    <row r="724" spans="1:17" ht="15.75" customHeight="1">
      <c r="A724" s="211" t="s">
        <v>38</v>
      </c>
      <c r="B724" s="211" t="s">
        <v>39</v>
      </c>
      <c r="C724" s="211" t="s">
        <v>60</v>
      </c>
      <c r="D724" s="211" t="s">
        <v>53</v>
      </c>
      <c r="E724" s="206" t="str">
        <f>+'CUOTA ARTESANAL'!E536</f>
        <v>STI DE ARMADORES PESCADORES ARTESANALES TRIPULANTES Y RAMAS SIMILARES BAHÍA CONCEPCIÓN RSU 08.05.0648</v>
      </c>
      <c r="F724" s="211" t="s">
        <v>41</v>
      </c>
      <c r="G724" s="211" t="s">
        <v>45</v>
      </c>
      <c r="H724" s="224">
        <f>'CUOTA ARTESANAL'!N536</f>
        <v>79.231999999999999</v>
      </c>
      <c r="I724" s="224">
        <f>'CUOTA ARTESANAL'!O536</f>
        <v>0</v>
      </c>
      <c r="J724" s="224">
        <f>'CUOTA ARTESANAL'!P536</f>
        <v>79.231999999999999</v>
      </c>
      <c r="K724" s="224">
        <f>'CUOTA ARTESANAL'!Q536</f>
        <v>22.06</v>
      </c>
      <c r="L724" s="224">
        <f>'CUOTA ARTESANAL'!R536</f>
        <v>57.171999999999997</v>
      </c>
      <c r="M724" s="225">
        <f>'CUOTA ARTESANAL'!S536</f>
        <v>0.27842285945072698</v>
      </c>
      <c r="N724" s="218" t="s">
        <v>203</v>
      </c>
      <c r="O724" s="214">
        <f>RESUMEN!$C$4</f>
        <v>44725</v>
      </c>
      <c r="P724" s="206">
        <v>2022</v>
      </c>
      <c r="Q724" s="206"/>
    </row>
    <row r="725" spans="1:17" ht="15.75" customHeight="1">
      <c r="A725" s="211" t="s">
        <v>38</v>
      </c>
      <c r="B725" s="211" t="s">
        <v>39</v>
      </c>
      <c r="C725" s="211" t="s">
        <v>60</v>
      </c>
      <c r="D725" s="211" t="s">
        <v>53</v>
      </c>
      <c r="E725" s="206" t="str">
        <f>+'CUOTA ARTESANAL'!E538</f>
        <v>STI ARMADORES PESCADORES Y RAMOS AFINES DE LA PESCA ARTESANAL DE LA REGIÓN DEL BIOBÍO RSU 08.05.0378</v>
      </c>
      <c r="F725" s="211" t="s">
        <v>41</v>
      </c>
      <c r="G725" s="211" t="s">
        <v>43</v>
      </c>
      <c r="H725" s="224">
        <f>'CUOTA ARTESANAL'!G538</f>
        <v>1.7549999999999999</v>
      </c>
      <c r="I725" s="224">
        <f>'CUOTA ARTESANAL'!H538</f>
        <v>0</v>
      </c>
      <c r="J725" s="224">
        <f>'CUOTA ARTESANAL'!I538</f>
        <v>1.7549999999999999</v>
      </c>
      <c r="K725" s="224">
        <f>'CUOTA ARTESANAL'!J538</f>
        <v>0</v>
      </c>
      <c r="L725" s="224">
        <f>'CUOTA ARTESANAL'!K538</f>
        <v>1.7549999999999999</v>
      </c>
      <c r="M725" s="225">
        <f>'CUOTA ARTESANAL'!L538</f>
        <v>0</v>
      </c>
      <c r="N725" s="218" t="str">
        <f>'CUOTA ARTESANAL'!M538</f>
        <v>-</v>
      </c>
      <c r="O725" s="214">
        <f>RESUMEN!$C$4</f>
        <v>44725</v>
      </c>
      <c r="P725" s="206">
        <v>2022</v>
      </c>
      <c r="Q725" s="206"/>
    </row>
    <row r="726" spans="1:17" ht="15.75" customHeight="1">
      <c r="A726" s="211" t="s">
        <v>38</v>
      </c>
      <c r="B726" s="211" t="s">
        <v>39</v>
      </c>
      <c r="C726" s="211" t="s">
        <v>60</v>
      </c>
      <c r="D726" s="211" t="s">
        <v>53</v>
      </c>
      <c r="E726" s="206" t="str">
        <f>+'CUOTA ARTESANAL'!E538</f>
        <v>STI ARMADORES PESCADORES Y RAMOS AFINES DE LA PESCA ARTESANAL DE LA REGIÓN DEL BIOBÍO RSU 08.05.0378</v>
      </c>
      <c r="F726" s="211" t="s">
        <v>44</v>
      </c>
      <c r="G726" s="211" t="s">
        <v>45</v>
      </c>
      <c r="H726" s="224">
        <f>'CUOTA ARTESANAL'!G539</f>
        <v>1.7549999999999999</v>
      </c>
      <c r="I726" s="224">
        <f>'CUOTA ARTESANAL'!H539</f>
        <v>0</v>
      </c>
      <c r="J726" s="224">
        <f>'CUOTA ARTESANAL'!I539</f>
        <v>3.51</v>
      </c>
      <c r="K726" s="224">
        <f>'CUOTA ARTESANAL'!J539</f>
        <v>0</v>
      </c>
      <c r="L726" s="224">
        <f>'CUOTA ARTESANAL'!K539</f>
        <v>3.51</v>
      </c>
      <c r="M726" s="225">
        <f>'CUOTA ARTESANAL'!L539</f>
        <v>0</v>
      </c>
      <c r="N726" s="218" t="str">
        <f>'CUOTA ARTESANAL'!M539</f>
        <v>-</v>
      </c>
      <c r="O726" s="214">
        <f>RESUMEN!$C$4</f>
        <v>44725</v>
      </c>
      <c r="P726" s="206">
        <v>2022</v>
      </c>
      <c r="Q726" s="206"/>
    </row>
    <row r="727" spans="1:17" ht="15.75" customHeight="1">
      <c r="A727" s="211" t="s">
        <v>38</v>
      </c>
      <c r="B727" s="211" t="s">
        <v>39</v>
      </c>
      <c r="C727" s="211" t="s">
        <v>60</v>
      </c>
      <c r="D727" s="211" t="s">
        <v>53</v>
      </c>
      <c r="E727" s="206" t="str">
        <f>+'CUOTA ARTESANAL'!E538</f>
        <v>STI ARMADORES PESCADORES Y RAMOS AFINES DE LA PESCA ARTESANAL DE LA REGIÓN DEL BIOBÍO RSU 08.05.0378</v>
      </c>
      <c r="F727" s="211" t="s">
        <v>41</v>
      </c>
      <c r="G727" s="211" t="s">
        <v>45</v>
      </c>
      <c r="H727" s="224">
        <f>'CUOTA ARTESANAL'!N538</f>
        <v>3.51</v>
      </c>
      <c r="I727" s="224">
        <f>'CUOTA ARTESANAL'!O538</f>
        <v>0</v>
      </c>
      <c r="J727" s="224">
        <f>'CUOTA ARTESANAL'!P538</f>
        <v>3.51</v>
      </c>
      <c r="K727" s="224">
        <f>'CUOTA ARTESANAL'!Q538</f>
        <v>0</v>
      </c>
      <c r="L727" s="224">
        <f>'CUOTA ARTESANAL'!R538</f>
        <v>3.51</v>
      </c>
      <c r="M727" s="225">
        <f>'CUOTA ARTESANAL'!S538</f>
        <v>0</v>
      </c>
      <c r="N727" s="218" t="s">
        <v>203</v>
      </c>
      <c r="O727" s="214">
        <f>RESUMEN!$C$4</f>
        <v>44725</v>
      </c>
      <c r="P727" s="206">
        <v>2022</v>
      </c>
      <c r="Q727" s="206"/>
    </row>
    <row r="728" spans="1:17" ht="15.75" customHeight="1">
      <c r="A728" s="211" t="s">
        <v>38</v>
      </c>
      <c r="B728" s="211" t="s">
        <v>39</v>
      </c>
      <c r="C728" s="211" t="s">
        <v>60</v>
      </c>
      <c r="D728" s="211" t="s">
        <v>53</v>
      </c>
      <c r="E728" s="206" t="str">
        <f>+'CUOTA ARTESANAL'!E540</f>
        <v>STI PESCADORES ARMADORES Y RAMOS AFINES DE LA PESCA ARTESANAL APAT CALETA TUMBES RSU 08.05.0380</v>
      </c>
      <c r="F728" s="211" t="s">
        <v>41</v>
      </c>
      <c r="G728" s="211" t="s">
        <v>43</v>
      </c>
      <c r="H728" s="224">
        <f>'CUOTA ARTESANAL'!G540</f>
        <v>7.51</v>
      </c>
      <c r="I728" s="224">
        <f>'CUOTA ARTESANAL'!H540</f>
        <v>0</v>
      </c>
      <c r="J728" s="224">
        <f>'CUOTA ARTESANAL'!I540</f>
        <v>7.51</v>
      </c>
      <c r="K728" s="224">
        <f>'CUOTA ARTESANAL'!J540</f>
        <v>0</v>
      </c>
      <c r="L728" s="224">
        <f>'CUOTA ARTESANAL'!K540</f>
        <v>7.51</v>
      </c>
      <c r="M728" s="225">
        <f>'CUOTA ARTESANAL'!L540</f>
        <v>0</v>
      </c>
      <c r="N728" s="218" t="str">
        <f>'CUOTA ARTESANAL'!M540</f>
        <v>-</v>
      </c>
      <c r="O728" s="214">
        <f>RESUMEN!$C$4</f>
        <v>44725</v>
      </c>
      <c r="P728" s="206">
        <v>2022</v>
      </c>
      <c r="Q728" s="206"/>
    </row>
    <row r="729" spans="1:17" ht="15.75" customHeight="1">
      <c r="A729" s="211" t="s">
        <v>38</v>
      </c>
      <c r="B729" s="211" t="s">
        <v>39</v>
      </c>
      <c r="C729" s="211" t="s">
        <v>60</v>
      </c>
      <c r="D729" s="211" t="s">
        <v>53</v>
      </c>
      <c r="E729" s="206" t="str">
        <f>+'CUOTA ARTESANAL'!E540</f>
        <v>STI PESCADORES ARMADORES Y RAMOS AFINES DE LA PESCA ARTESANAL APAT CALETA TUMBES RSU 08.05.0380</v>
      </c>
      <c r="F729" s="211" t="s">
        <v>44</v>
      </c>
      <c r="G729" s="211" t="s">
        <v>45</v>
      </c>
      <c r="H729" s="224">
        <f>'CUOTA ARTESANAL'!G541</f>
        <v>7.51</v>
      </c>
      <c r="I729" s="224">
        <f>'CUOTA ARTESANAL'!H541</f>
        <v>0</v>
      </c>
      <c r="J729" s="224">
        <f>'CUOTA ARTESANAL'!I541</f>
        <v>15.02</v>
      </c>
      <c r="K729" s="224">
        <f>'CUOTA ARTESANAL'!J541</f>
        <v>0</v>
      </c>
      <c r="L729" s="224">
        <f>'CUOTA ARTESANAL'!K541</f>
        <v>15.02</v>
      </c>
      <c r="M729" s="225">
        <f>'CUOTA ARTESANAL'!L541</f>
        <v>0</v>
      </c>
      <c r="N729" s="218" t="str">
        <f>'CUOTA ARTESANAL'!M541</f>
        <v>-</v>
      </c>
      <c r="O729" s="214">
        <f>RESUMEN!$C$4</f>
        <v>44725</v>
      </c>
      <c r="P729" s="206">
        <v>2022</v>
      </c>
      <c r="Q729" s="206"/>
    </row>
    <row r="730" spans="1:17" ht="15.75" customHeight="1">
      <c r="A730" s="211" t="s">
        <v>38</v>
      </c>
      <c r="B730" s="211" t="s">
        <v>39</v>
      </c>
      <c r="C730" s="211" t="s">
        <v>60</v>
      </c>
      <c r="D730" s="211" t="s">
        <v>53</v>
      </c>
      <c r="E730" s="206" t="str">
        <f>+'CUOTA ARTESANAL'!E540</f>
        <v>STI PESCADORES ARMADORES Y RAMOS AFINES DE LA PESCA ARTESANAL APAT CALETA TUMBES RSU 08.05.0380</v>
      </c>
      <c r="F730" s="211" t="s">
        <v>41</v>
      </c>
      <c r="G730" s="211" t="s">
        <v>45</v>
      </c>
      <c r="H730" s="224">
        <f>'CUOTA ARTESANAL'!N540</f>
        <v>15.02</v>
      </c>
      <c r="I730" s="224">
        <f>'CUOTA ARTESANAL'!O540</f>
        <v>0</v>
      </c>
      <c r="J730" s="224">
        <f>'CUOTA ARTESANAL'!P540</f>
        <v>15.02</v>
      </c>
      <c r="K730" s="224">
        <f>'CUOTA ARTESANAL'!Q540</f>
        <v>0</v>
      </c>
      <c r="L730" s="224">
        <f>'CUOTA ARTESANAL'!R540</f>
        <v>15.02</v>
      </c>
      <c r="M730" s="225">
        <f>'CUOTA ARTESANAL'!S540</f>
        <v>0</v>
      </c>
      <c r="N730" s="218" t="s">
        <v>203</v>
      </c>
      <c r="O730" s="214">
        <f>RESUMEN!$C$4</f>
        <v>44725</v>
      </c>
      <c r="P730" s="206">
        <v>2022</v>
      </c>
      <c r="Q730" s="206"/>
    </row>
    <row r="731" spans="1:17" ht="15.75" customHeight="1">
      <c r="A731" s="211" t="s">
        <v>38</v>
      </c>
      <c r="B731" s="211" t="s">
        <v>39</v>
      </c>
      <c r="C731" s="211" t="s">
        <v>60</v>
      </c>
      <c r="D731" s="211" t="s">
        <v>53</v>
      </c>
      <c r="E731" s="206" t="str">
        <f>+'CUOTA ARTESANAL'!E542</f>
        <v>ASOCIACIÓN GREMIAL DE ARMADORES EMBARCACIONES MENORES AG MENOR COLIUMO RAG 507-8</v>
      </c>
      <c r="F731" s="211" t="s">
        <v>41</v>
      </c>
      <c r="G731" s="211" t="s">
        <v>43</v>
      </c>
      <c r="H731" s="224">
        <f>'CUOTA ARTESANAL'!G542</f>
        <v>14.212</v>
      </c>
      <c r="I731" s="224">
        <f>'CUOTA ARTESANAL'!H542</f>
        <v>0</v>
      </c>
      <c r="J731" s="224">
        <f>'CUOTA ARTESANAL'!I542</f>
        <v>14.212</v>
      </c>
      <c r="K731" s="224">
        <f>'CUOTA ARTESANAL'!J542</f>
        <v>0</v>
      </c>
      <c r="L731" s="224">
        <f>'CUOTA ARTESANAL'!K542</f>
        <v>14.212</v>
      </c>
      <c r="M731" s="225">
        <f>'CUOTA ARTESANAL'!L542</f>
        <v>0</v>
      </c>
      <c r="N731" s="218" t="str">
        <f>'CUOTA ARTESANAL'!M542</f>
        <v>-</v>
      </c>
      <c r="O731" s="214">
        <f>RESUMEN!$C$4</f>
        <v>44725</v>
      </c>
      <c r="P731" s="206">
        <v>2022</v>
      </c>
      <c r="Q731" s="206"/>
    </row>
    <row r="732" spans="1:17" ht="15.75" customHeight="1">
      <c r="A732" s="211" t="s">
        <v>38</v>
      </c>
      <c r="B732" s="211" t="s">
        <v>39</v>
      </c>
      <c r="C732" s="211" t="s">
        <v>60</v>
      </c>
      <c r="D732" s="211" t="s">
        <v>53</v>
      </c>
      <c r="E732" s="206" t="str">
        <f>+'CUOTA ARTESANAL'!E542</f>
        <v>ASOCIACIÓN GREMIAL DE ARMADORES EMBARCACIONES MENORES AG MENOR COLIUMO RAG 507-8</v>
      </c>
      <c r="F732" s="211" t="s">
        <v>44</v>
      </c>
      <c r="G732" s="211" t="s">
        <v>45</v>
      </c>
      <c r="H732" s="224">
        <f>'CUOTA ARTESANAL'!G543</f>
        <v>14.212</v>
      </c>
      <c r="I732" s="224">
        <f>'CUOTA ARTESANAL'!H543</f>
        <v>0</v>
      </c>
      <c r="J732" s="224">
        <f>'CUOTA ARTESANAL'!I543</f>
        <v>28.423999999999999</v>
      </c>
      <c r="K732" s="224">
        <f>'CUOTA ARTESANAL'!J543</f>
        <v>0</v>
      </c>
      <c r="L732" s="224">
        <f>'CUOTA ARTESANAL'!K543</f>
        <v>28.423999999999999</v>
      </c>
      <c r="M732" s="225">
        <f>'CUOTA ARTESANAL'!L543</f>
        <v>0</v>
      </c>
      <c r="N732" s="218" t="str">
        <f>'CUOTA ARTESANAL'!M543</f>
        <v>-</v>
      </c>
      <c r="O732" s="214">
        <f>RESUMEN!$C$4</f>
        <v>44725</v>
      </c>
      <c r="P732" s="206">
        <v>2022</v>
      </c>
      <c r="Q732" s="206"/>
    </row>
    <row r="733" spans="1:17" ht="15.75" customHeight="1">
      <c r="A733" s="211" t="s">
        <v>38</v>
      </c>
      <c r="B733" s="211" t="s">
        <v>39</v>
      </c>
      <c r="C733" s="211" t="s">
        <v>60</v>
      </c>
      <c r="D733" s="211" t="s">
        <v>53</v>
      </c>
      <c r="E733" s="206" t="str">
        <f>+'CUOTA ARTESANAL'!E542</f>
        <v>ASOCIACIÓN GREMIAL DE ARMADORES EMBARCACIONES MENORES AG MENOR COLIUMO RAG 507-8</v>
      </c>
      <c r="F733" s="211" t="s">
        <v>41</v>
      </c>
      <c r="G733" s="211" t="s">
        <v>45</v>
      </c>
      <c r="H733" s="224">
        <f>'CUOTA ARTESANAL'!N542</f>
        <v>28.423999999999999</v>
      </c>
      <c r="I733" s="224">
        <f>'CUOTA ARTESANAL'!O542</f>
        <v>0</v>
      </c>
      <c r="J733" s="224">
        <f>'CUOTA ARTESANAL'!P542</f>
        <v>28.423999999999999</v>
      </c>
      <c r="K733" s="224">
        <f>'CUOTA ARTESANAL'!Q542</f>
        <v>0</v>
      </c>
      <c r="L733" s="224">
        <f>'CUOTA ARTESANAL'!R542</f>
        <v>28.423999999999999</v>
      </c>
      <c r="M733" s="225">
        <f>'CUOTA ARTESANAL'!S542</f>
        <v>0</v>
      </c>
      <c r="N733" s="218" t="s">
        <v>203</v>
      </c>
      <c r="O733" s="214">
        <f>RESUMEN!$C$4</f>
        <v>44725</v>
      </c>
      <c r="P733" s="206">
        <v>2022</v>
      </c>
      <c r="Q733" s="206"/>
    </row>
    <row r="734" spans="1:17" ht="15.75" customHeight="1">
      <c r="A734" s="211" t="s">
        <v>38</v>
      </c>
      <c r="B734" s="211" t="s">
        <v>39</v>
      </c>
      <c r="C734" s="211" t="s">
        <v>60</v>
      </c>
      <c r="D734" s="211" t="s">
        <v>53</v>
      </c>
      <c r="E734" s="206" t="str">
        <f>+'CUOTA ARTESANAL'!E544</f>
        <v>SINDICATO PESCADORES ARTESANALES ARMADORES PELÁGICOS Y ACTIVIDADES CONEXAS DE LA CALETA VEGAS DE COLIUMO RSU 08.06.0113</v>
      </c>
      <c r="F734" s="211" t="s">
        <v>41</v>
      </c>
      <c r="G734" s="211" t="s">
        <v>43</v>
      </c>
      <c r="H734" s="224">
        <f>'CUOTA ARTESANAL'!G544</f>
        <v>13.811999999999999</v>
      </c>
      <c r="I734" s="224">
        <f>'CUOTA ARTESANAL'!H544</f>
        <v>0</v>
      </c>
      <c r="J734" s="224">
        <f>'CUOTA ARTESANAL'!I544</f>
        <v>13.811999999999999</v>
      </c>
      <c r="K734" s="224">
        <f>'CUOTA ARTESANAL'!J544</f>
        <v>0</v>
      </c>
      <c r="L734" s="224">
        <f>'CUOTA ARTESANAL'!K544</f>
        <v>13.811999999999999</v>
      </c>
      <c r="M734" s="225">
        <f>'CUOTA ARTESANAL'!L544</f>
        <v>0</v>
      </c>
      <c r="N734" s="218" t="str">
        <f>'CUOTA ARTESANAL'!M544</f>
        <v>-</v>
      </c>
      <c r="O734" s="214">
        <f>RESUMEN!$C$4</f>
        <v>44725</v>
      </c>
      <c r="P734" s="206">
        <v>2022</v>
      </c>
      <c r="Q734" s="206"/>
    </row>
    <row r="735" spans="1:17" ht="15.75" customHeight="1">
      <c r="A735" s="211" t="s">
        <v>38</v>
      </c>
      <c r="B735" s="211" t="s">
        <v>39</v>
      </c>
      <c r="C735" s="211" t="s">
        <v>60</v>
      </c>
      <c r="D735" s="211" t="s">
        <v>53</v>
      </c>
      <c r="E735" s="206" t="str">
        <f>+'CUOTA ARTESANAL'!E544</f>
        <v>SINDICATO PESCADORES ARTESANALES ARMADORES PELÁGICOS Y ACTIVIDADES CONEXAS DE LA CALETA VEGAS DE COLIUMO RSU 08.06.0113</v>
      </c>
      <c r="F735" s="211" t="s">
        <v>44</v>
      </c>
      <c r="G735" s="211" t="s">
        <v>45</v>
      </c>
      <c r="H735" s="224">
        <f>'CUOTA ARTESANAL'!G545</f>
        <v>13.811999999999999</v>
      </c>
      <c r="I735" s="224">
        <f>'CUOTA ARTESANAL'!H545</f>
        <v>0</v>
      </c>
      <c r="J735" s="224">
        <f>'CUOTA ARTESANAL'!I545</f>
        <v>27.623999999999999</v>
      </c>
      <c r="K735" s="224">
        <f>'CUOTA ARTESANAL'!J545</f>
        <v>0</v>
      </c>
      <c r="L735" s="224">
        <f>'CUOTA ARTESANAL'!K545</f>
        <v>27.623999999999999</v>
      </c>
      <c r="M735" s="225">
        <f>'CUOTA ARTESANAL'!L545</f>
        <v>0</v>
      </c>
      <c r="N735" s="218" t="str">
        <f>'CUOTA ARTESANAL'!M545</f>
        <v>-</v>
      </c>
      <c r="O735" s="214">
        <f>RESUMEN!$C$4</f>
        <v>44725</v>
      </c>
      <c r="P735" s="206">
        <v>2022</v>
      </c>
      <c r="Q735" s="206"/>
    </row>
    <row r="736" spans="1:17" ht="15.75" customHeight="1">
      <c r="A736" s="211" t="s">
        <v>38</v>
      </c>
      <c r="B736" s="211" t="s">
        <v>39</v>
      </c>
      <c r="C736" s="211" t="s">
        <v>60</v>
      </c>
      <c r="D736" s="211" t="s">
        <v>53</v>
      </c>
      <c r="E736" s="206" t="str">
        <f>+'CUOTA ARTESANAL'!E544</f>
        <v>SINDICATO PESCADORES ARTESANALES ARMADORES PELÁGICOS Y ACTIVIDADES CONEXAS DE LA CALETA VEGAS DE COLIUMO RSU 08.06.0113</v>
      </c>
      <c r="F736" s="211" t="s">
        <v>41</v>
      </c>
      <c r="G736" s="211" t="s">
        <v>45</v>
      </c>
      <c r="H736" s="224">
        <f>'CUOTA ARTESANAL'!N544</f>
        <v>27.623999999999999</v>
      </c>
      <c r="I736" s="224">
        <f>'CUOTA ARTESANAL'!O544</f>
        <v>0</v>
      </c>
      <c r="J736" s="224">
        <f>'CUOTA ARTESANAL'!P544</f>
        <v>27.623999999999999</v>
      </c>
      <c r="K736" s="224">
        <f>'CUOTA ARTESANAL'!Q544</f>
        <v>0</v>
      </c>
      <c r="L736" s="224">
        <f>'CUOTA ARTESANAL'!R544</f>
        <v>27.623999999999999</v>
      </c>
      <c r="M736" s="225">
        <f>'CUOTA ARTESANAL'!S544</f>
        <v>0</v>
      </c>
      <c r="N736" s="218" t="s">
        <v>203</v>
      </c>
      <c r="O736" s="214">
        <f>RESUMEN!$C$4</f>
        <v>44725</v>
      </c>
      <c r="P736" s="206">
        <v>2022</v>
      </c>
      <c r="Q736" s="206"/>
    </row>
    <row r="737" spans="1:17" ht="15.75" customHeight="1">
      <c r="A737" s="211" t="s">
        <v>38</v>
      </c>
      <c r="B737" s="211" t="s">
        <v>39</v>
      </c>
      <c r="C737" s="211" t="s">
        <v>60</v>
      </c>
      <c r="D737" s="211" t="s">
        <v>53</v>
      </c>
      <c r="E737" s="206" t="str">
        <f>+'CUOTA ARTESANAL'!E546</f>
        <v>STI PESCADORES ARTESANALES DE CALETA TUMBES TALCAHUANO RSU 08.05.0057</v>
      </c>
      <c r="F737" s="211" t="s">
        <v>41</v>
      </c>
      <c r="G737" s="211" t="s">
        <v>43</v>
      </c>
      <c r="H737" s="224">
        <f>'CUOTA ARTESANAL'!G546</f>
        <v>15.68</v>
      </c>
      <c r="I737" s="224">
        <f>'CUOTA ARTESANAL'!H546</f>
        <v>0</v>
      </c>
      <c r="J737" s="224">
        <f>'CUOTA ARTESANAL'!I546</f>
        <v>15.68</v>
      </c>
      <c r="K737" s="224">
        <f>'CUOTA ARTESANAL'!J546</f>
        <v>0</v>
      </c>
      <c r="L737" s="224">
        <f>'CUOTA ARTESANAL'!K546</f>
        <v>15.68</v>
      </c>
      <c r="M737" s="225">
        <f>'CUOTA ARTESANAL'!L546</f>
        <v>0</v>
      </c>
      <c r="N737" s="218" t="str">
        <f>'CUOTA ARTESANAL'!M546</f>
        <v>-</v>
      </c>
      <c r="O737" s="214">
        <f>RESUMEN!$C$4</f>
        <v>44725</v>
      </c>
      <c r="P737" s="206">
        <v>2022</v>
      </c>
      <c r="Q737" s="206"/>
    </row>
    <row r="738" spans="1:17" ht="15.75" customHeight="1">
      <c r="A738" s="211" t="s">
        <v>38</v>
      </c>
      <c r="B738" s="211" t="s">
        <v>39</v>
      </c>
      <c r="C738" s="211" t="s">
        <v>60</v>
      </c>
      <c r="D738" s="211" t="s">
        <v>53</v>
      </c>
      <c r="E738" s="206" t="str">
        <f>+'CUOTA ARTESANAL'!E546</f>
        <v>STI PESCADORES ARTESANALES DE CALETA TUMBES TALCAHUANO RSU 08.05.0057</v>
      </c>
      <c r="F738" s="211" t="s">
        <v>44</v>
      </c>
      <c r="G738" s="211" t="s">
        <v>45</v>
      </c>
      <c r="H738" s="224">
        <f>'CUOTA ARTESANAL'!G547</f>
        <v>15.68</v>
      </c>
      <c r="I738" s="224">
        <f>'CUOTA ARTESANAL'!H547</f>
        <v>0</v>
      </c>
      <c r="J738" s="224">
        <f>'CUOTA ARTESANAL'!I547</f>
        <v>31.36</v>
      </c>
      <c r="K738" s="224">
        <f>'CUOTA ARTESANAL'!J547</f>
        <v>0</v>
      </c>
      <c r="L738" s="224">
        <f>'CUOTA ARTESANAL'!K547</f>
        <v>31.36</v>
      </c>
      <c r="M738" s="225">
        <f>'CUOTA ARTESANAL'!L547</f>
        <v>0</v>
      </c>
      <c r="N738" s="218" t="str">
        <f>'CUOTA ARTESANAL'!M547</f>
        <v>-</v>
      </c>
      <c r="O738" s="214">
        <f>RESUMEN!$C$4</f>
        <v>44725</v>
      </c>
      <c r="P738" s="206">
        <v>2022</v>
      </c>
      <c r="Q738" s="206"/>
    </row>
    <row r="739" spans="1:17" ht="15.75" customHeight="1">
      <c r="A739" s="211" t="s">
        <v>38</v>
      </c>
      <c r="B739" s="211" t="s">
        <v>39</v>
      </c>
      <c r="C739" s="211" t="s">
        <v>60</v>
      </c>
      <c r="D739" s="211" t="s">
        <v>53</v>
      </c>
      <c r="E739" s="206" t="str">
        <f>+'CUOTA ARTESANAL'!E546</f>
        <v>STI PESCADORES ARTESANALES DE CALETA TUMBES TALCAHUANO RSU 08.05.0057</v>
      </c>
      <c r="F739" s="211" t="s">
        <v>41</v>
      </c>
      <c r="G739" s="211" t="s">
        <v>45</v>
      </c>
      <c r="H739" s="224">
        <f>'CUOTA ARTESANAL'!N546</f>
        <v>31.36</v>
      </c>
      <c r="I739" s="224">
        <f>'CUOTA ARTESANAL'!O546</f>
        <v>0</v>
      </c>
      <c r="J739" s="224">
        <f>'CUOTA ARTESANAL'!P546</f>
        <v>31.36</v>
      </c>
      <c r="K739" s="224">
        <f>'CUOTA ARTESANAL'!Q546</f>
        <v>0</v>
      </c>
      <c r="L739" s="224">
        <f>'CUOTA ARTESANAL'!R546</f>
        <v>31.36</v>
      </c>
      <c r="M739" s="225">
        <f>'CUOTA ARTESANAL'!S546</f>
        <v>0</v>
      </c>
      <c r="N739" s="218" t="s">
        <v>203</v>
      </c>
      <c r="O739" s="214">
        <f>RESUMEN!$C$4</f>
        <v>44725</v>
      </c>
      <c r="P739" s="206">
        <v>2022</v>
      </c>
      <c r="Q739" s="206"/>
    </row>
    <row r="740" spans="1:17" ht="15.75" customHeight="1">
      <c r="A740" s="211" t="s">
        <v>38</v>
      </c>
      <c r="B740" s="211" t="s">
        <v>39</v>
      </c>
      <c r="C740" s="211" t="s">
        <v>60</v>
      </c>
      <c r="D740" s="211" t="s">
        <v>53</v>
      </c>
      <c r="E740" s="206" t="str">
        <f>+'CUOTA ARTESANAL'!E548</f>
        <v>ASOCIACIÓN GREMIAL DE PESCADORES ARTESANALES DE CALETA INFIERNILLO RAG 98-8</v>
      </c>
      <c r="F740" s="211" t="s">
        <v>41</v>
      </c>
      <c r="G740" s="211" t="s">
        <v>43</v>
      </c>
      <c r="H740" s="224">
        <f>'CUOTA ARTESANAL'!G548</f>
        <v>21.326000000000001</v>
      </c>
      <c r="I740" s="224">
        <f>'CUOTA ARTESANAL'!H548</f>
        <v>0</v>
      </c>
      <c r="J740" s="224">
        <f>'CUOTA ARTESANAL'!I548</f>
        <v>21.326000000000001</v>
      </c>
      <c r="K740" s="224">
        <f>'CUOTA ARTESANAL'!J548</f>
        <v>11.564</v>
      </c>
      <c r="L740" s="224">
        <f>'CUOTA ARTESANAL'!K548</f>
        <v>9.7620000000000005</v>
      </c>
      <c r="M740" s="225">
        <f>'CUOTA ARTESANAL'!L548</f>
        <v>0.54224889805870768</v>
      </c>
      <c r="N740" s="218" t="str">
        <f>'CUOTA ARTESANAL'!M548</f>
        <v>-</v>
      </c>
      <c r="O740" s="214">
        <f>RESUMEN!$C$4</f>
        <v>44725</v>
      </c>
      <c r="P740" s="206">
        <v>2022</v>
      </c>
      <c r="Q740" s="206"/>
    </row>
    <row r="741" spans="1:17" ht="15.75" customHeight="1">
      <c r="A741" s="211" t="s">
        <v>38</v>
      </c>
      <c r="B741" s="211" t="s">
        <v>39</v>
      </c>
      <c r="C741" s="211" t="s">
        <v>60</v>
      </c>
      <c r="D741" s="211" t="s">
        <v>53</v>
      </c>
      <c r="E741" s="206" t="str">
        <f>+'CUOTA ARTESANAL'!E548</f>
        <v>ASOCIACIÓN GREMIAL DE PESCADORES ARTESANALES DE CALETA INFIERNILLO RAG 98-8</v>
      </c>
      <c r="F741" s="211" t="s">
        <v>44</v>
      </c>
      <c r="G741" s="211" t="s">
        <v>45</v>
      </c>
      <c r="H741" s="224">
        <f>'CUOTA ARTESANAL'!G549</f>
        <v>21.326000000000001</v>
      </c>
      <c r="I741" s="224">
        <f>'CUOTA ARTESANAL'!H549</f>
        <v>0</v>
      </c>
      <c r="J741" s="224">
        <f>'CUOTA ARTESANAL'!I549</f>
        <v>31.088000000000001</v>
      </c>
      <c r="K741" s="224">
        <f>'CUOTA ARTESANAL'!J549</f>
        <v>0</v>
      </c>
      <c r="L741" s="224">
        <f>'CUOTA ARTESANAL'!K549</f>
        <v>31.088000000000001</v>
      </c>
      <c r="M741" s="225">
        <f>'CUOTA ARTESANAL'!L549</f>
        <v>0</v>
      </c>
      <c r="N741" s="218" t="str">
        <f>'CUOTA ARTESANAL'!M549</f>
        <v>-</v>
      </c>
      <c r="O741" s="214">
        <f>RESUMEN!$C$4</f>
        <v>44725</v>
      </c>
      <c r="P741" s="206">
        <v>2022</v>
      </c>
      <c r="Q741" s="206"/>
    </row>
    <row r="742" spans="1:17" ht="15.75" customHeight="1">
      <c r="A742" s="211" t="s">
        <v>38</v>
      </c>
      <c r="B742" s="211" t="s">
        <v>39</v>
      </c>
      <c r="C742" s="211" t="s">
        <v>60</v>
      </c>
      <c r="D742" s="211" t="s">
        <v>53</v>
      </c>
      <c r="E742" s="206" t="str">
        <f>+'CUOTA ARTESANAL'!E548</f>
        <v>ASOCIACIÓN GREMIAL DE PESCADORES ARTESANALES DE CALETA INFIERNILLO RAG 98-8</v>
      </c>
      <c r="F742" s="211" t="s">
        <v>41</v>
      </c>
      <c r="G742" s="211" t="s">
        <v>45</v>
      </c>
      <c r="H742" s="224">
        <f>'CUOTA ARTESANAL'!N548</f>
        <v>42.652000000000001</v>
      </c>
      <c r="I742" s="224">
        <f>'CUOTA ARTESANAL'!O548</f>
        <v>0</v>
      </c>
      <c r="J742" s="224">
        <f>'CUOTA ARTESANAL'!P548</f>
        <v>42.652000000000001</v>
      </c>
      <c r="K742" s="224">
        <f>'CUOTA ARTESANAL'!Q548</f>
        <v>11.564</v>
      </c>
      <c r="L742" s="224">
        <f>'CUOTA ARTESANAL'!R548</f>
        <v>31.088000000000001</v>
      </c>
      <c r="M742" s="225">
        <f>'CUOTA ARTESANAL'!S548</f>
        <v>0.27112444902935384</v>
      </c>
      <c r="N742" s="218" t="s">
        <v>203</v>
      </c>
      <c r="O742" s="214">
        <f>RESUMEN!$C$4</f>
        <v>44725</v>
      </c>
      <c r="P742" s="206">
        <v>2022</v>
      </c>
      <c r="Q742" s="206"/>
    </row>
    <row r="743" spans="1:17" ht="15.75" customHeight="1">
      <c r="A743" s="211" t="s">
        <v>38</v>
      </c>
      <c r="B743" s="211" t="s">
        <v>39</v>
      </c>
      <c r="C743" s="211" t="s">
        <v>60</v>
      </c>
      <c r="D743" s="211" t="s">
        <v>53</v>
      </c>
      <c r="E743" s="206" t="str">
        <f>+'CUOTA ARTESANAL'!E550</f>
        <v>STI PESCADORES ARTESANALES PENÍNSULA DE TUMBES RSU 08.05.0391</v>
      </c>
      <c r="F743" s="211" t="s">
        <v>41</v>
      </c>
      <c r="G743" s="211" t="s">
        <v>43</v>
      </c>
      <c r="H743" s="224">
        <f>'CUOTA ARTESANAL'!G550</f>
        <v>3.0009999999999999</v>
      </c>
      <c r="I743" s="224">
        <f>'CUOTA ARTESANAL'!H550</f>
        <v>0</v>
      </c>
      <c r="J743" s="224">
        <f>'CUOTA ARTESANAL'!I550</f>
        <v>3.0009999999999999</v>
      </c>
      <c r="K743" s="224">
        <f>'CUOTA ARTESANAL'!J550</f>
        <v>0</v>
      </c>
      <c r="L743" s="224">
        <f>'CUOTA ARTESANAL'!K550</f>
        <v>3.0009999999999999</v>
      </c>
      <c r="M743" s="225">
        <f>'CUOTA ARTESANAL'!L550</f>
        <v>0</v>
      </c>
      <c r="N743" s="218" t="str">
        <f>'CUOTA ARTESANAL'!M550</f>
        <v>-</v>
      </c>
      <c r="O743" s="214">
        <f>RESUMEN!$C$4</f>
        <v>44725</v>
      </c>
      <c r="P743" s="206">
        <v>2022</v>
      </c>
      <c r="Q743" s="206"/>
    </row>
    <row r="744" spans="1:17" ht="15.75" customHeight="1">
      <c r="A744" s="211" t="s">
        <v>38</v>
      </c>
      <c r="B744" s="211" t="s">
        <v>39</v>
      </c>
      <c r="C744" s="211" t="s">
        <v>60</v>
      </c>
      <c r="D744" s="211" t="s">
        <v>53</v>
      </c>
      <c r="E744" s="206" t="str">
        <f>+'CUOTA ARTESANAL'!E550</f>
        <v>STI PESCADORES ARTESANALES PENÍNSULA DE TUMBES RSU 08.05.0391</v>
      </c>
      <c r="F744" s="211" t="s">
        <v>44</v>
      </c>
      <c r="G744" s="211" t="s">
        <v>45</v>
      </c>
      <c r="H744" s="224">
        <f>'CUOTA ARTESANAL'!G551</f>
        <v>3.0009999999999999</v>
      </c>
      <c r="I744" s="224">
        <f>'CUOTA ARTESANAL'!H551</f>
        <v>0</v>
      </c>
      <c r="J744" s="224">
        <f>'CUOTA ARTESANAL'!I551</f>
        <v>6.0019999999999998</v>
      </c>
      <c r="K744" s="224">
        <f>'CUOTA ARTESANAL'!J551</f>
        <v>0</v>
      </c>
      <c r="L744" s="224">
        <f>'CUOTA ARTESANAL'!K551</f>
        <v>6.0019999999999998</v>
      </c>
      <c r="M744" s="225">
        <f>'CUOTA ARTESANAL'!L551</f>
        <v>0</v>
      </c>
      <c r="N744" s="218" t="str">
        <f>'CUOTA ARTESANAL'!M551</f>
        <v>-</v>
      </c>
      <c r="O744" s="214">
        <f>RESUMEN!$C$4</f>
        <v>44725</v>
      </c>
      <c r="P744" s="206">
        <v>2022</v>
      </c>
      <c r="Q744" s="206"/>
    </row>
    <row r="745" spans="1:17" ht="15.75" customHeight="1">
      <c r="A745" s="211" t="s">
        <v>38</v>
      </c>
      <c r="B745" s="211" t="s">
        <v>39</v>
      </c>
      <c r="C745" s="211" t="s">
        <v>60</v>
      </c>
      <c r="D745" s="211" t="s">
        <v>53</v>
      </c>
      <c r="E745" s="206" t="str">
        <f>+'CUOTA ARTESANAL'!E550</f>
        <v>STI PESCADORES ARTESANALES PENÍNSULA DE TUMBES RSU 08.05.0391</v>
      </c>
      <c r="F745" s="211" t="s">
        <v>41</v>
      </c>
      <c r="G745" s="211" t="s">
        <v>45</v>
      </c>
      <c r="H745" s="224">
        <f>'CUOTA ARTESANAL'!N550</f>
        <v>6.0019999999999998</v>
      </c>
      <c r="I745" s="224">
        <f>'CUOTA ARTESANAL'!O550</f>
        <v>0</v>
      </c>
      <c r="J745" s="224">
        <f>'CUOTA ARTESANAL'!P550</f>
        <v>6.0019999999999998</v>
      </c>
      <c r="K745" s="224">
        <f>'CUOTA ARTESANAL'!Q550</f>
        <v>0</v>
      </c>
      <c r="L745" s="224">
        <f>'CUOTA ARTESANAL'!R550</f>
        <v>6.0019999999999998</v>
      </c>
      <c r="M745" s="225">
        <f>'CUOTA ARTESANAL'!S550</f>
        <v>0</v>
      </c>
      <c r="N745" s="218" t="s">
        <v>203</v>
      </c>
      <c r="O745" s="214">
        <f>RESUMEN!$C$4</f>
        <v>44725</v>
      </c>
      <c r="P745" s="206">
        <v>2022</v>
      </c>
      <c r="Q745" s="206"/>
    </row>
    <row r="746" spans="1:17" ht="15.75" customHeight="1">
      <c r="A746" s="211" t="s">
        <v>38</v>
      </c>
      <c r="B746" s="211" t="s">
        <v>39</v>
      </c>
      <c r="C746" s="211" t="s">
        <v>60</v>
      </c>
      <c r="D746" s="211" t="s">
        <v>53</v>
      </c>
      <c r="E746" s="206" t="str">
        <f>+'CUOTA ARTESANAL'!E552</f>
        <v>ASOCIACIÓN GREMIAL DE ARMADORES PESCADORES ARTESANALES BUZOS MARISCADORES RECOLECTORES DE ORILLA Y RAMOS AFINES - AG ESCAFANDRAS CON HISTORIA DE TALCAHUANO RAG 62-8</v>
      </c>
      <c r="F746" s="211" t="s">
        <v>41</v>
      </c>
      <c r="G746" s="211" t="s">
        <v>43</v>
      </c>
      <c r="H746" s="224">
        <f>'CUOTA ARTESANAL'!G552</f>
        <v>3.125</v>
      </c>
      <c r="I746" s="224">
        <f>'CUOTA ARTESANAL'!H552</f>
        <v>0</v>
      </c>
      <c r="J746" s="224">
        <f>'CUOTA ARTESANAL'!I552</f>
        <v>3.125</v>
      </c>
      <c r="K746" s="224">
        <f>'CUOTA ARTESANAL'!J552</f>
        <v>0</v>
      </c>
      <c r="L746" s="224">
        <f>'CUOTA ARTESANAL'!K552</f>
        <v>3.125</v>
      </c>
      <c r="M746" s="225">
        <f>'CUOTA ARTESANAL'!L552</f>
        <v>0</v>
      </c>
      <c r="N746" s="218" t="str">
        <f>'CUOTA ARTESANAL'!M552</f>
        <v>-</v>
      </c>
      <c r="O746" s="214">
        <f>RESUMEN!$C$4</f>
        <v>44725</v>
      </c>
      <c r="P746" s="206">
        <v>2022</v>
      </c>
      <c r="Q746" s="206"/>
    </row>
    <row r="747" spans="1:17" ht="15.75" customHeight="1">
      <c r="A747" s="211" t="s">
        <v>38</v>
      </c>
      <c r="B747" s="211" t="s">
        <v>39</v>
      </c>
      <c r="C747" s="211" t="s">
        <v>60</v>
      </c>
      <c r="D747" s="211" t="s">
        <v>53</v>
      </c>
      <c r="E747" s="206" t="str">
        <f>+'CUOTA ARTESANAL'!E552</f>
        <v>ASOCIACIÓN GREMIAL DE ARMADORES PESCADORES ARTESANALES BUZOS MARISCADORES RECOLECTORES DE ORILLA Y RAMOS AFINES - AG ESCAFANDRAS CON HISTORIA DE TALCAHUANO RAG 62-8</v>
      </c>
      <c r="F747" s="211" t="s">
        <v>44</v>
      </c>
      <c r="G747" s="211" t="s">
        <v>45</v>
      </c>
      <c r="H747" s="224">
        <f>'CUOTA ARTESANAL'!G553</f>
        <v>3.125</v>
      </c>
      <c r="I747" s="224">
        <f>'CUOTA ARTESANAL'!H553</f>
        <v>0</v>
      </c>
      <c r="J747" s="224">
        <f>'CUOTA ARTESANAL'!I553</f>
        <v>6.25</v>
      </c>
      <c r="K747" s="224">
        <f>'CUOTA ARTESANAL'!J553</f>
        <v>0</v>
      </c>
      <c r="L747" s="224">
        <f>'CUOTA ARTESANAL'!K553</f>
        <v>6.25</v>
      </c>
      <c r="M747" s="225">
        <f>'CUOTA ARTESANAL'!L553</f>
        <v>0</v>
      </c>
      <c r="N747" s="218" t="str">
        <f>'CUOTA ARTESANAL'!M553</f>
        <v>-</v>
      </c>
      <c r="O747" s="214">
        <f>RESUMEN!$C$4</f>
        <v>44725</v>
      </c>
      <c r="P747" s="206">
        <v>2022</v>
      </c>
      <c r="Q747" s="206"/>
    </row>
    <row r="748" spans="1:17" ht="15.75" customHeight="1">
      <c r="A748" s="211" t="s">
        <v>38</v>
      </c>
      <c r="B748" s="211" t="s">
        <v>39</v>
      </c>
      <c r="C748" s="211" t="s">
        <v>60</v>
      </c>
      <c r="D748" s="211" t="s">
        <v>53</v>
      </c>
      <c r="E748" s="206" t="str">
        <f>+'CUOTA ARTESANAL'!E552</f>
        <v>ASOCIACIÓN GREMIAL DE ARMADORES PESCADORES ARTESANALES BUZOS MARISCADORES RECOLECTORES DE ORILLA Y RAMOS AFINES - AG ESCAFANDRAS CON HISTORIA DE TALCAHUANO RAG 62-8</v>
      </c>
      <c r="F748" s="211" t="s">
        <v>41</v>
      </c>
      <c r="G748" s="211" t="s">
        <v>45</v>
      </c>
      <c r="H748" s="224">
        <f>'CUOTA ARTESANAL'!N552</f>
        <v>6.25</v>
      </c>
      <c r="I748" s="224">
        <f>'CUOTA ARTESANAL'!O552</f>
        <v>0</v>
      </c>
      <c r="J748" s="224">
        <f>'CUOTA ARTESANAL'!P552</f>
        <v>6.25</v>
      </c>
      <c r="K748" s="224">
        <f>'CUOTA ARTESANAL'!Q552</f>
        <v>0</v>
      </c>
      <c r="L748" s="224">
        <f>'CUOTA ARTESANAL'!R552</f>
        <v>6.25</v>
      </c>
      <c r="M748" s="225">
        <f>'CUOTA ARTESANAL'!S552</f>
        <v>0</v>
      </c>
      <c r="N748" s="218" t="s">
        <v>203</v>
      </c>
      <c r="O748" s="214">
        <f>RESUMEN!$C$4</f>
        <v>44725</v>
      </c>
      <c r="P748" s="206">
        <v>2022</v>
      </c>
      <c r="Q748" s="206"/>
    </row>
    <row r="749" spans="1:17" ht="15.75" customHeight="1">
      <c r="A749" s="211" t="s">
        <v>38</v>
      </c>
      <c r="B749" s="211" t="s">
        <v>39</v>
      </c>
      <c r="C749" s="211" t="s">
        <v>60</v>
      </c>
      <c r="D749" s="211" t="s">
        <v>53</v>
      </c>
      <c r="E749" s="206" t="str">
        <f>+'CUOTA ARTESANAL'!E554</f>
        <v>ASOCIACIÓN GREMIAL DE PESCADORES Y ARMADORES PELÁGICOS DE LA REGIÓN DEL BIOBÍO - PESCAMAR AG RAG 450-8</v>
      </c>
      <c r="F749" s="211" t="s">
        <v>41</v>
      </c>
      <c r="G749" s="211" t="s">
        <v>43</v>
      </c>
      <c r="H749" s="224">
        <f>'CUOTA ARTESANAL'!G554</f>
        <v>1.5580000000000001</v>
      </c>
      <c r="I749" s="224">
        <f>'CUOTA ARTESANAL'!H554</f>
        <v>0</v>
      </c>
      <c r="J749" s="224">
        <f>'CUOTA ARTESANAL'!I554</f>
        <v>1.5580000000000001</v>
      </c>
      <c r="K749" s="224">
        <f>'CUOTA ARTESANAL'!J554</f>
        <v>0</v>
      </c>
      <c r="L749" s="224">
        <f>'CUOTA ARTESANAL'!K554</f>
        <v>1.5580000000000001</v>
      </c>
      <c r="M749" s="225">
        <f>'CUOTA ARTESANAL'!L554</f>
        <v>0</v>
      </c>
      <c r="N749" s="218" t="str">
        <f>'CUOTA ARTESANAL'!M554</f>
        <v>-</v>
      </c>
      <c r="O749" s="214">
        <f>RESUMEN!$C$4</f>
        <v>44725</v>
      </c>
      <c r="P749" s="206">
        <v>2022</v>
      </c>
      <c r="Q749" s="206"/>
    </row>
    <row r="750" spans="1:17" ht="15.75" customHeight="1">
      <c r="A750" s="211" t="s">
        <v>38</v>
      </c>
      <c r="B750" s="211" t="s">
        <v>39</v>
      </c>
      <c r="C750" s="211" t="s">
        <v>60</v>
      </c>
      <c r="D750" s="211" t="s">
        <v>53</v>
      </c>
      <c r="E750" s="206" t="str">
        <f>+'CUOTA ARTESANAL'!E554</f>
        <v>ASOCIACIÓN GREMIAL DE PESCADORES Y ARMADORES PELÁGICOS DE LA REGIÓN DEL BIOBÍO - PESCAMAR AG RAG 450-8</v>
      </c>
      <c r="F750" s="211" t="s">
        <v>44</v>
      </c>
      <c r="G750" s="211" t="s">
        <v>45</v>
      </c>
      <c r="H750" s="224">
        <f>'CUOTA ARTESANAL'!G555</f>
        <v>1.5580000000000001</v>
      </c>
      <c r="I750" s="224">
        <f>'CUOTA ARTESANAL'!H555</f>
        <v>0</v>
      </c>
      <c r="J750" s="224">
        <f>'CUOTA ARTESANAL'!I555</f>
        <v>3.1160000000000001</v>
      </c>
      <c r="K750" s="224">
        <f>'CUOTA ARTESANAL'!J555</f>
        <v>0</v>
      </c>
      <c r="L750" s="224">
        <f>'CUOTA ARTESANAL'!K555</f>
        <v>3.1160000000000001</v>
      </c>
      <c r="M750" s="225">
        <f>'CUOTA ARTESANAL'!L555</f>
        <v>0</v>
      </c>
      <c r="N750" s="218" t="str">
        <f>'CUOTA ARTESANAL'!M555</f>
        <v>-</v>
      </c>
      <c r="O750" s="214">
        <f>RESUMEN!$C$4</f>
        <v>44725</v>
      </c>
      <c r="P750" s="206">
        <v>2022</v>
      </c>
      <c r="Q750" s="206"/>
    </row>
    <row r="751" spans="1:17" ht="15.75" customHeight="1">
      <c r="A751" s="211" t="s">
        <v>38</v>
      </c>
      <c r="B751" s="211" t="s">
        <v>39</v>
      </c>
      <c r="C751" s="211" t="s">
        <v>60</v>
      </c>
      <c r="D751" s="211" t="s">
        <v>53</v>
      </c>
      <c r="E751" s="206" t="str">
        <f>+'CUOTA ARTESANAL'!E554</f>
        <v>ASOCIACIÓN GREMIAL DE PESCADORES Y ARMADORES PELÁGICOS DE LA REGIÓN DEL BIOBÍO - PESCAMAR AG RAG 450-8</v>
      </c>
      <c r="F751" s="211" t="s">
        <v>41</v>
      </c>
      <c r="G751" s="211" t="s">
        <v>45</v>
      </c>
      <c r="H751" s="224">
        <f>'CUOTA ARTESANAL'!N554</f>
        <v>3.1160000000000001</v>
      </c>
      <c r="I751" s="224">
        <f>'CUOTA ARTESANAL'!O554</f>
        <v>0</v>
      </c>
      <c r="J751" s="224">
        <f>'CUOTA ARTESANAL'!P554</f>
        <v>3.1160000000000001</v>
      </c>
      <c r="K751" s="224">
        <f>'CUOTA ARTESANAL'!Q554</f>
        <v>0</v>
      </c>
      <c r="L751" s="224">
        <f>'CUOTA ARTESANAL'!R554</f>
        <v>3.1160000000000001</v>
      </c>
      <c r="M751" s="225">
        <f>'CUOTA ARTESANAL'!S554</f>
        <v>0</v>
      </c>
      <c r="N751" s="218" t="s">
        <v>203</v>
      </c>
      <c r="O751" s="214">
        <f>RESUMEN!$C$4</f>
        <v>44725</v>
      </c>
      <c r="P751" s="206">
        <v>2022</v>
      </c>
      <c r="Q751" s="206"/>
    </row>
    <row r="752" spans="1:17" ht="15.75" customHeight="1">
      <c r="A752" s="211" t="s">
        <v>38</v>
      </c>
      <c r="B752" s="211" t="s">
        <v>39</v>
      </c>
      <c r="C752" s="211" t="s">
        <v>60</v>
      </c>
      <c r="D752" s="211" t="s">
        <v>53</v>
      </c>
      <c r="E752" s="206" t="str">
        <f>+'CUOTA ARTESANAL'!E556</f>
        <v>SINDICATO DE PESCADORES Y ARMADORES ARTESANALES DEL MAR SIPARMAR TALCAHUANO (08.05.0399)</v>
      </c>
      <c r="F752" s="211" t="s">
        <v>41</v>
      </c>
      <c r="G752" s="211" t="s">
        <v>43</v>
      </c>
      <c r="H752" s="224">
        <f>'CUOTA ARTESANAL'!G556</f>
        <v>3.609</v>
      </c>
      <c r="I752" s="224">
        <f>'CUOTA ARTESANAL'!H556</f>
        <v>0</v>
      </c>
      <c r="J752" s="224">
        <f>'CUOTA ARTESANAL'!I556</f>
        <v>3.609</v>
      </c>
      <c r="K752" s="224">
        <f>'CUOTA ARTESANAL'!J556</f>
        <v>0</v>
      </c>
      <c r="L752" s="224">
        <f>'CUOTA ARTESANAL'!K556</f>
        <v>3.609</v>
      </c>
      <c r="M752" s="225">
        <f>'CUOTA ARTESANAL'!L556</f>
        <v>0</v>
      </c>
      <c r="N752" s="212" t="str">
        <f>'CUOTA ARTESANAL'!M556</f>
        <v>-</v>
      </c>
      <c r="O752" s="214">
        <f>RESUMEN!$C$4</f>
        <v>44725</v>
      </c>
      <c r="P752" s="206">
        <v>2022</v>
      </c>
      <c r="Q752" s="206"/>
    </row>
    <row r="753" spans="1:17" ht="15.75" customHeight="1">
      <c r="A753" s="211" t="s">
        <v>38</v>
      </c>
      <c r="B753" s="211" t="s">
        <v>39</v>
      </c>
      <c r="C753" s="211" t="s">
        <v>60</v>
      </c>
      <c r="D753" s="211" t="s">
        <v>53</v>
      </c>
      <c r="E753" s="206" t="str">
        <f>+'CUOTA ARTESANAL'!E556</f>
        <v>SINDICATO DE PESCADORES Y ARMADORES ARTESANALES DEL MAR SIPARMAR TALCAHUANO (08.05.0399)</v>
      </c>
      <c r="F753" s="211" t="s">
        <v>44</v>
      </c>
      <c r="G753" s="211" t="s">
        <v>45</v>
      </c>
      <c r="H753" s="224">
        <f>'CUOTA ARTESANAL'!G557</f>
        <v>3.609</v>
      </c>
      <c r="I753" s="224">
        <f>'CUOTA ARTESANAL'!H557</f>
        <v>0</v>
      </c>
      <c r="J753" s="224">
        <f>'CUOTA ARTESANAL'!I557</f>
        <v>7.218</v>
      </c>
      <c r="K753" s="224">
        <f>'CUOTA ARTESANAL'!J557</f>
        <v>0</v>
      </c>
      <c r="L753" s="224">
        <f>'CUOTA ARTESANAL'!K557</f>
        <v>7.218</v>
      </c>
      <c r="M753" s="225">
        <f>'CUOTA ARTESANAL'!L557</f>
        <v>0</v>
      </c>
      <c r="N753" s="212" t="str">
        <f>'CUOTA ARTESANAL'!M557</f>
        <v>-</v>
      </c>
      <c r="O753" s="214">
        <f>RESUMEN!$C$4</f>
        <v>44725</v>
      </c>
      <c r="P753" s="206">
        <v>2022</v>
      </c>
      <c r="Q753" s="206"/>
    </row>
    <row r="754" spans="1:17" ht="15.75" customHeight="1">
      <c r="A754" s="211" t="s">
        <v>38</v>
      </c>
      <c r="B754" s="211" t="s">
        <v>39</v>
      </c>
      <c r="C754" s="211" t="s">
        <v>60</v>
      </c>
      <c r="D754" s="211" t="s">
        <v>53</v>
      </c>
      <c r="E754" s="206" t="str">
        <f>+'CUOTA ARTESANAL'!E556</f>
        <v>SINDICATO DE PESCADORES Y ARMADORES ARTESANALES DEL MAR SIPARMAR TALCAHUANO (08.05.0399)</v>
      </c>
      <c r="F754" s="211" t="s">
        <v>41</v>
      </c>
      <c r="G754" s="211" t="s">
        <v>45</v>
      </c>
      <c r="H754" s="224">
        <f>'CUOTA ARTESANAL'!N556</f>
        <v>7.218</v>
      </c>
      <c r="I754" s="224">
        <f>'CUOTA ARTESANAL'!O556</f>
        <v>0</v>
      </c>
      <c r="J754" s="224">
        <f>'CUOTA ARTESANAL'!P556</f>
        <v>7.218</v>
      </c>
      <c r="K754" s="224">
        <f>'CUOTA ARTESANAL'!Q556</f>
        <v>0</v>
      </c>
      <c r="L754" s="224">
        <f>'CUOTA ARTESANAL'!R556</f>
        <v>7.218</v>
      </c>
      <c r="M754" s="225">
        <f>'CUOTA ARTESANAL'!S556</f>
        <v>0</v>
      </c>
      <c r="N754" s="212" t="s">
        <v>203</v>
      </c>
      <c r="O754" s="214">
        <f>RESUMEN!$C$4</f>
        <v>44725</v>
      </c>
      <c r="P754" s="206">
        <v>2022</v>
      </c>
      <c r="Q754" s="206"/>
    </row>
    <row r="755" spans="1:17" ht="15.75" customHeight="1">
      <c r="A755" s="211" t="s">
        <v>38</v>
      </c>
      <c r="B755" s="211" t="s">
        <v>39</v>
      </c>
      <c r="C755" s="211" t="s">
        <v>60</v>
      </c>
      <c r="D755" s="211" t="s">
        <v>53</v>
      </c>
      <c r="E755" s="206" t="str">
        <f>+'CUOTA ARTESANAL'!E558</f>
        <v>ASOCIACIÓN GREMIAL DE ARMADORES ARTESANALES Y PRODUCTORES PELÁGICOS DE LA CALETA EL MORRO DE TALCAHUANO AGEMAPAR (376-8)</v>
      </c>
      <c r="F755" s="211" t="s">
        <v>41</v>
      </c>
      <c r="G755" s="211" t="s">
        <v>43</v>
      </c>
      <c r="H755" s="224">
        <f>'CUOTA ARTESANAL'!G558</f>
        <v>2.9729999999999999</v>
      </c>
      <c r="I755" s="224">
        <f>'CUOTA ARTESANAL'!H558</f>
        <v>0</v>
      </c>
      <c r="J755" s="224">
        <f>'CUOTA ARTESANAL'!I558</f>
        <v>2.9729999999999999</v>
      </c>
      <c r="K755" s="224">
        <f>'CUOTA ARTESANAL'!J558</f>
        <v>0</v>
      </c>
      <c r="L755" s="224">
        <f>'CUOTA ARTESANAL'!K558</f>
        <v>2.9729999999999999</v>
      </c>
      <c r="M755" s="225">
        <f>'CUOTA ARTESANAL'!L558</f>
        <v>0</v>
      </c>
      <c r="N755" s="212" t="str">
        <f>'CUOTA ARTESANAL'!M558</f>
        <v>-</v>
      </c>
      <c r="O755" s="214">
        <f>RESUMEN!$C$4</f>
        <v>44725</v>
      </c>
      <c r="P755" s="206">
        <v>2022</v>
      </c>
      <c r="Q755" s="206"/>
    </row>
    <row r="756" spans="1:17" ht="15.75" customHeight="1">
      <c r="A756" s="211" t="s">
        <v>38</v>
      </c>
      <c r="B756" s="211" t="s">
        <v>39</v>
      </c>
      <c r="C756" s="211" t="s">
        <v>60</v>
      </c>
      <c r="D756" s="211" t="s">
        <v>53</v>
      </c>
      <c r="E756" s="206" t="str">
        <f>+'CUOTA ARTESANAL'!E558</f>
        <v>ASOCIACIÓN GREMIAL DE ARMADORES ARTESANALES Y PRODUCTORES PELÁGICOS DE LA CALETA EL MORRO DE TALCAHUANO AGEMAPAR (376-8)</v>
      </c>
      <c r="F756" s="211" t="s">
        <v>44</v>
      </c>
      <c r="G756" s="211" t="s">
        <v>45</v>
      </c>
      <c r="H756" s="224">
        <f>'CUOTA ARTESANAL'!G559</f>
        <v>2.9729999999999999</v>
      </c>
      <c r="I756" s="224">
        <f>'CUOTA ARTESANAL'!H559</f>
        <v>0</v>
      </c>
      <c r="J756" s="224">
        <f>'CUOTA ARTESANAL'!I559</f>
        <v>5.9459999999999997</v>
      </c>
      <c r="K756" s="224">
        <f>'CUOTA ARTESANAL'!J559</f>
        <v>0</v>
      </c>
      <c r="L756" s="224">
        <f>'CUOTA ARTESANAL'!K559</f>
        <v>5.9459999999999997</v>
      </c>
      <c r="M756" s="225">
        <f>'CUOTA ARTESANAL'!L559</f>
        <v>0</v>
      </c>
      <c r="N756" s="212" t="str">
        <f>'CUOTA ARTESANAL'!M559</f>
        <v>-</v>
      </c>
      <c r="O756" s="214">
        <f>RESUMEN!$C$4</f>
        <v>44725</v>
      </c>
      <c r="P756" s="206">
        <v>2022</v>
      </c>
      <c r="Q756" s="206"/>
    </row>
    <row r="757" spans="1:17" ht="15.75" customHeight="1">
      <c r="A757" s="211" t="s">
        <v>38</v>
      </c>
      <c r="B757" s="211" t="s">
        <v>39</v>
      </c>
      <c r="C757" s="211" t="s">
        <v>60</v>
      </c>
      <c r="D757" s="211" t="s">
        <v>53</v>
      </c>
      <c r="E757" s="206" t="str">
        <f>+'CUOTA ARTESANAL'!E558</f>
        <v>ASOCIACIÓN GREMIAL DE ARMADORES ARTESANALES Y PRODUCTORES PELÁGICOS DE LA CALETA EL MORRO DE TALCAHUANO AGEMAPAR (376-8)</v>
      </c>
      <c r="F757" s="211" t="s">
        <v>41</v>
      </c>
      <c r="G757" s="211" t="s">
        <v>45</v>
      </c>
      <c r="H757" s="224">
        <f>'CUOTA ARTESANAL'!N558</f>
        <v>5.9459999999999997</v>
      </c>
      <c r="I757" s="224">
        <f>'CUOTA ARTESANAL'!O558</f>
        <v>0</v>
      </c>
      <c r="J757" s="224">
        <f>'CUOTA ARTESANAL'!P558</f>
        <v>5.9459999999999997</v>
      </c>
      <c r="K757" s="224">
        <f>'CUOTA ARTESANAL'!Q558</f>
        <v>0</v>
      </c>
      <c r="L757" s="224">
        <f>'CUOTA ARTESANAL'!R558</f>
        <v>5.9459999999999997</v>
      </c>
      <c r="M757" s="225">
        <f>'CUOTA ARTESANAL'!S558</f>
        <v>0</v>
      </c>
      <c r="N757" s="212" t="s">
        <v>203</v>
      </c>
      <c r="O757" s="214">
        <f>RESUMEN!$C$4</f>
        <v>44725</v>
      </c>
      <c r="P757" s="206">
        <v>2022</v>
      </c>
      <c r="Q757" s="206"/>
    </row>
    <row r="758" spans="1:17" ht="15.75" customHeight="1">
      <c r="A758" s="211" t="s">
        <v>38</v>
      </c>
      <c r="B758" s="211" t="s">
        <v>39</v>
      </c>
      <c r="C758" s="211" t="s">
        <v>60</v>
      </c>
      <c r="D758" s="211" t="s">
        <v>53</v>
      </c>
      <c r="E758" s="206" t="str">
        <f>+'CUOTA ARTESANAL'!E560</f>
        <v>STI ARMADORES Y PESCADORES ARTESANALES, ACUICULTORES, ALGUEROS (AS) Y RAMOS AFINES "MAFMAR" (08.05.0645)</v>
      </c>
      <c r="F758" s="211" t="s">
        <v>41</v>
      </c>
      <c r="G758" s="211" t="s">
        <v>43</v>
      </c>
      <c r="H758" s="224">
        <f>'CUOTA ARTESANAL'!G560</f>
        <v>5.0890000000000004</v>
      </c>
      <c r="I758" s="224">
        <f>'CUOTA ARTESANAL'!H560</f>
        <v>0</v>
      </c>
      <c r="J758" s="224">
        <f>'CUOTA ARTESANAL'!I560</f>
        <v>5.0890000000000004</v>
      </c>
      <c r="K758" s="224">
        <f>'CUOTA ARTESANAL'!J560</f>
        <v>0</v>
      </c>
      <c r="L758" s="224">
        <f>'CUOTA ARTESANAL'!K560</f>
        <v>5.0890000000000004</v>
      </c>
      <c r="M758" s="225">
        <f>'CUOTA ARTESANAL'!L560</f>
        <v>0</v>
      </c>
      <c r="N758" s="212" t="str">
        <f>'CUOTA ARTESANAL'!M560</f>
        <v>-</v>
      </c>
      <c r="O758" s="214">
        <f>RESUMEN!$C$4</f>
        <v>44725</v>
      </c>
      <c r="P758" s="206">
        <v>2022</v>
      </c>
      <c r="Q758" s="206"/>
    </row>
    <row r="759" spans="1:17" ht="15.75" customHeight="1">
      <c r="A759" s="211" t="s">
        <v>38</v>
      </c>
      <c r="B759" s="211" t="s">
        <v>39</v>
      </c>
      <c r="C759" s="211" t="s">
        <v>60</v>
      </c>
      <c r="D759" s="211" t="s">
        <v>53</v>
      </c>
      <c r="E759" s="206" t="str">
        <f>+'CUOTA ARTESANAL'!E560</f>
        <v>STI ARMADORES Y PESCADORES ARTESANALES, ACUICULTORES, ALGUEROS (AS) Y RAMOS AFINES "MAFMAR" (08.05.0645)</v>
      </c>
      <c r="F759" s="211" t="s">
        <v>44</v>
      </c>
      <c r="G759" s="211" t="s">
        <v>45</v>
      </c>
      <c r="H759" s="224">
        <f>'CUOTA ARTESANAL'!G561</f>
        <v>5.0890000000000004</v>
      </c>
      <c r="I759" s="224">
        <f>'CUOTA ARTESANAL'!H561</f>
        <v>0</v>
      </c>
      <c r="J759" s="224">
        <f>'CUOTA ARTESANAL'!I561</f>
        <v>10.178000000000001</v>
      </c>
      <c r="K759" s="224">
        <f>'CUOTA ARTESANAL'!J561</f>
        <v>0</v>
      </c>
      <c r="L759" s="224">
        <f>'CUOTA ARTESANAL'!K561</f>
        <v>10.178000000000001</v>
      </c>
      <c r="M759" s="225">
        <f>'CUOTA ARTESANAL'!L561</f>
        <v>0</v>
      </c>
      <c r="N759" s="212" t="str">
        <f>'CUOTA ARTESANAL'!M561</f>
        <v>-</v>
      </c>
      <c r="O759" s="214">
        <f>RESUMEN!$C$4</f>
        <v>44725</v>
      </c>
      <c r="P759" s="206">
        <v>2022</v>
      </c>
      <c r="Q759" s="206"/>
    </row>
    <row r="760" spans="1:17" ht="15.75" customHeight="1">
      <c r="A760" s="211" t="s">
        <v>38</v>
      </c>
      <c r="B760" s="211" t="s">
        <v>39</v>
      </c>
      <c r="C760" s="211" t="s">
        <v>60</v>
      </c>
      <c r="D760" s="211" t="s">
        <v>53</v>
      </c>
      <c r="E760" s="206" t="str">
        <f>+'CUOTA ARTESANAL'!E560</f>
        <v>STI ARMADORES Y PESCADORES ARTESANALES, ACUICULTORES, ALGUEROS (AS) Y RAMOS AFINES "MAFMAR" (08.05.0645)</v>
      </c>
      <c r="F760" s="211" t="s">
        <v>41</v>
      </c>
      <c r="G760" s="211" t="s">
        <v>45</v>
      </c>
      <c r="H760" s="224">
        <f>'CUOTA ARTESANAL'!N560</f>
        <v>10.178000000000001</v>
      </c>
      <c r="I760" s="224">
        <f>'CUOTA ARTESANAL'!O560</f>
        <v>0</v>
      </c>
      <c r="J760" s="224">
        <f>'CUOTA ARTESANAL'!P560</f>
        <v>10.178000000000001</v>
      </c>
      <c r="K760" s="224">
        <f>'CUOTA ARTESANAL'!Q560</f>
        <v>0</v>
      </c>
      <c r="L760" s="224">
        <f>'CUOTA ARTESANAL'!R560</f>
        <v>10.178000000000001</v>
      </c>
      <c r="M760" s="225">
        <f>'CUOTA ARTESANAL'!S560</f>
        <v>0</v>
      </c>
      <c r="N760" s="212" t="s">
        <v>203</v>
      </c>
      <c r="O760" s="214">
        <f>RESUMEN!$C$4</f>
        <v>44725</v>
      </c>
      <c r="P760" s="206">
        <v>2022</v>
      </c>
      <c r="Q760" s="206"/>
    </row>
    <row r="761" spans="1:17" ht="15.75" customHeight="1">
      <c r="A761" s="211" t="s">
        <v>38</v>
      </c>
      <c r="B761" s="211" t="s">
        <v>39</v>
      </c>
      <c r="C761" s="211" t="s">
        <v>60</v>
      </c>
      <c r="D761" s="211" t="s">
        <v>52</v>
      </c>
      <c r="E761" s="206" t="str">
        <f>+'CUOTA ARTESANAL'!E568</f>
        <v>CUOTA RESIDUAL O BOLSÓN NORTE</v>
      </c>
      <c r="F761" s="211" t="s">
        <v>41</v>
      </c>
      <c r="G761" s="211" t="s">
        <v>43</v>
      </c>
      <c r="H761" s="224">
        <f>'CUOTA ARTESANAL'!G568</f>
        <v>102.76900000000001</v>
      </c>
      <c r="I761" s="224">
        <f>'CUOTA ARTESANAL'!H568</f>
        <v>0</v>
      </c>
      <c r="J761" s="224">
        <f>'CUOTA ARTESANAL'!I568</f>
        <v>102.76900000000001</v>
      </c>
      <c r="K761" s="224">
        <f>'CUOTA ARTESANAL'!J568</f>
        <v>96.665999999999997</v>
      </c>
      <c r="L761" s="224">
        <f>'CUOTA ARTESANAL'!K568</f>
        <v>6.1030000000000086</v>
      </c>
      <c r="M761" s="225">
        <f>'CUOTA ARTESANAL'!L568</f>
        <v>0.94061438760715776</v>
      </c>
      <c r="N761" s="213" t="str">
        <f>'CUOTA ARTESANAL'!M568</f>
        <v>-</v>
      </c>
      <c r="O761" s="214">
        <f>RESUMEN!$C$4</f>
        <v>44725</v>
      </c>
      <c r="P761" s="206">
        <v>2022</v>
      </c>
      <c r="Q761" s="206"/>
    </row>
    <row r="762" spans="1:17" ht="15.75" customHeight="1">
      <c r="A762" s="211" t="s">
        <v>38</v>
      </c>
      <c r="B762" s="211" t="s">
        <v>39</v>
      </c>
      <c r="C762" s="211" t="s">
        <v>60</v>
      </c>
      <c r="D762" s="211" t="s">
        <v>52</v>
      </c>
      <c r="E762" s="206" t="str">
        <f>+'CUOTA ARTESANAL'!E568</f>
        <v>CUOTA RESIDUAL O BOLSÓN NORTE</v>
      </c>
      <c r="F762" s="211" t="s">
        <v>44</v>
      </c>
      <c r="G762" s="211" t="s">
        <v>45</v>
      </c>
      <c r="H762" s="224">
        <f>'CUOTA ARTESANAL'!G569</f>
        <v>102.768</v>
      </c>
      <c r="I762" s="224">
        <f>'CUOTA ARTESANAL'!H569</f>
        <v>0</v>
      </c>
      <c r="J762" s="224">
        <f>'CUOTA ARTESANAL'!I569</f>
        <v>108.87100000000001</v>
      </c>
      <c r="K762" s="224">
        <f>'CUOTA ARTESANAL'!J569</f>
        <v>0</v>
      </c>
      <c r="L762" s="224">
        <f>'CUOTA ARTESANAL'!K569</f>
        <v>108.87100000000001</v>
      </c>
      <c r="M762" s="225">
        <f>'CUOTA ARTESANAL'!L569</f>
        <v>0</v>
      </c>
      <c r="N762" s="213" t="str">
        <f>'CUOTA ARTESANAL'!M569</f>
        <v>-</v>
      </c>
      <c r="O762" s="214">
        <f>RESUMEN!$C$4</f>
        <v>44725</v>
      </c>
      <c r="P762" s="206">
        <v>2022</v>
      </c>
      <c r="Q762" s="206"/>
    </row>
    <row r="763" spans="1:17" ht="15.75" customHeight="1">
      <c r="A763" s="211" t="s">
        <v>38</v>
      </c>
      <c r="B763" s="211" t="s">
        <v>39</v>
      </c>
      <c r="C763" s="211" t="s">
        <v>60</v>
      </c>
      <c r="D763" s="211" t="s">
        <v>52</v>
      </c>
      <c r="E763" s="206" t="str">
        <f>+'CUOTA ARTESANAL'!E568</f>
        <v>CUOTA RESIDUAL O BOLSÓN NORTE</v>
      </c>
      <c r="F763" s="211" t="s">
        <v>41</v>
      </c>
      <c r="G763" s="211" t="s">
        <v>45</v>
      </c>
      <c r="H763" s="224">
        <f>'CUOTA ARTESANAL'!N568</f>
        <v>205.53700000000001</v>
      </c>
      <c r="I763" s="224">
        <f>'CUOTA ARTESANAL'!O568</f>
        <v>0</v>
      </c>
      <c r="J763" s="224">
        <f>'CUOTA ARTESANAL'!P568</f>
        <v>205.53700000000001</v>
      </c>
      <c r="K763" s="224">
        <f>'CUOTA ARTESANAL'!Q568</f>
        <v>96.665999999999997</v>
      </c>
      <c r="L763" s="224">
        <f>'CUOTA ARTESANAL'!R568</f>
        <v>108.87100000000001</v>
      </c>
      <c r="M763" s="225">
        <f>'CUOTA ARTESANAL'!S568</f>
        <v>0.47030948199107703</v>
      </c>
      <c r="N763" s="219" t="s">
        <v>203</v>
      </c>
      <c r="O763" s="214">
        <f>RESUMEN!$C$4</f>
        <v>44725</v>
      </c>
      <c r="P763" s="206">
        <v>2022</v>
      </c>
      <c r="Q763" s="206"/>
    </row>
    <row r="764" spans="1:17" ht="15.75" customHeight="1">
      <c r="A764" s="211" t="s">
        <v>38</v>
      </c>
      <c r="B764" s="211" t="s">
        <v>39</v>
      </c>
      <c r="C764" s="211" t="s">
        <v>60</v>
      </c>
      <c r="D764" s="211" t="s">
        <v>53</v>
      </c>
      <c r="E764" s="206" t="str">
        <f>+'CUOTA ARTESANAL'!E570</f>
        <v>STI ARMADORES Y PESCADORES Y RAMOS AFINES DE LA PESCA ARTESANAL DE CALETA LO ROJAS SITRAL RSU 08.07.0322</v>
      </c>
      <c r="F764" s="211" t="s">
        <v>41</v>
      </c>
      <c r="G764" s="211" t="s">
        <v>43</v>
      </c>
      <c r="H764" s="224">
        <f>'CUOTA ARTESANAL'!G570</f>
        <v>82.363</v>
      </c>
      <c r="I764" s="224">
        <f>'CUOTA ARTESANAL'!H570</f>
        <v>0</v>
      </c>
      <c r="J764" s="224">
        <f>'CUOTA ARTESANAL'!I570</f>
        <v>82.363</v>
      </c>
      <c r="K764" s="224">
        <f>'CUOTA ARTESANAL'!J570</f>
        <v>0</v>
      </c>
      <c r="L764" s="224">
        <f>'CUOTA ARTESANAL'!K570</f>
        <v>82.363</v>
      </c>
      <c r="M764" s="225">
        <f>'CUOTA ARTESANAL'!L570</f>
        <v>0</v>
      </c>
      <c r="N764" s="218" t="str">
        <f>'CUOTA ARTESANAL'!M570</f>
        <v>-</v>
      </c>
      <c r="O764" s="214">
        <f>RESUMEN!$C$4</f>
        <v>44725</v>
      </c>
      <c r="P764" s="206">
        <v>2022</v>
      </c>
      <c r="Q764" s="206"/>
    </row>
    <row r="765" spans="1:17" ht="15.75" customHeight="1">
      <c r="A765" s="211" t="s">
        <v>38</v>
      </c>
      <c r="B765" s="211" t="s">
        <v>39</v>
      </c>
      <c r="C765" s="211" t="s">
        <v>60</v>
      </c>
      <c r="D765" s="211" t="s">
        <v>53</v>
      </c>
      <c r="E765" s="206" t="str">
        <f>+'CUOTA ARTESANAL'!E570</f>
        <v>STI ARMADORES Y PESCADORES Y RAMOS AFINES DE LA PESCA ARTESANAL DE CALETA LO ROJAS SITRAL RSU 08.07.0322</v>
      </c>
      <c r="F765" s="211" t="s">
        <v>44</v>
      </c>
      <c r="G765" s="211" t="s">
        <v>45</v>
      </c>
      <c r="H765" s="224">
        <f>'CUOTA ARTESANAL'!G571</f>
        <v>82.363</v>
      </c>
      <c r="I765" s="224">
        <f>'CUOTA ARTESANAL'!H571</f>
        <v>0</v>
      </c>
      <c r="J765" s="224">
        <f>'CUOTA ARTESANAL'!I571</f>
        <v>164.726</v>
      </c>
      <c r="K765" s="224">
        <f>'CUOTA ARTESANAL'!J571</f>
        <v>0</v>
      </c>
      <c r="L765" s="224">
        <f>'CUOTA ARTESANAL'!K571</f>
        <v>164.726</v>
      </c>
      <c r="M765" s="225">
        <f>'CUOTA ARTESANAL'!L571</f>
        <v>0</v>
      </c>
      <c r="N765" s="218" t="str">
        <f>'CUOTA ARTESANAL'!M571</f>
        <v>-</v>
      </c>
      <c r="O765" s="214">
        <f>RESUMEN!$C$4</f>
        <v>44725</v>
      </c>
      <c r="P765" s="206">
        <v>2022</v>
      </c>
      <c r="Q765" s="206"/>
    </row>
    <row r="766" spans="1:17" ht="15.75" customHeight="1">
      <c r="A766" s="211" t="s">
        <v>38</v>
      </c>
      <c r="B766" s="211" t="s">
        <v>39</v>
      </c>
      <c r="C766" s="211" t="s">
        <v>60</v>
      </c>
      <c r="D766" s="211" t="s">
        <v>53</v>
      </c>
      <c r="E766" s="206" t="str">
        <f>+'CUOTA ARTESANAL'!E570</f>
        <v>STI ARMADORES Y PESCADORES Y RAMOS AFINES DE LA PESCA ARTESANAL DE CALETA LO ROJAS SITRAL RSU 08.07.0322</v>
      </c>
      <c r="F766" s="211" t="s">
        <v>41</v>
      </c>
      <c r="G766" s="211" t="s">
        <v>45</v>
      </c>
      <c r="H766" s="224">
        <f>'CUOTA ARTESANAL'!N570</f>
        <v>164.726</v>
      </c>
      <c r="I766" s="224">
        <f>'CUOTA ARTESANAL'!O570</f>
        <v>0</v>
      </c>
      <c r="J766" s="224">
        <f>'CUOTA ARTESANAL'!P570</f>
        <v>164.726</v>
      </c>
      <c r="K766" s="224">
        <f>'CUOTA ARTESANAL'!Q570</f>
        <v>0</v>
      </c>
      <c r="L766" s="224">
        <f>'CUOTA ARTESANAL'!R570</f>
        <v>164.726</v>
      </c>
      <c r="M766" s="225">
        <f>'CUOTA ARTESANAL'!S570</f>
        <v>0</v>
      </c>
      <c r="N766" s="218" t="s">
        <v>203</v>
      </c>
      <c r="O766" s="214">
        <f>RESUMEN!$C$4</f>
        <v>44725</v>
      </c>
      <c r="P766" s="206">
        <v>2022</v>
      </c>
      <c r="Q766" s="206"/>
    </row>
    <row r="767" spans="1:17" ht="15.75" customHeight="1">
      <c r="A767" s="211" t="s">
        <v>38</v>
      </c>
      <c r="B767" s="211" t="s">
        <v>39</v>
      </c>
      <c r="C767" s="211" t="s">
        <v>60</v>
      </c>
      <c r="D767" s="211" t="s">
        <v>53</v>
      </c>
      <c r="E767" s="206" t="str">
        <f>+'CUOTA ARTESANAL'!E572</f>
        <v>STI PESCADORES ARTESANALES, BUZOS MARISCADORES, ARMADORES ARTESANALES Y ACTIVIDADES CONEXAS DE CORONEL Y DEL GOLFO DE ARAUCO VIII REGIÓN SIPARBUMAR CORONEL RSU 08.07.0183</v>
      </c>
      <c r="F767" s="211" t="s">
        <v>41</v>
      </c>
      <c r="G767" s="211" t="s">
        <v>43</v>
      </c>
      <c r="H767" s="224">
        <f>'CUOTA ARTESANAL'!G572</f>
        <v>147.61000000000001</v>
      </c>
      <c r="I767" s="224">
        <f>'CUOTA ARTESANAL'!H572</f>
        <v>0</v>
      </c>
      <c r="J767" s="224">
        <f>'CUOTA ARTESANAL'!I572</f>
        <v>147.61000000000001</v>
      </c>
      <c r="K767" s="224">
        <f>'CUOTA ARTESANAL'!J572</f>
        <v>0.01</v>
      </c>
      <c r="L767" s="224">
        <f>'CUOTA ARTESANAL'!K572</f>
        <v>147.60000000000002</v>
      </c>
      <c r="M767" s="225">
        <f>'CUOTA ARTESANAL'!L572</f>
        <v>6.7746087663437434E-5</v>
      </c>
      <c r="N767" s="218" t="str">
        <f>'CUOTA ARTESANAL'!M572</f>
        <v>-</v>
      </c>
      <c r="O767" s="214">
        <f>RESUMEN!$C$4</f>
        <v>44725</v>
      </c>
      <c r="P767" s="206">
        <v>2022</v>
      </c>
      <c r="Q767" s="206"/>
    </row>
    <row r="768" spans="1:17" ht="15.75" customHeight="1">
      <c r="A768" s="211" t="s">
        <v>38</v>
      </c>
      <c r="B768" s="211" t="s">
        <v>39</v>
      </c>
      <c r="C768" s="211" t="s">
        <v>60</v>
      </c>
      <c r="D768" s="211" t="s">
        <v>53</v>
      </c>
      <c r="E768" s="206" t="str">
        <f>+'CUOTA ARTESANAL'!E572</f>
        <v>STI PESCADORES ARTESANALES, BUZOS MARISCADORES, ARMADORES ARTESANALES Y ACTIVIDADES CONEXAS DE CORONEL Y DEL GOLFO DE ARAUCO VIII REGIÓN SIPARBUMAR CORONEL RSU 08.07.0183</v>
      </c>
      <c r="F768" s="211" t="s">
        <v>44</v>
      </c>
      <c r="G768" s="211" t="s">
        <v>45</v>
      </c>
      <c r="H768" s="224">
        <f>'CUOTA ARTESANAL'!G573</f>
        <v>147.61000000000001</v>
      </c>
      <c r="I768" s="224">
        <f>'CUOTA ARTESANAL'!H573</f>
        <v>0</v>
      </c>
      <c r="J768" s="224">
        <f>'CUOTA ARTESANAL'!I573</f>
        <v>295.21000000000004</v>
      </c>
      <c r="K768" s="224">
        <f>'CUOTA ARTESANAL'!J573</f>
        <v>0</v>
      </c>
      <c r="L768" s="224">
        <f>'CUOTA ARTESANAL'!K573</f>
        <v>295.21000000000004</v>
      </c>
      <c r="M768" s="225">
        <f>'CUOTA ARTESANAL'!L573</f>
        <v>0</v>
      </c>
      <c r="N768" s="218" t="str">
        <f>'CUOTA ARTESANAL'!M573</f>
        <v>-</v>
      </c>
      <c r="O768" s="214">
        <f>RESUMEN!$C$4</f>
        <v>44725</v>
      </c>
      <c r="P768" s="206">
        <v>2022</v>
      </c>
      <c r="Q768" s="206"/>
    </row>
    <row r="769" spans="1:17" ht="15.75" customHeight="1">
      <c r="A769" s="211" t="s">
        <v>38</v>
      </c>
      <c r="B769" s="211" t="s">
        <v>39</v>
      </c>
      <c r="C769" s="211" t="s">
        <v>60</v>
      </c>
      <c r="D769" s="211" t="s">
        <v>53</v>
      </c>
      <c r="E769" s="206" t="str">
        <f>+'CUOTA ARTESANAL'!E572</f>
        <v>STI PESCADORES ARTESANALES, BUZOS MARISCADORES, ARMADORES ARTESANALES Y ACTIVIDADES CONEXAS DE CORONEL Y DEL GOLFO DE ARAUCO VIII REGIÓN SIPARBUMAR CORONEL RSU 08.07.0183</v>
      </c>
      <c r="F769" s="211" t="s">
        <v>41</v>
      </c>
      <c r="G769" s="211" t="s">
        <v>45</v>
      </c>
      <c r="H769" s="224">
        <f>'CUOTA ARTESANAL'!N572</f>
        <v>295.22000000000003</v>
      </c>
      <c r="I769" s="224">
        <f>'CUOTA ARTESANAL'!O572</f>
        <v>0</v>
      </c>
      <c r="J769" s="224">
        <f>'CUOTA ARTESANAL'!P572</f>
        <v>295.22000000000003</v>
      </c>
      <c r="K769" s="224">
        <f>'CUOTA ARTESANAL'!Q572</f>
        <v>0.01</v>
      </c>
      <c r="L769" s="224">
        <f>'CUOTA ARTESANAL'!R572</f>
        <v>295.21000000000004</v>
      </c>
      <c r="M769" s="225">
        <f>'CUOTA ARTESANAL'!S572</f>
        <v>3.3873043831718717E-5</v>
      </c>
      <c r="N769" s="218" t="s">
        <v>203</v>
      </c>
      <c r="O769" s="214">
        <f>RESUMEN!$C$4</f>
        <v>44725</v>
      </c>
      <c r="P769" s="206">
        <v>2022</v>
      </c>
      <c r="Q769" s="206"/>
    </row>
    <row r="770" spans="1:17" ht="15.75" customHeight="1">
      <c r="A770" s="211" t="s">
        <v>38</v>
      </c>
      <c r="B770" s="211" t="s">
        <v>39</v>
      </c>
      <c r="C770" s="211" t="s">
        <v>60</v>
      </c>
      <c r="D770" s="211" t="s">
        <v>53</v>
      </c>
      <c r="E770" s="206" t="str">
        <f>+'CUOTA ARTESANAL'!E574</f>
        <v>STI PESCADORES ARTESANALES CALETA LO ROJAS SITRAINPAR RSU 08.07.0287</v>
      </c>
      <c r="F770" s="211" t="s">
        <v>41</v>
      </c>
      <c r="G770" s="211" t="s">
        <v>43</v>
      </c>
      <c r="H770" s="224">
        <f>'CUOTA ARTESANAL'!G574</f>
        <v>21.292000000000002</v>
      </c>
      <c r="I770" s="224">
        <f>'CUOTA ARTESANAL'!H574</f>
        <v>0</v>
      </c>
      <c r="J770" s="224">
        <f>'CUOTA ARTESANAL'!I574</f>
        <v>21.292000000000002</v>
      </c>
      <c r="K770" s="224">
        <f>'CUOTA ARTESANAL'!J574</f>
        <v>0</v>
      </c>
      <c r="L770" s="224">
        <f>'CUOTA ARTESANAL'!K574</f>
        <v>21.292000000000002</v>
      </c>
      <c r="M770" s="225">
        <f>'CUOTA ARTESANAL'!L574</f>
        <v>0</v>
      </c>
      <c r="N770" s="218" t="str">
        <f>'CUOTA ARTESANAL'!M574</f>
        <v>-</v>
      </c>
      <c r="O770" s="214">
        <f>RESUMEN!$C$4</f>
        <v>44725</v>
      </c>
      <c r="P770" s="206">
        <v>2022</v>
      </c>
      <c r="Q770" s="206"/>
    </row>
    <row r="771" spans="1:17" ht="15.75" customHeight="1">
      <c r="A771" s="211" t="s">
        <v>38</v>
      </c>
      <c r="B771" s="211" t="s">
        <v>39</v>
      </c>
      <c r="C771" s="211" t="s">
        <v>60</v>
      </c>
      <c r="D771" s="211" t="s">
        <v>53</v>
      </c>
      <c r="E771" s="206" t="str">
        <f>+'CUOTA ARTESANAL'!E574</f>
        <v>STI PESCADORES ARTESANALES CALETA LO ROJAS SITRAINPAR RSU 08.07.0287</v>
      </c>
      <c r="F771" s="211" t="s">
        <v>44</v>
      </c>
      <c r="G771" s="211" t="s">
        <v>45</v>
      </c>
      <c r="H771" s="224">
        <f>'CUOTA ARTESANAL'!G575</f>
        <v>21.292000000000002</v>
      </c>
      <c r="I771" s="224">
        <f>'CUOTA ARTESANAL'!H575</f>
        <v>0</v>
      </c>
      <c r="J771" s="224">
        <f>'CUOTA ARTESANAL'!I575</f>
        <v>42.584000000000003</v>
      </c>
      <c r="K771" s="224">
        <f>'CUOTA ARTESANAL'!J575</f>
        <v>0</v>
      </c>
      <c r="L771" s="224">
        <f>'CUOTA ARTESANAL'!K575</f>
        <v>42.584000000000003</v>
      </c>
      <c r="M771" s="225">
        <f>'CUOTA ARTESANAL'!L575</f>
        <v>0</v>
      </c>
      <c r="N771" s="218" t="str">
        <f>'CUOTA ARTESANAL'!M575</f>
        <v>-</v>
      </c>
      <c r="O771" s="214">
        <f>RESUMEN!$C$4</f>
        <v>44725</v>
      </c>
      <c r="P771" s="206">
        <v>2022</v>
      </c>
      <c r="Q771" s="206"/>
    </row>
    <row r="772" spans="1:17" ht="15.75" customHeight="1">
      <c r="A772" s="211" t="s">
        <v>38</v>
      </c>
      <c r="B772" s="211" t="s">
        <v>39</v>
      </c>
      <c r="C772" s="211" t="s">
        <v>60</v>
      </c>
      <c r="D772" s="211" t="s">
        <v>53</v>
      </c>
      <c r="E772" s="206" t="str">
        <f>+'CUOTA ARTESANAL'!E574</f>
        <v>STI PESCADORES ARTESANALES CALETA LO ROJAS SITRAINPAR RSU 08.07.0287</v>
      </c>
      <c r="F772" s="211" t="s">
        <v>41</v>
      </c>
      <c r="G772" s="211" t="s">
        <v>45</v>
      </c>
      <c r="H772" s="224">
        <f>'CUOTA ARTESANAL'!N574</f>
        <v>42.584000000000003</v>
      </c>
      <c r="I772" s="224">
        <f>'CUOTA ARTESANAL'!O574</f>
        <v>0</v>
      </c>
      <c r="J772" s="224">
        <f>'CUOTA ARTESANAL'!P574</f>
        <v>42.584000000000003</v>
      </c>
      <c r="K772" s="224">
        <f>'CUOTA ARTESANAL'!Q574</f>
        <v>0</v>
      </c>
      <c r="L772" s="224">
        <f>'CUOTA ARTESANAL'!R574</f>
        <v>42.584000000000003</v>
      </c>
      <c r="M772" s="225">
        <f>'CUOTA ARTESANAL'!S574</f>
        <v>0</v>
      </c>
      <c r="N772" s="218" t="s">
        <v>203</v>
      </c>
      <c r="O772" s="214">
        <f>RESUMEN!$C$4</f>
        <v>44725</v>
      </c>
      <c r="P772" s="206">
        <v>2022</v>
      </c>
      <c r="Q772" s="206"/>
    </row>
    <row r="773" spans="1:17" ht="15.75" customHeight="1">
      <c r="A773" s="211" t="s">
        <v>38</v>
      </c>
      <c r="B773" s="211" t="s">
        <v>39</v>
      </c>
      <c r="C773" s="211" t="s">
        <v>60</v>
      </c>
      <c r="D773" s="211" t="s">
        <v>53</v>
      </c>
      <c r="E773" s="206" t="str">
        <f>+'CUOTA ARTESANAL'!E576</f>
        <v>ASOCIACIÓN GREMIAL DE PESCADORES ARTESANALES DE CORONEL RAG 5-8</v>
      </c>
      <c r="F773" s="211" t="s">
        <v>41</v>
      </c>
      <c r="G773" s="211" t="s">
        <v>43</v>
      </c>
      <c r="H773" s="224">
        <f>'CUOTA ARTESANAL'!G576</f>
        <v>294.23500000000001</v>
      </c>
      <c r="I773" s="224">
        <f>'CUOTA ARTESANAL'!H576</f>
        <v>0</v>
      </c>
      <c r="J773" s="224">
        <f>'CUOTA ARTESANAL'!I576</f>
        <v>294.23500000000001</v>
      </c>
      <c r="K773" s="224">
        <f>'CUOTA ARTESANAL'!J576</f>
        <v>8.4559999999999995</v>
      </c>
      <c r="L773" s="224">
        <f>'CUOTA ARTESANAL'!K576</f>
        <v>285.779</v>
      </c>
      <c r="M773" s="225">
        <f>'CUOTA ARTESANAL'!L576</f>
        <v>2.8738933165666895E-2</v>
      </c>
      <c r="N773" s="218" t="str">
        <f>'CUOTA ARTESANAL'!M576</f>
        <v>-</v>
      </c>
      <c r="O773" s="214">
        <f>RESUMEN!$C$4</f>
        <v>44725</v>
      </c>
      <c r="P773" s="206">
        <v>2022</v>
      </c>
      <c r="Q773" s="206"/>
    </row>
    <row r="774" spans="1:17" ht="15.75" customHeight="1">
      <c r="A774" s="211" t="s">
        <v>38</v>
      </c>
      <c r="B774" s="211" t="s">
        <v>39</v>
      </c>
      <c r="C774" s="211" t="s">
        <v>60</v>
      </c>
      <c r="D774" s="211" t="s">
        <v>53</v>
      </c>
      <c r="E774" s="206" t="str">
        <f>+'CUOTA ARTESANAL'!E576</f>
        <v>ASOCIACIÓN GREMIAL DE PESCADORES ARTESANALES DE CORONEL RAG 5-8</v>
      </c>
      <c r="F774" s="211" t="s">
        <v>44</v>
      </c>
      <c r="G774" s="211" t="s">
        <v>45</v>
      </c>
      <c r="H774" s="224">
        <f>'CUOTA ARTESANAL'!G577</f>
        <v>294.23500000000001</v>
      </c>
      <c r="I774" s="224">
        <f>'CUOTA ARTESANAL'!H577</f>
        <v>0</v>
      </c>
      <c r="J774" s="224">
        <f>'CUOTA ARTESANAL'!I577</f>
        <v>580.01400000000001</v>
      </c>
      <c r="K774" s="224">
        <f>'CUOTA ARTESANAL'!J577</f>
        <v>0</v>
      </c>
      <c r="L774" s="224">
        <f>'CUOTA ARTESANAL'!K577</f>
        <v>580.01400000000001</v>
      </c>
      <c r="M774" s="225">
        <f>'CUOTA ARTESANAL'!L577</f>
        <v>0</v>
      </c>
      <c r="N774" s="218" t="str">
        <f>'CUOTA ARTESANAL'!M577</f>
        <v>-</v>
      </c>
      <c r="O774" s="214">
        <f>RESUMEN!$C$4</f>
        <v>44725</v>
      </c>
      <c r="P774" s="206">
        <v>2022</v>
      </c>
      <c r="Q774" s="206"/>
    </row>
    <row r="775" spans="1:17" ht="15.75" customHeight="1">
      <c r="A775" s="211" t="s">
        <v>38</v>
      </c>
      <c r="B775" s="211" t="s">
        <v>39</v>
      </c>
      <c r="C775" s="211" t="s">
        <v>60</v>
      </c>
      <c r="D775" s="211" t="s">
        <v>53</v>
      </c>
      <c r="E775" s="206" t="str">
        <f>+'CUOTA ARTESANAL'!E576</f>
        <v>ASOCIACIÓN GREMIAL DE PESCADORES ARTESANALES DE CORONEL RAG 5-8</v>
      </c>
      <c r="F775" s="211" t="s">
        <v>41</v>
      </c>
      <c r="G775" s="211" t="s">
        <v>45</v>
      </c>
      <c r="H775" s="224">
        <f>'CUOTA ARTESANAL'!N576</f>
        <v>588.47</v>
      </c>
      <c r="I775" s="224">
        <f>'CUOTA ARTESANAL'!O576</f>
        <v>0</v>
      </c>
      <c r="J775" s="224">
        <f>'CUOTA ARTESANAL'!P576</f>
        <v>588.47</v>
      </c>
      <c r="K775" s="224">
        <f>'CUOTA ARTESANAL'!Q576</f>
        <v>8.4559999999999995</v>
      </c>
      <c r="L775" s="224">
        <f>'CUOTA ARTESANAL'!R576</f>
        <v>580.01400000000001</v>
      </c>
      <c r="M775" s="225">
        <f>'CUOTA ARTESANAL'!S576</f>
        <v>1.4369466582833447E-2</v>
      </c>
      <c r="N775" s="218" t="s">
        <v>203</v>
      </c>
      <c r="O775" s="214">
        <f>RESUMEN!$C$4</f>
        <v>44725</v>
      </c>
      <c r="P775" s="206">
        <v>2022</v>
      </c>
      <c r="Q775" s="206"/>
    </row>
    <row r="776" spans="1:17" ht="15.75" customHeight="1">
      <c r="A776" s="211" t="s">
        <v>38</v>
      </c>
      <c r="B776" s="211" t="s">
        <v>39</v>
      </c>
      <c r="C776" s="211" t="s">
        <v>60</v>
      </c>
      <c r="D776" s="211" t="s">
        <v>53</v>
      </c>
      <c r="E776" s="206" t="str">
        <f>+'CUOTA ARTESANAL'!E578</f>
        <v>STI PEQUEÑOS ARMADORES Y PESCADORES ARTESANALES DE CERCO Y OTRAS ACTIVIDADES AFINES DE CORONEL Y LOTA SIPAC RSU 08.07.0373</v>
      </c>
      <c r="F776" s="211" t="s">
        <v>41</v>
      </c>
      <c r="G776" s="211" t="s">
        <v>43</v>
      </c>
      <c r="H776" s="224">
        <f>'CUOTA ARTESANAL'!G578</f>
        <v>0</v>
      </c>
      <c r="I776" s="224">
        <f>'CUOTA ARTESANAL'!H578</f>
        <v>0</v>
      </c>
      <c r="J776" s="224">
        <f>'CUOTA ARTESANAL'!I578</f>
        <v>0</v>
      </c>
      <c r="K776" s="224">
        <f>'CUOTA ARTESANAL'!J578</f>
        <v>0</v>
      </c>
      <c r="L776" s="224">
        <f>'CUOTA ARTESANAL'!K578</f>
        <v>0</v>
      </c>
      <c r="M776" s="225" t="e">
        <f>'CUOTA ARTESANAL'!L578</f>
        <v>#DIV/0!</v>
      </c>
      <c r="N776" s="218" t="str">
        <f>'CUOTA ARTESANAL'!M578</f>
        <v>-</v>
      </c>
      <c r="O776" s="214">
        <f>RESUMEN!$C$4</f>
        <v>44725</v>
      </c>
      <c r="P776" s="206">
        <v>2022</v>
      </c>
      <c r="Q776" s="206"/>
    </row>
    <row r="777" spans="1:17" ht="15.75" customHeight="1">
      <c r="A777" s="211" t="s">
        <v>38</v>
      </c>
      <c r="B777" s="211" t="s">
        <v>39</v>
      </c>
      <c r="C777" s="211" t="s">
        <v>60</v>
      </c>
      <c r="D777" s="211" t="s">
        <v>53</v>
      </c>
      <c r="E777" s="206" t="str">
        <f>+'CUOTA ARTESANAL'!E578</f>
        <v>STI PEQUEÑOS ARMADORES Y PESCADORES ARTESANALES DE CERCO Y OTRAS ACTIVIDADES AFINES DE CORONEL Y LOTA SIPAC RSU 08.07.0373</v>
      </c>
      <c r="F777" s="211" t="s">
        <v>44</v>
      </c>
      <c r="G777" s="211" t="s">
        <v>45</v>
      </c>
      <c r="H777" s="224">
        <f>'CUOTA ARTESANAL'!G579</f>
        <v>0</v>
      </c>
      <c r="I777" s="224">
        <f>'CUOTA ARTESANAL'!H579</f>
        <v>0</v>
      </c>
      <c r="J777" s="224">
        <f>'CUOTA ARTESANAL'!I579</f>
        <v>0</v>
      </c>
      <c r="K777" s="224">
        <f>'CUOTA ARTESANAL'!J579</f>
        <v>0</v>
      </c>
      <c r="L777" s="224">
        <f>'CUOTA ARTESANAL'!K579</f>
        <v>0</v>
      </c>
      <c r="M777" s="225" t="e">
        <f>'CUOTA ARTESANAL'!L579</f>
        <v>#DIV/0!</v>
      </c>
      <c r="N777" s="218" t="str">
        <f>'CUOTA ARTESANAL'!M579</f>
        <v>-</v>
      </c>
      <c r="O777" s="214">
        <f>RESUMEN!$C$4</f>
        <v>44725</v>
      </c>
      <c r="P777" s="206">
        <v>2022</v>
      </c>
      <c r="Q777" s="206"/>
    </row>
    <row r="778" spans="1:17" ht="15.75" customHeight="1">
      <c r="A778" s="211" t="s">
        <v>38</v>
      </c>
      <c r="B778" s="211" t="s">
        <v>39</v>
      </c>
      <c r="C778" s="211" t="s">
        <v>60</v>
      </c>
      <c r="D778" s="211" t="s">
        <v>53</v>
      </c>
      <c r="E778" s="206" t="str">
        <f>+'CUOTA ARTESANAL'!E578</f>
        <v>STI PEQUEÑOS ARMADORES Y PESCADORES ARTESANALES DE CERCO Y OTRAS ACTIVIDADES AFINES DE CORONEL Y LOTA SIPAC RSU 08.07.0373</v>
      </c>
      <c r="F778" s="211" t="s">
        <v>41</v>
      </c>
      <c r="G778" s="211" t="s">
        <v>45</v>
      </c>
      <c r="H778" s="224">
        <f>'CUOTA ARTESANAL'!N578</f>
        <v>0</v>
      </c>
      <c r="I778" s="224">
        <f>'CUOTA ARTESANAL'!O578</f>
        <v>0</v>
      </c>
      <c r="J778" s="224">
        <f>'CUOTA ARTESANAL'!P578</f>
        <v>0</v>
      </c>
      <c r="K778" s="224">
        <f>'CUOTA ARTESANAL'!Q578</f>
        <v>0</v>
      </c>
      <c r="L778" s="224">
        <f>'CUOTA ARTESANAL'!R578</f>
        <v>0</v>
      </c>
      <c r="M778" s="225" t="e">
        <f>'CUOTA ARTESANAL'!S578</f>
        <v>#DIV/0!</v>
      </c>
      <c r="N778" s="218" t="s">
        <v>203</v>
      </c>
      <c r="O778" s="214">
        <f>RESUMEN!$C$4</f>
        <v>44725</v>
      </c>
      <c r="P778" s="206">
        <v>2022</v>
      </c>
      <c r="Q778" s="206"/>
    </row>
    <row r="779" spans="1:17" ht="15.75" customHeight="1">
      <c r="A779" s="211" t="s">
        <v>38</v>
      </c>
      <c r="B779" s="211" t="s">
        <v>39</v>
      </c>
      <c r="C779" s="211" t="s">
        <v>60</v>
      </c>
      <c r="D779" s="211" t="s">
        <v>53</v>
      </c>
      <c r="E779" s="206" t="str">
        <f>+'CUOTA ARTESANAL'!E580</f>
        <v>STI PESCADORES ARMADORES Y RAMOS AFINES DE LA PESCA ARTESANAL DE CORONEL SIPARMAR CORONEL RSU 08.70.0271</v>
      </c>
      <c r="F779" s="211" t="s">
        <v>41</v>
      </c>
      <c r="G779" s="211" t="s">
        <v>43</v>
      </c>
      <c r="H779" s="224">
        <f>'CUOTA ARTESANAL'!G580</f>
        <v>39.744</v>
      </c>
      <c r="I779" s="224">
        <f>'CUOTA ARTESANAL'!H580</f>
        <v>-40.44</v>
      </c>
      <c r="J779" s="224">
        <f>'CUOTA ARTESANAL'!I580</f>
        <v>-0.69599999999999795</v>
      </c>
      <c r="K779" s="224">
        <f>'CUOTA ARTESANAL'!J580</f>
        <v>0</v>
      </c>
      <c r="L779" s="224">
        <f>'CUOTA ARTESANAL'!K580</f>
        <v>-0.69599999999999795</v>
      </c>
      <c r="M779" s="225">
        <f>'CUOTA ARTESANAL'!L580</f>
        <v>0</v>
      </c>
      <c r="N779" s="218" t="str">
        <f>'CUOTA ARTESANAL'!M580</f>
        <v>-</v>
      </c>
      <c r="O779" s="214">
        <f>RESUMEN!$C$4</f>
        <v>44725</v>
      </c>
      <c r="P779" s="206">
        <v>2022</v>
      </c>
      <c r="Q779" s="206"/>
    </row>
    <row r="780" spans="1:17" ht="15.75" customHeight="1">
      <c r="A780" s="211" t="s">
        <v>38</v>
      </c>
      <c r="B780" s="211" t="s">
        <v>39</v>
      </c>
      <c r="C780" s="211" t="s">
        <v>60</v>
      </c>
      <c r="D780" s="211" t="s">
        <v>53</v>
      </c>
      <c r="E780" s="206" t="str">
        <f>+'CUOTA ARTESANAL'!E580</f>
        <v>STI PESCADORES ARMADORES Y RAMOS AFINES DE LA PESCA ARTESANAL DE CORONEL SIPARMAR CORONEL RSU 08.70.0271</v>
      </c>
      <c r="F780" s="211" t="s">
        <v>44</v>
      </c>
      <c r="G780" s="211" t="s">
        <v>45</v>
      </c>
      <c r="H780" s="224">
        <f>'CUOTA ARTESANAL'!G581</f>
        <v>39.744</v>
      </c>
      <c r="I780" s="224">
        <f>'CUOTA ARTESANAL'!H581</f>
        <v>-39.048000000000002</v>
      </c>
      <c r="J780" s="224">
        <f>'CUOTA ARTESANAL'!I581</f>
        <v>0</v>
      </c>
      <c r="K780" s="224">
        <f>'CUOTA ARTESANAL'!J581</f>
        <v>0</v>
      </c>
      <c r="L780" s="224">
        <f>'CUOTA ARTESANAL'!K581</f>
        <v>0</v>
      </c>
      <c r="M780" s="225" t="e">
        <f>'CUOTA ARTESANAL'!L581</f>
        <v>#DIV/0!</v>
      </c>
      <c r="N780" s="218" t="str">
        <f>'CUOTA ARTESANAL'!M581</f>
        <v>-</v>
      </c>
      <c r="O780" s="214">
        <f>RESUMEN!$C$4</f>
        <v>44725</v>
      </c>
      <c r="P780" s="206">
        <v>2022</v>
      </c>
      <c r="Q780" s="206"/>
    </row>
    <row r="781" spans="1:17" ht="15.75" customHeight="1">
      <c r="A781" s="211" t="s">
        <v>38</v>
      </c>
      <c r="B781" s="211" t="s">
        <v>39</v>
      </c>
      <c r="C781" s="211" t="s">
        <v>60</v>
      </c>
      <c r="D781" s="211" t="s">
        <v>53</v>
      </c>
      <c r="E781" s="206" t="str">
        <f>+'CUOTA ARTESANAL'!E580</f>
        <v>STI PESCADORES ARMADORES Y RAMOS AFINES DE LA PESCA ARTESANAL DE CORONEL SIPARMAR CORONEL RSU 08.70.0271</v>
      </c>
      <c r="F781" s="211" t="s">
        <v>41</v>
      </c>
      <c r="G781" s="211" t="s">
        <v>45</v>
      </c>
      <c r="H781" s="224">
        <f>'CUOTA ARTESANAL'!N580</f>
        <v>79.488</v>
      </c>
      <c r="I781" s="224">
        <f>'CUOTA ARTESANAL'!O580</f>
        <v>-79.488</v>
      </c>
      <c r="J781" s="224">
        <f>'CUOTA ARTESANAL'!P580</f>
        <v>0</v>
      </c>
      <c r="K781" s="224">
        <f>'CUOTA ARTESANAL'!Q580</f>
        <v>0</v>
      </c>
      <c r="L781" s="224">
        <f>'CUOTA ARTESANAL'!R580</f>
        <v>0</v>
      </c>
      <c r="M781" s="225" t="e">
        <f>'CUOTA ARTESANAL'!S580</f>
        <v>#DIV/0!</v>
      </c>
      <c r="N781" s="218" t="s">
        <v>203</v>
      </c>
      <c r="O781" s="214">
        <f>RESUMEN!$C$4</f>
        <v>44725</v>
      </c>
      <c r="P781" s="206">
        <v>2022</v>
      </c>
      <c r="Q781" s="206"/>
    </row>
    <row r="782" spans="1:17" ht="15.75" customHeight="1">
      <c r="A782" s="211" t="s">
        <v>38</v>
      </c>
      <c r="B782" s="211" t="s">
        <v>39</v>
      </c>
      <c r="C782" s="211" t="s">
        <v>60</v>
      </c>
      <c r="D782" s="211" t="s">
        <v>53</v>
      </c>
      <c r="E782" s="206" t="str">
        <f>+'CUOTA ARTESANAL'!E582</f>
        <v>ASOCIACIÓN GREMIAL DE ARMADORES, PESCADORES ARTESANALES Y ACTIVIDADES AFINES ARMAPESCA A.G RAG 635-8</v>
      </c>
      <c r="F782" s="211" t="s">
        <v>41</v>
      </c>
      <c r="G782" s="211" t="s">
        <v>43</v>
      </c>
      <c r="H782" s="224">
        <f>'CUOTA ARTESANAL'!G582</f>
        <v>0</v>
      </c>
      <c r="I782" s="224">
        <f>'CUOTA ARTESANAL'!H582</f>
        <v>0</v>
      </c>
      <c r="J782" s="224">
        <f>'CUOTA ARTESANAL'!I582</f>
        <v>0</v>
      </c>
      <c r="K782" s="224">
        <f>'CUOTA ARTESANAL'!J582</f>
        <v>0</v>
      </c>
      <c r="L782" s="224">
        <f>'CUOTA ARTESANAL'!K582</f>
        <v>0</v>
      </c>
      <c r="M782" s="225" t="e">
        <f>'CUOTA ARTESANAL'!L582</f>
        <v>#DIV/0!</v>
      </c>
      <c r="N782" s="218" t="str">
        <f>'CUOTA ARTESANAL'!M582</f>
        <v>-</v>
      </c>
      <c r="O782" s="214">
        <f>RESUMEN!$C$4</f>
        <v>44725</v>
      </c>
      <c r="P782" s="206">
        <v>2022</v>
      </c>
      <c r="Q782" s="206"/>
    </row>
    <row r="783" spans="1:17" ht="15.75" customHeight="1">
      <c r="A783" s="211" t="s">
        <v>38</v>
      </c>
      <c r="B783" s="211" t="s">
        <v>39</v>
      </c>
      <c r="C783" s="211" t="s">
        <v>60</v>
      </c>
      <c r="D783" s="211" t="s">
        <v>53</v>
      </c>
      <c r="E783" s="206" t="str">
        <f>+'CUOTA ARTESANAL'!E582</f>
        <v>ASOCIACIÓN GREMIAL DE ARMADORES, PESCADORES ARTESANALES Y ACTIVIDADES AFINES ARMAPESCA A.G RAG 635-8</v>
      </c>
      <c r="F783" s="211" t="s">
        <v>44</v>
      </c>
      <c r="G783" s="211" t="s">
        <v>45</v>
      </c>
      <c r="H783" s="224">
        <f>'CUOTA ARTESANAL'!G583</f>
        <v>0</v>
      </c>
      <c r="I783" s="224">
        <f>'CUOTA ARTESANAL'!H583</f>
        <v>0</v>
      </c>
      <c r="J783" s="224">
        <f>'CUOTA ARTESANAL'!I583</f>
        <v>0</v>
      </c>
      <c r="K783" s="224">
        <f>'CUOTA ARTESANAL'!J583</f>
        <v>0</v>
      </c>
      <c r="L783" s="224">
        <f>'CUOTA ARTESANAL'!K583</f>
        <v>0</v>
      </c>
      <c r="M783" s="225" t="e">
        <f>'CUOTA ARTESANAL'!L583</f>
        <v>#DIV/0!</v>
      </c>
      <c r="N783" s="218" t="str">
        <f>'CUOTA ARTESANAL'!M583</f>
        <v>-</v>
      </c>
      <c r="O783" s="214">
        <f>RESUMEN!$C$4</f>
        <v>44725</v>
      </c>
      <c r="P783" s="206">
        <v>2022</v>
      </c>
      <c r="Q783" s="206"/>
    </row>
    <row r="784" spans="1:17" ht="15.75" customHeight="1">
      <c r="A784" s="211" t="s">
        <v>38</v>
      </c>
      <c r="B784" s="211" t="s">
        <v>39</v>
      </c>
      <c r="C784" s="211" t="s">
        <v>60</v>
      </c>
      <c r="D784" s="211" t="s">
        <v>53</v>
      </c>
      <c r="E784" s="206" t="str">
        <f>+'CUOTA ARTESANAL'!E582</f>
        <v>ASOCIACIÓN GREMIAL DE ARMADORES, PESCADORES ARTESANALES Y ACTIVIDADES AFINES ARMAPESCA A.G RAG 635-8</v>
      </c>
      <c r="F784" s="211" t="s">
        <v>41</v>
      </c>
      <c r="G784" s="211" t="s">
        <v>45</v>
      </c>
      <c r="H784" s="224">
        <f>'CUOTA ARTESANAL'!N582</f>
        <v>0</v>
      </c>
      <c r="I784" s="224">
        <f>'CUOTA ARTESANAL'!O582</f>
        <v>0</v>
      </c>
      <c r="J784" s="224">
        <f>'CUOTA ARTESANAL'!P582</f>
        <v>0</v>
      </c>
      <c r="K784" s="224">
        <f>'CUOTA ARTESANAL'!Q582</f>
        <v>0</v>
      </c>
      <c r="L784" s="224">
        <f>'CUOTA ARTESANAL'!R582</f>
        <v>0</v>
      </c>
      <c r="M784" s="225" t="e">
        <f>'CUOTA ARTESANAL'!S582</f>
        <v>#DIV/0!</v>
      </c>
      <c r="N784" s="218" t="s">
        <v>203</v>
      </c>
      <c r="O784" s="214">
        <f>RESUMEN!$C$4</f>
        <v>44725</v>
      </c>
      <c r="P784" s="206">
        <v>2022</v>
      </c>
      <c r="Q784" s="206"/>
    </row>
    <row r="785" spans="1:17" ht="15.75" customHeight="1">
      <c r="A785" s="211" t="s">
        <v>38</v>
      </c>
      <c r="B785" s="211" t="s">
        <v>39</v>
      </c>
      <c r="C785" s="211" t="s">
        <v>60</v>
      </c>
      <c r="D785" s="211" t="s">
        <v>53</v>
      </c>
      <c r="E785" s="206" t="str">
        <f>+'CUOTA ARTESANAL'!E584</f>
        <v>ASOCIACIÓN GREMIAL DE PRODUCTORES PELÁGICOS, ARMADORES ARTESANALES DE LAS CALETAS DE CORONEL Y SAN VICENTE DE LA VIII REGIÓN ARPESCA A.G RAG 447-8</v>
      </c>
      <c r="F785" s="211" t="s">
        <v>41</v>
      </c>
      <c r="G785" s="211" t="s">
        <v>43</v>
      </c>
      <c r="H785" s="224">
        <f>'CUOTA ARTESANAL'!G584</f>
        <v>2.359</v>
      </c>
      <c r="I785" s="224">
        <f>'CUOTA ARTESANAL'!H584</f>
        <v>0</v>
      </c>
      <c r="J785" s="224">
        <f>'CUOTA ARTESANAL'!I584</f>
        <v>2.359</v>
      </c>
      <c r="K785" s="224">
        <f>'CUOTA ARTESANAL'!J584</f>
        <v>0</v>
      </c>
      <c r="L785" s="224">
        <f>'CUOTA ARTESANAL'!K584</f>
        <v>2.359</v>
      </c>
      <c r="M785" s="225">
        <f>'CUOTA ARTESANAL'!L584</f>
        <v>0</v>
      </c>
      <c r="N785" s="218" t="str">
        <f>'CUOTA ARTESANAL'!M584</f>
        <v>-</v>
      </c>
      <c r="O785" s="214">
        <f>RESUMEN!$C$4</f>
        <v>44725</v>
      </c>
      <c r="P785" s="206">
        <v>2022</v>
      </c>
      <c r="Q785" s="206"/>
    </row>
    <row r="786" spans="1:17" ht="15.75" customHeight="1">
      <c r="A786" s="211" t="s">
        <v>38</v>
      </c>
      <c r="B786" s="211" t="s">
        <v>39</v>
      </c>
      <c r="C786" s="211" t="s">
        <v>60</v>
      </c>
      <c r="D786" s="211" t="s">
        <v>53</v>
      </c>
      <c r="E786" s="206" t="str">
        <f>+'CUOTA ARTESANAL'!E584</f>
        <v>ASOCIACIÓN GREMIAL DE PRODUCTORES PELÁGICOS, ARMADORES ARTESANALES DE LAS CALETAS DE CORONEL Y SAN VICENTE DE LA VIII REGIÓN ARPESCA A.G RAG 447-8</v>
      </c>
      <c r="F786" s="211" t="s">
        <v>44</v>
      </c>
      <c r="G786" s="211" t="s">
        <v>45</v>
      </c>
      <c r="H786" s="224">
        <f>'CUOTA ARTESANAL'!G585</f>
        <v>2.359</v>
      </c>
      <c r="I786" s="224">
        <f>'CUOTA ARTESANAL'!H585</f>
        <v>0</v>
      </c>
      <c r="J786" s="224">
        <f>'CUOTA ARTESANAL'!I585</f>
        <v>4.718</v>
      </c>
      <c r="K786" s="224">
        <f>'CUOTA ARTESANAL'!J585</f>
        <v>0</v>
      </c>
      <c r="L786" s="224">
        <f>'CUOTA ARTESANAL'!K585</f>
        <v>4.718</v>
      </c>
      <c r="M786" s="225">
        <f>'CUOTA ARTESANAL'!L585</f>
        <v>0</v>
      </c>
      <c r="N786" s="218" t="str">
        <f>'CUOTA ARTESANAL'!M585</f>
        <v>-</v>
      </c>
      <c r="O786" s="214">
        <f>RESUMEN!$C$4</f>
        <v>44725</v>
      </c>
      <c r="P786" s="206">
        <v>2022</v>
      </c>
      <c r="Q786" s="206"/>
    </row>
    <row r="787" spans="1:17" ht="15.75" customHeight="1">
      <c r="A787" s="211" t="s">
        <v>38</v>
      </c>
      <c r="B787" s="211" t="s">
        <v>39</v>
      </c>
      <c r="C787" s="211" t="s">
        <v>60</v>
      </c>
      <c r="D787" s="211" t="s">
        <v>53</v>
      </c>
      <c r="E787" s="206" t="str">
        <f>+'CUOTA ARTESANAL'!E584</f>
        <v>ASOCIACIÓN GREMIAL DE PRODUCTORES PELÁGICOS, ARMADORES ARTESANALES DE LAS CALETAS DE CORONEL Y SAN VICENTE DE LA VIII REGIÓN ARPESCA A.G RAG 447-8</v>
      </c>
      <c r="F787" s="211" t="s">
        <v>41</v>
      </c>
      <c r="G787" s="211" t="s">
        <v>45</v>
      </c>
      <c r="H787" s="224">
        <f>'CUOTA ARTESANAL'!N584</f>
        <v>4.718</v>
      </c>
      <c r="I787" s="224">
        <f>'CUOTA ARTESANAL'!O584</f>
        <v>0</v>
      </c>
      <c r="J787" s="224">
        <f>'CUOTA ARTESANAL'!P584</f>
        <v>4.718</v>
      </c>
      <c r="K787" s="224">
        <f>'CUOTA ARTESANAL'!Q584</f>
        <v>0</v>
      </c>
      <c r="L787" s="224">
        <f>'CUOTA ARTESANAL'!R584</f>
        <v>4.718</v>
      </c>
      <c r="M787" s="225">
        <f>'CUOTA ARTESANAL'!S584</f>
        <v>0</v>
      </c>
      <c r="N787" s="218" t="s">
        <v>203</v>
      </c>
      <c r="O787" s="214">
        <f>RESUMEN!$C$4</f>
        <v>44725</v>
      </c>
      <c r="P787" s="206">
        <v>2022</v>
      </c>
      <c r="Q787" s="206"/>
    </row>
    <row r="788" spans="1:17" ht="15.75" customHeight="1">
      <c r="A788" s="211" t="s">
        <v>38</v>
      </c>
      <c r="B788" s="211" t="s">
        <v>39</v>
      </c>
      <c r="C788" s="211" t="s">
        <v>60</v>
      </c>
      <c r="D788" s="211" t="s">
        <v>53</v>
      </c>
      <c r="E788" s="206" t="str">
        <f>+'CUOTA ARTESANAL'!E586</f>
        <v>STI PESCADORES ARTESANALES MERLUCEROS Y AFINES DE CALETA LO ROJAS RSU 08.07.0227</v>
      </c>
      <c r="F788" s="211" t="s">
        <v>41</v>
      </c>
      <c r="G788" s="211" t="s">
        <v>43</v>
      </c>
      <c r="H788" s="224">
        <f>'CUOTA ARTESANAL'!G586</f>
        <v>4.4400000000000004</v>
      </c>
      <c r="I788" s="224">
        <f>'CUOTA ARTESANAL'!H586</f>
        <v>0</v>
      </c>
      <c r="J788" s="224">
        <f>'CUOTA ARTESANAL'!I586</f>
        <v>4.4400000000000004</v>
      </c>
      <c r="K788" s="224">
        <f>'CUOTA ARTESANAL'!J586</f>
        <v>0</v>
      </c>
      <c r="L788" s="224">
        <f>'CUOTA ARTESANAL'!K586</f>
        <v>4.4400000000000004</v>
      </c>
      <c r="M788" s="225">
        <f>'CUOTA ARTESANAL'!L586</f>
        <v>0</v>
      </c>
      <c r="N788" s="218" t="str">
        <f>'CUOTA ARTESANAL'!M586</f>
        <v>-</v>
      </c>
      <c r="O788" s="214">
        <f>RESUMEN!$C$4</f>
        <v>44725</v>
      </c>
      <c r="P788" s="206">
        <v>2022</v>
      </c>
      <c r="Q788" s="206"/>
    </row>
    <row r="789" spans="1:17" ht="15.75" customHeight="1">
      <c r="A789" s="211" t="s">
        <v>38</v>
      </c>
      <c r="B789" s="211" t="s">
        <v>39</v>
      </c>
      <c r="C789" s="211" t="s">
        <v>60</v>
      </c>
      <c r="D789" s="211" t="s">
        <v>53</v>
      </c>
      <c r="E789" s="206" t="str">
        <f>+'CUOTA ARTESANAL'!E586</f>
        <v>STI PESCADORES ARTESANALES MERLUCEROS Y AFINES DE CALETA LO ROJAS RSU 08.07.0227</v>
      </c>
      <c r="F789" s="211" t="s">
        <v>44</v>
      </c>
      <c r="G789" s="211" t="s">
        <v>45</v>
      </c>
      <c r="H789" s="224">
        <f>'CUOTA ARTESANAL'!G587</f>
        <v>4.4400000000000004</v>
      </c>
      <c r="I789" s="224">
        <f>'CUOTA ARTESANAL'!H587</f>
        <v>0</v>
      </c>
      <c r="J789" s="224">
        <f>'CUOTA ARTESANAL'!I587</f>
        <v>8.8800000000000008</v>
      </c>
      <c r="K789" s="224">
        <f>'CUOTA ARTESANAL'!J587</f>
        <v>0</v>
      </c>
      <c r="L789" s="224">
        <f>'CUOTA ARTESANAL'!K587</f>
        <v>8.8800000000000008</v>
      </c>
      <c r="M789" s="225">
        <f>'CUOTA ARTESANAL'!L587</f>
        <v>0</v>
      </c>
      <c r="N789" s="218" t="str">
        <f>'CUOTA ARTESANAL'!M587</f>
        <v>-</v>
      </c>
      <c r="O789" s="214">
        <f>RESUMEN!$C$4</f>
        <v>44725</v>
      </c>
      <c r="P789" s="206">
        <v>2022</v>
      </c>
      <c r="Q789" s="206"/>
    </row>
    <row r="790" spans="1:17" ht="15.75" customHeight="1">
      <c r="A790" s="211" t="s">
        <v>38</v>
      </c>
      <c r="B790" s="211" t="s">
        <v>39</v>
      </c>
      <c r="C790" s="211" t="s">
        <v>60</v>
      </c>
      <c r="D790" s="211" t="s">
        <v>53</v>
      </c>
      <c r="E790" s="206" t="str">
        <f>+'CUOTA ARTESANAL'!E586</f>
        <v>STI PESCADORES ARTESANALES MERLUCEROS Y AFINES DE CALETA LO ROJAS RSU 08.07.0227</v>
      </c>
      <c r="F790" s="211" t="s">
        <v>41</v>
      </c>
      <c r="G790" s="211" t="s">
        <v>45</v>
      </c>
      <c r="H790" s="224">
        <f>'CUOTA ARTESANAL'!N586</f>
        <v>8.8800000000000008</v>
      </c>
      <c r="I790" s="224">
        <f>'CUOTA ARTESANAL'!O586</f>
        <v>0</v>
      </c>
      <c r="J790" s="224">
        <f>'CUOTA ARTESANAL'!P586</f>
        <v>8.8800000000000008</v>
      </c>
      <c r="K790" s="224">
        <f>'CUOTA ARTESANAL'!Q586</f>
        <v>0</v>
      </c>
      <c r="L790" s="224">
        <f>'CUOTA ARTESANAL'!R586</f>
        <v>8.8800000000000008</v>
      </c>
      <c r="M790" s="225">
        <f>'CUOTA ARTESANAL'!S586</f>
        <v>0</v>
      </c>
      <c r="N790" s="218" t="s">
        <v>203</v>
      </c>
      <c r="O790" s="214">
        <f>RESUMEN!$C$4</f>
        <v>44725</v>
      </c>
      <c r="P790" s="206">
        <v>2022</v>
      </c>
      <c r="Q790" s="206"/>
    </row>
    <row r="791" spans="1:17" ht="15.75" customHeight="1">
      <c r="A791" s="211" t="s">
        <v>38</v>
      </c>
      <c r="B791" s="211" t="s">
        <v>39</v>
      </c>
      <c r="C791" s="211" t="s">
        <v>60</v>
      </c>
      <c r="D791" s="211" t="s">
        <v>53</v>
      </c>
      <c r="E791" s="206" t="str">
        <f>+'CUOTA ARTESANAL'!E588</f>
        <v>STI PESCADORES, ARMADORES Y RAMOS AFINES SIPEAYRAS DE LOTA RSU 08.07.0296</v>
      </c>
      <c r="F791" s="211" t="s">
        <v>41</v>
      </c>
      <c r="G791" s="211" t="s">
        <v>43</v>
      </c>
      <c r="H791" s="224">
        <f>'CUOTA ARTESANAL'!G588</f>
        <v>13.621</v>
      </c>
      <c r="I791" s="224">
        <f>'CUOTA ARTESANAL'!H588</f>
        <v>-15</v>
      </c>
      <c r="J791" s="224">
        <f>'CUOTA ARTESANAL'!I588</f>
        <v>-1.3789999999999996</v>
      </c>
      <c r="K791" s="224">
        <f>'CUOTA ARTESANAL'!J588</f>
        <v>0</v>
      </c>
      <c r="L791" s="224">
        <f>'CUOTA ARTESANAL'!K588</f>
        <v>-1.3789999999999996</v>
      </c>
      <c r="M791" s="225">
        <f>'CUOTA ARTESANAL'!L588</f>
        <v>0</v>
      </c>
      <c r="N791" s="218" t="str">
        <f>'CUOTA ARTESANAL'!M588</f>
        <v>-</v>
      </c>
      <c r="O791" s="214">
        <f>RESUMEN!$C$4</f>
        <v>44725</v>
      </c>
      <c r="P791" s="206">
        <v>2022</v>
      </c>
      <c r="Q791" s="206"/>
    </row>
    <row r="792" spans="1:17" ht="15.75" customHeight="1">
      <c r="A792" s="211" t="s">
        <v>38</v>
      </c>
      <c r="B792" s="211" t="s">
        <v>39</v>
      </c>
      <c r="C792" s="211" t="s">
        <v>60</v>
      </c>
      <c r="D792" s="211" t="s">
        <v>53</v>
      </c>
      <c r="E792" s="206" t="str">
        <f>+'CUOTA ARTESANAL'!E588</f>
        <v>STI PESCADORES, ARMADORES Y RAMOS AFINES SIPEAYRAS DE LOTA RSU 08.07.0296</v>
      </c>
      <c r="F792" s="211" t="s">
        <v>44</v>
      </c>
      <c r="G792" s="211" t="s">
        <v>45</v>
      </c>
      <c r="H792" s="224">
        <f>'CUOTA ARTESANAL'!G589</f>
        <v>13.621</v>
      </c>
      <c r="I792" s="224">
        <f>'CUOTA ARTESANAL'!H589</f>
        <v>0</v>
      </c>
      <c r="J792" s="224">
        <f>'CUOTA ARTESANAL'!I589</f>
        <v>12.242000000000001</v>
      </c>
      <c r="K792" s="224">
        <f>'CUOTA ARTESANAL'!J589</f>
        <v>0</v>
      </c>
      <c r="L792" s="224">
        <f>'CUOTA ARTESANAL'!K589</f>
        <v>12.242000000000001</v>
      </c>
      <c r="M792" s="225">
        <f>'CUOTA ARTESANAL'!L589</f>
        <v>0</v>
      </c>
      <c r="N792" s="218" t="str">
        <f>'CUOTA ARTESANAL'!M589</f>
        <v>-</v>
      </c>
      <c r="O792" s="214">
        <f>RESUMEN!$C$4</f>
        <v>44725</v>
      </c>
      <c r="P792" s="206">
        <v>2022</v>
      </c>
      <c r="Q792" s="206"/>
    </row>
    <row r="793" spans="1:17" ht="15.75" customHeight="1">
      <c r="A793" s="211" t="s">
        <v>38</v>
      </c>
      <c r="B793" s="211" t="s">
        <v>39</v>
      </c>
      <c r="C793" s="211" t="s">
        <v>60</v>
      </c>
      <c r="D793" s="211" t="s">
        <v>53</v>
      </c>
      <c r="E793" s="206" t="str">
        <f>+'CUOTA ARTESANAL'!E588</f>
        <v>STI PESCADORES, ARMADORES Y RAMOS AFINES SIPEAYRAS DE LOTA RSU 08.07.0296</v>
      </c>
      <c r="F793" s="211" t="s">
        <v>41</v>
      </c>
      <c r="G793" s="211" t="s">
        <v>45</v>
      </c>
      <c r="H793" s="224">
        <f>'CUOTA ARTESANAL'!N588</f>
        <v>27.242000000000001</v>
      </c>
      <c r="I793" s="224">
        <f>'CUOTA ARTESANAL'!O588</f>
        <v>-15</v>
      </c>
      <c r="J793" s="224">
        <f>'CUOTA ARTESANAL'!P588</f>
        <v>12.242000000000001</v>
      </c>
      <c r="K793" s="224">
        <f>'CUOTA ARTESANAL'!Q588</f>
        <v>0</v>
      </c>
      <c r="L793" s="224">
        <f>'CUOTA ARTESANAL'!R588</f>
        <v>12.242000000000001</v>
      </c>
      <c r="M793" s="225">
        <f>'CUOTA ARTESANAL'!S588</f>
        <v>0</v>
      </c>
      <c r="N793" s="218" t="s">
        <v>203</v>
      </c>
      <c r="O793" s="214">
        <f>RESUMEN!$C$4</f>
        <v>44725</v>
      </c>
      <c r="P793" s="206">
        <v>2022</v>
      </c>
      <c r="Q793" s="206"/>
    </row>
    <row r="794" spans="1:17" ht="15.75" customHeight="1">
      <c r="A794" s="211" t="s">
        <v>38</v>
      </c>
      <c r="B794" s="211" t="s">
        <v>39</v>
      </c>
      <c r="C794" s="211" t="s">
        <v>60</v>
      </c>
      <c r="D794" s="211" t="s">
        <v>53</v>
      </c>
      <c r="E794" s="206" t="str">
        <f>+'CUOTA ARTESANAL'!E590</f>
        <v>STI PESCADORES, ARMADORES Y RAMAS AFINES DE LA PESCA ARTESANAL JUANOVOARCE-LOTA  RSU 08.07.0485</v>
      </c>
      <c r="F794" s="211" t="s">
        <v>41</v>
      </c>
      <c r="G794" s="211" t="s">
        <v>43</v>
      </c>
      <c r="H794" s="224">
        <f>'CUOTA ARTESANAL'!G590</f>
        <v>13.118</v>
      </c>
      <c r="I794" s="224">
        <f>'CUOTA ARTESANAL'!H590</f>
        <v>-26</v>
      </c>
      <c r="J794" s="224">
        <f>'CUOTA ARTESANAL'!I590</f>
        <v>-12.882</v>
      </c>
      <c r="K794" s="224">
        <f>'CUOTA ARTESANAL'!J590</f>
        <v>0</v>
      </c>
      <c r="L794" s="224">
        <f>'CUOTA ARTESANAL'!K590</f>
        <v>-12.882</v>
      </c>
      <c r="M794" s="225">
        <f>'CUOTA ARTESANAL'!L590</f>
        <v>0</v>
      </c>
      <c r="N794" s="218" t="str">
        <f>'CUOTA ARTESANAL'!M590</f>
        <v>-</v>
      </c>
      <c r="O794" s="214">
        <f>RESUMEN!$C$4</f>
        <v>44725</v>
      </c>
      <c r="P794" s="206">
        <v>2022</v>
      </c>
      <c r="Q794" s="206"/>
    </row>
    <row r="795" spans="1:17" ht="15.75" customHeight="1">
      <c r="A795" s="211" t="s">
        <v>38</v>
      </c>
      <c r="B795" s="211" t="s">
        <v>39</v>
      </c>
      <c r="C795" s="211" t="s">
        <v>60</v>
      </c>
      <c r="D795" s="211" t="s">
        <v>53</v>
      </c>
      <c r="E795" s="206" t="str">
        <f>+'CUOTA ARTESANAL'!E590</f>
        <v>STI PESCADORES, ARMADORES Y RAMAS AFINES DE LA PESCA ARTESANAL JUANOVOARCE-LOTA  RSU 08.07.0485</v>
      </c>
      <c r="F795" s="211" t="s">
        <v>44</v>
      </c>
      <c r="G795" s="211" t="s">
        <v>45</v>
      </c>
      <c r="H795" s="224">
        <f>'CUOTA ARTESANAL'!G591</f>
        <v>13.118</v>
      </c>
      <c r="I795" s="224">
        <f>'CUOTA ARTESANAL'!H591</f>
        <v>0</v>
      </c>
      <c r="J795" s="224">
        <f>'CUOTA ARTESANAL'!I591</f>
        <v>0.23600000000000065</v>
      </c>
      <c r="K795" s="224">
        <f>'CUOTA ARTESANAL'!J591</f>
        <v>0</v>
      </c>
      <c r="L795" s="224">
        <f>'CUOTA ARTESANAL'!K591</f>
        <v>0.23600000000000065</v>
      </c>
      <c r="M795" s="225">
        <f>'CUOTA ARTESANAL'!L591</f>
        <v>0</v>
      </c>
      <c r="N795" s="218" t="str">
        <f>'CUOTA ARTESANAL'!M591</f>
        <v>-</v>
      </c>
      <c r="O795" s="214">
        <f>RESUMEN!$C$4</f>
        <v>44725</v>
      </c>
      <c r="P795" s="206">
        <v>2022</v>
      </c>
      <c r="Q795" s="206"/>
    </row>
    <row r="796" spans="1:17" ht="15.75" customHeight="1">
      <c r="A796" s="211" t="s">
        <v>38</v>
      </c>
      <c r="B796" s="211" t="s">
        <v>39</v>
      </c>
      <c r="C796" s="211" t="s">
        <v>60</v>
      </c>
      <c r="D796" s="211" t="s">
        <v>53</v>
      </c>
      <c r="E796" s="206" t="str">
        <f>+'CUOTA ARTESANAL'!E590</f>
        <v>STI PESCADORES, ARMADORES Y RAMAS AFINES DE LA PESCA ARTESANAL JUANOVOARCE-LOTA  RSU 08.07.0485</v>
      </c>
      <c r="F796" s="211" t="s">
        <v>41</v>
      </c>
      <c r="G796" s="211" t="s">
        <v>45</v>
      </c>
      <c r="H796" s="224">
        <f>'CUOTA ARTESANAL'!N590</f>
        <v>26.236000000000001</v>
      </c>
      <c r="I796" s="224">
        <f>'CUOTA ARTESANAL'!O590</f>
        <v>-26</v>
      </c>
      <c r="J796" s="224">
        <f>'CUOTA ARTESANAL'!P590</f>
        <v>0.23600000000000065</v>
      </c>
      <c r="K796" s="224">
        <f>'CUOTA ARTESANAL'!Q590</f>
        <v>0</v>
      </c>
      <c r="L796" s="224">
        <f>'CUOTA ARTESANAL'!R590</f>
        <v>0.23600000000000065</v>
      </c>
      <c r="M796" s="225">
        <f>'CUOTA ARTESANAL'!S590</f>
        <v>0</v>
      </c>
      <c r="N796" s="218" t="s">
        <v>203</v>
      </c>
      <c r="O796" s="214">
        <f>RESUMEN!$C$4</f>
        <v>44725</v>
      </c>
      <c r="P796" s="206">
        <v>2022</v>
      </c>
      <c r="Q796" s="206"/>
    </row>
    <row r="797" spans="1:17" ht="15.75" customHeight="1">
      <c r="A797" s="211" t="s">
        <v>38</v>
      </c>
      <c r="B797" s="211" t="s">
        <v>39</v>
      </c>
      <c r="C797" s="211" t="s">
        <v>60</v>
      </c>
      <c r="D797" s="211" t="s">
        <v>53</v>
      </c>
      <c r="E797" s="216" t="str">
        <f>+'CUOTA ARTESANAL'!E592</f>
        <v>COOPERATIVA DE PESCADORES SOL DE ISRAEL LIMITADA 5483</v>
      </c>
      <c r="F797" s="211" t="s">
        <v>41</v>
      </c>
      <c r="G797" s="211" t="s">
        <v>43</v>
      </c>
      <c r="H797" s="224">
        <f>'CUOTA ARTESANAL'!G592</f>
        <v>7.7510000000000003</v>
      </c>
      <c r="I797" s="224">
        <f>'CUOTA ARTESANAL'!H592</f>
        <v>-15</v>
      </c>
      <c r="J797" s="224">
        <f>'CUOTA ARTESANAL'!I592</f>
        <v>-7.2489999999999997</v>
      </c>
      <c r="K797" s="224">
        <f>'CUOTA ARTESANAL'!J592</f>
        <v>0</v>
      </c>
      <c r="L797" s="224">
        <f>'CUOTA ARTESANAL'!K592</f>
        <v>-7.2489999999999997</v>
      </c>
      <c r="M797" s="225">
        <f>'CUOTA ARTESANAL'!L592</f>
        <v>0</v>
      </c>
      <c r="N797" s="218" t="str">
        <f>'CUOTA ARTESANAL'!M592</f>
        <v>-</v>
      </c>
      <c r="O797" s="214">
        <f>RESUMEN!$C$4</f>
        <v>44725</v>
      </c>
      <c r="P797" s="206">
        <v>2022</v>
      </c>
      <c r="Q797" s="206"/>
    </row>
    <row r="798" spans="1:17" ht="15.75" customHeight="1">
      <c r="A798" s="211" t="s">
        <v>38</v>
      </c>
      <c r="B798" s="211" t="s">
        <v>39</v>
      </c>
      <c r="C798" s="211" t="s">
        <v>60</v>
      </c>
      <c r="D798" s="211" t="s">
        <v>53</v>
      </c>
      <c r="E798" s="216" t="str">
        <f>+'CUOTA ARTESANAL'!E592</f>
        <v>COOPERATIVA DE PESCADORES SOL DE ISRAEL LIMITADA 5483</v>
      </c>
      <c r="F798" s="211" t="s">
        <v>44</v>
      </c>
      <c r="G798" s="211" t="s">
        <v>45</v>
      </c>
      <c r="H798" s="224">
        <f>'CUOTA ARTESANAL'!G593</f>
        <v>7.7510000000000003</v>
      </c>
      <c r="I798" s="224">
        <f>'CUOTA ARTESANAL'!H593</f>
        <v>0</v>
      </c>
      <c r="J798" s="224">
        <f>'CUOTA ARTESANAL'!I593</f>
        <v>0.50200000000000067</v>
      </c>
      <c r="K798" s="224">
        <f>'CUOTA ARTESANAL'!J593</f>
        <v>0</v>
      </c>
      <c r="L798" s="224">
        <f>'CUOTA ARTESANAL'!K593</f>
        <v>0.50200000000000067</v>
      </c>
      <c r="M798" s="225">
        <f>'CUOTA ARTESANAL'!L593</f>
        <v>0</v>
      </c>
      <c r="N798" s="218" t="str">
        <f>'CUOTA ARTESANAL'!M593</f>
        <v>-</v>
      </c>
      <c r="O798" s="214">
        <f>RESUMEN!$C$4</f>
        <v>44725</v>
      </c>
      <c r="P798" s="206">
        <v>2022</v>
      </c>
      <c r="Q798" s="206"/>
    </row>
    <row r="799" spans="1:17" ht="15.75" customHeight="1">
      <c r="A799" s="211" t="s">
        <v>38</v>
      </c>
      <c r="B799" s="211" t="s">
        <v>39</v>
      </c>
      <c r="C799" s="211" t="s">
        <v>60</v>
      </c>
      <c r="D799" s="211" t="s">
        <v>53</v>
      </c>
      <c r="E799" s="216" t="str">
        <f>+'CUOTA ARTESANAL'!E592</f>
        <v>COOPERATIVA DE PESCADORES SOL DE ISRAEL LIMITADA 5483</v>
      </c>
      <c r="F799" s="211" t="s">
        <v>41</v>
      </c>
      <c r="G799" s="211" t="s">
        <v>45</v>
      </c>
      <c r="H799" s="224">
        <f>'CUOTA ARTESANAL'!N592</f>
        <v>15.502000000000001</v>
      </c>
      <c r="I799" s="224">
        <f>'CUOTA ARTESANAL'!O592</f>
        <v>-15</v>
      </c>
      <c r="J799" s="224">
        <f>'CUOTA ARTESANAL'!P592</f>
        <v>0.50200000000000067</v>
      </c>
      <c r="K799" s="224">
        <f>'CUOTA ARTESANAL'!Q592</f>
        <v>0</v>
      </c>
      <c r="L799" s="224">
        <f>'CUOTA ARTESANAL'!R592</f>
        <v>0.50200000000000067</v>
      </c>
      <c r="M799" s="225">
        <f>'CUOTA ARTESANAL'!S592</f>
        <v>0</v>
      </c>
      <c r="N799" s="218" t="s">
        <v>203</v>
      </c>
      <c r="O799" s="214">
        <f>RESUMEN!$C$4</f>
        <v>44725</v>
      </c>
      <c r="P799" s="206">
        <v>2022</v>
      </c>
      <c r="Q799" s="206"/>
    </row>
    <row r="800" spans="1:17" ht="15.75" customHeight="1">
      <c r="A800" s="211" t="s">
        <v>38</v>
      </c>
      <c r="B800" s="211" t="s">
        <v>39</v>
      </c>
      <c r="C800" s="211" t="s">
        <v>60</v>
      </c>
      <c r="D800" s="211" t="s">
        <v>53</v>
      </c>
      <c r="E800" s="216" t="str">
        <f>+'CUOTA ARTESANAL'!E594</f>
        <v>STI PESCADORES Y ARMADORES Y RAMOS AFINES DE LA PESCA ARTESANAL, LOTA PESCA RSU 08.07.0495</v>
      </c>
      <c r="F800" s="211" t="s">
        <v>41</v>
      </c>
      <c r="G800" s="211" t="s">
        <v>43</v>
      </c>
      <c r="H800" s="224">
        <f>'CUOTA ARTESANAL'!G594</f>
        <v>0</v>
      </c>
      <c r="I800" s="224">
        <f>'CUOTA ARTESANAL'!H594</f>
        <v>0</v>
      </c>
      <c r="J800" s="224">
        <f>'CUOTA ARTESANAL'!I594</f>
        <v>0</v>
      </c>
      <c r="K800" s="224">
        <f>'CUOTA ARTESANAL'!J594</f>
        <v>0</v>
      </c>
      <c r="L800" s="224">
        <f>'CUOTA ARTESANAL'!K594</f>
        <v>0</v>
      </c>
      <c r="M800" s="225" t="e">
        <f>'CUOTA ARTESANAL'!L594</f>
        <v>#DIV/0!</v>
      </c>
      <c r="N800" s="218" t="str">
        <f>'CUOTA ARTESANAL'!M594</f>
        <v>-</v>
      </c>
      <c r="O800" s="214">
        <f>RESUMEN!$C$4</f>
        <v>44725</v>
      </c>
      <c r="P800" s="206">
        <v>2022</v>
      </c>
      <c r="Q800" s="206"/>
    </row>
    <row r="801" spans="1:17" ht="15.75" customHeight="1">
      <c r="A801" s="211" t="s">
        <v>38</v>
      </c>
      <c r="B801" s="211" t="s">
        <v>39</v>
      </c>
      <c r="C801" s="211" t="s">
        <v>60</v>
      </c>
      <c r="D801" s="211" t="s">
        <v>53</v>
      </c>
      <c r="E801" s="216" t="str">
        <f>+'CUOTA ARTESANAL'!E594</f>
        <v>STI PESCADORES Y ARMADORES Y RAMOS AFINES DE LA PESCA ARTESANAL, LOTA PESCA RSU 08.07.0495</v>
      </c>
      <c r="F801" s="211" t="s">
        <v>44</v>
      </c>
      <c r="G801" s="211" t="s">
        <v>45</v>
      </c>
      <c r="H801" s="224">
        <f>'CUOTA ARTESANAL'!G595</f>
        <v>0</v>
      </c>
      <c r="I801" s="224">
        <f>'CUOTA ARTESANAL'!H595</f>
        <v>0</v>
      </c>
      <c r="J801" s="224">
        <f>'CUOTA ARTESANAL'!I595</f>
        <v>0</v>
      </c>
      <c r="K801" s="224">
        <f>'CUOTA ARTESANAL'!J595</f>
        <v>0</v>
      </c>
      <c r="L801" s="224">
        <f>'CUOTA ARTESANAL'!K595</f>
        <v>0</v>
      </c>
      <c r="M801" s="225" t="e">
        <f>'CUOTA ARTESANAL'!L595</f>
        <v>#DIV/0!</v>
      </c>
      <c r="N801" s="218" t="str">
        <f>'CUOTA ARTESANAL'!M595</f>
        <v>-</v>
      </c>
      <c r="O801" s="214">
        <f>RESUMEN!$C$4</f>
        <v>44725</v>
      </c>
      <c r="P801" s="206">
        <v>2022</v>
      </c>
      <c r="Q801" s="206"/>
    </row>
    <row r="802" spans="1:17" ht="15.75" customHeight="1">
      <c r="A802" s="211" t="s">
        <v>38</v>
      </c>
      <c r="B802" s="211" t="s">
        <v>39</v>
      </c>
      <c r="C802" s="211" t="s">
        <v>60</v>
      </c>
      <c r="D802" s="211" t="s">
        <v>53</v>
      </c>
      <c r="E802" s="216" t="str">
        <f>+'CUOTA ARTESANAL'!E594</f>
        <v>STI PESCADORES Y ARMADORES Y RAMOS AFINES DE LA PESCA ARTESANAL, LOTA PESCA RSU 08.07.0495</v>
      </c>
      <c r="F802" s="211" t="s">
        <v>41</v>
      </c>
      <c r="G802" s="211" t="s">
        <v>45</v>
      </c>
      <c r="H802" s="224">
        <f>'CUOTA ARTESANAL'!N594</f>
        <v>0</v>
      </c>
      <c r="I802" s="224">
        <f>'CUOTA ARTESANAL'!O594</f>
        <v>0</v>
      </c>
      <c r="J802" s="224">
        <f>'CUOTA ARTESANAL'!P594</f>
        <v>0</v>
      </c>
      <c r="K802" s="224">
        <f>'CUOTA ARTESANAL'!Q594</f>
        <v>0</v>
      </c>
      <c r="L802" s="224">
        <f>'CUOTA ARTESANAL'!R594</f>
        <v>0</v>
      </c>
      <c r="M802" s="225" t="e">
        <f>'CUOTA ARTESANAL'!S594</f>
        <v>#DIV/0!</v>
      </c>
      <c r="N802" s="218" t="s">
        <v>203</v>
      </c>
      <c r="O802" s="214">
        <f>RESUMEN!$C$4</f>
        <v>44725</v>
      </c>
      <c r="P802" s="206">
        <v>2022</v>
      </c>
      <c r="Q802" s="206"/>
    </row>
    <row r="803" spans="1:17" ht="15.75" customHeight="1">
      <c r="A803" s="211" t="s">
        <v>38</v>
      </c>
      <c r="B803" s="211" t="s">
        <v>39</v>
      </c>
      <c r="C803" s="211" t="s">
        <v>60</v>
      </c>
      <c r="D803" s="211" t="s">
        <v>53</v>
      </c>
      <c r="E803" s="216" t="str">
        <f>+'CUOTA ARTESANAL'!E596</f>
        <v>STI PESCADORES Y ARMADORES Y RAMOS AFINES DE LA PESCA ARTESANAL, EPES LOTA RSU 08.07.0510</v>
      </c>
      <c r="F803" s="211" t="s">
        <v>41</v>
      </c>
      <c r="G803" s="211" t="s">
        <v>43</v>
      </c>
      <c r="H803" s="224">
        <f>'CUOTA ARTESANAL'!G596</f>
        <v>0</v>
      </c>
      <c r="I803" s="224">
        <f>'CUOTA ARTESANAL'!H596</f>
        <v>0</v>
      </c>
      <c r="J803" s="224">
        <f>'CUOTA ARTESANAL'!I596</f>
        <v>0</v>
      </c>
      <c r="K803" s="224">
        <f>'CUOTA ARTESANAL'!J596</f>
        <v>0</v>
      </c>
      <c r="L803" s="224">
        <f>'CUOTA ARTESANAL'!K596</f>
        <v>0</v>
      </c>
      <c r="M803" s="225" t="e">
        <f>'CUOTA ARTESANAL'!L596</f>
        <v>#DIV/0!</v>
      </c>
      <c r="N803" s="218" t="str">
        <f>'CUOTA ARTESANAL'!M596</f>
        <v>-</v>
      </c>
      <c r="O803" s="214">
        <f>RESUMEN!$C$4</f>
        <v>44725</v>
      </c>
      <c r="P803" s="206">
        <v>2022</v>
      </c>
      <c r="Q803" s="206"/>
    </row>
    <row r="804" spans="1:17" ht="15.75" customHeight="1">
      <c r="A804" s="211" t="s">
        <v>38</v>
      </c>
      <c r="B804" s="211" t="s">
        <v>39</v>
      </c>
      <c r="C804" s="211" t="s">
        <v>60</v>
      </c>
      <c r="D804" s="211" t="s">
        <v>53</v>
      </c>
      <c r="E804" s="216" t="str">
        <f>+'CUOTA ARTESANAL'!E596</f>
        <v>STI PESCADORES Y ARMADORES Y RAMOS AFINES DE LA PESCA ARTESANAL, EPES LOTA RSU 08.07.0510</v>
      </c>
      <c r="F804" s="211" t="s">
        <v>44</v>
      </c>
      <c r="G804" s="211" t="s">
        <v>45</v>
      </c>
      <c r="H804" s="224">
        <f>'CUOTA ARTESANAL'!G597</f>
        <v>0</v>
      </c>
      <c r="I804" s="224">
        <f>'CUOTA ARTESANAL'!H597</f>
        <v>0</v>
      </c>
      <c r="J804" s="224">
        <f>'CUOTA ARTESANAL'!I597</f>
        <v>0</v>
      </c>
      <c r="K804" s="224">
        <f>'CUOTA ARTESANAL'!J597</f>
        <v>0</v>
      </c>
      <c r="L804" s="224">
        <f>'CUOTA ARTESANAL'!K597</f>
        <v>0</v>
      </c>
      <c r="M804" s="225" t="e">
        <f>'CUOTA ARTESANAL'!L597</f>
        <v>#DIV/0!</v>
      </c>
      <c r="N804" s="218" t="str">
        <f>'CUOTA ARTESANAL'!M597</f>
        <v>-</v>
      </c>
      <c r="O804" s="214">
        <f>RESUMEN!$C$4</f>
        <v>44725</v>
      </c>
      <c r="P804" s="206">
        <v>2022</v>
      </c>
      <c r="Q804" s="206"/>
    </row>
    <row r="805" spans="1:17" ht="15.75" customHeight="1">
      <c r="A805" s="211" t="s">
        <v>38</v>
      </c>
      <c r="B805" s="211" t="s">
        <v>39</v>
      </c>
      <c r="C805" s="211" t="s">
        <v>60</v>
      </c>
      <c r="D805" s="211" t="s">
        <v>53</v>
      </c>
      <c r="E805" s="216" t="str">
        <f>+'CUOTA ARTESANAL'!E596</f>
        <v>STI PESCADORES Y ARMADORES Y RAMOS AFINES DE LA PESCA ARTESANAL, EPES LOTA RSU 08.07.0510</v>
      </c>
      <c r="F805" s="211" t="s">
        <v>41</v>
      </c>
      <c r="G805" s="211" t="s">
        <v>45</v>
      </c>
      <c r="H805" s="224">
        <f>'CUOTA ARTESANAL'!N596</f>
        <v>0</v>
      </c>
      <c r="I805" s="224">
        <f>'CUOTA ARTESANAL'!O596</f>
        <v>0</v>
      </c>
      <c r="J805" s="224">
        <f>'CUOTA ARTESANAL'!P596</f>
        <v>0</v>
      </c>
      <c r="K805" s="224">
        <f>'CUOTA ARTESANAL'!Q596</f>
        <v>0</v>
      </c>
      <c r="L805" s="224">
        <f>'CUOTA ARTESANAL'!R596</f>
        <v>0</v>
      </c>
      <c r="M805" s="225" t="e">
        <f>'CUOTA ARTESANAL'!S596</f>
        <v>#DIV/0!</v>
      </c>
      <c r="N805" s="218" t="s">
        <v>203</v>
      </c>
      <c r="O805" s="214">
        <f>RESUMEN!$C$4</f>
        <v>44725</v>
      </c>
      <c r="P805" s="206">
        <v>2022</v>
      </c>
      <c r="Q805" s="206"/>
    </row>
    <row r="806" spans="1:17" ht="15.75" customHeight="1">
      <c r="A806" s="211" t="s">
        <v>38</v>
      </c>
      <c r="B806" s="211" t="s">
        <v>39</v>
      </c>
      <c r="C806" s="211" t="s">
        <v>60</v>
      </c>
      <c r="D806" s="211" t="s">
        <v>53</v>
      </c>
      <c r="E806" s="216" t="str">
        <f>+'CUOTA ARTESANAL'!E598</f>
        <v>COOPERATIVA PESQUERA ARTESANAL DE CORONEL LTDA. 5472</v>
      </c>
      <c r="F806" s="211" t="s">
        <v>41</v>
      </c>
      <c r="G806" s="211" t="s">
        <v>43</v>
      </c>
      <c r="H806" s="224">
        <f>'CUOTA ARTESANAL'!G598</f>
        <v>0</v>
      </c>
      <c r="I806" s="224">
        <f>'CUOTA ARTESANAL'!H598</f>
        <v>0</v>
      </c>
      <c r="J806" s="224">
        <f>'CUOTA ARTESANAL'!I598</f>
        <v>0</v>
      </c>
      <c r="K806" s="224">
        <f>'CUOTA ARTESANAL'!J598</f>
        <v>0</v>
      </c>
      <c r="L806" s="224">
        <f>'CUOTA ARTESANAL'!K598</f>
        <v>0</v>
      </c>
      <c r="M806" s="225" t="e">
        <f>'CUOTA ARTESANAL'!L598</f>
        <v>#DIV/0!</v>
      </c>
      <c r="N806" s="218" t="str">
        <f>'CUOTA ARTESANAL'!M598</f>
        <v>-</v>
      </c>
      <c r="O806" s="214">
        <f>RESUMEN!$C$4</f>
        <v>44725</v>
      </c>
      <c r="P806" s="206">
        <v>2022</v>
      </c>
      <c r="Q806" s="206"/>
    </row>
    <row r="807" spans="1:17" ht="15.75" customHeight="1">
      <c r="A807" s="211" t="s">
        <v>38</v>
      </c>
      <c r="B807" s="211" t="s">
        <v>39</v>
      </c>
      <c r="C807" s="211" t="s">
        <v>60</v>
      </c>
      <c r="D807" s="211" t="s">
        <v>53</v>
      </c>
      <c r="E807" s="216" t="str">
        <f>+'CUOTA ARTESANAL'!E598</f>
        <v>COOPERATIVA PESQUERA ARTESANAL DE CORONEL LTDA. 5472</v>
      </c>
      <c r="F807" s="211" t="s">
        <v>44</v>
      </c>
      <c r="G807" s="211" t="s">
        <v>45</v>
      </c>
      <c r="H807" s="224">
        <f>'CUOTA ARTESANAL'!G599</f>
        <v>0</v>
      </c>
      <c r="I807" s="224">
        <f>'CUOTA ARTESANAL'!H599</f>
        <v>0</v>
      </c>
      <c r="J807" s="224">
        <f>'CUOTA ARTESANAL'!I599</f>
        <v>0</v>
      </c>
      <c r="K807" s="224">
        <f>'CUOTA ARTESANAL'!J599</f>
        <v>0</v>
      </c>
      <c r="L807" s="224">
        <f>'CUOTA ARTESANAL'!K599</f>
        <v>0</v>
      </c>
      <c r="M807" s="225" t="e">
        <f>'CUOTA ARTESANAL'!L599</f>
        <v>#DIV/0!</v>
      </c>
      <c r="N807" s="218" t="str">
        <f>'CUOTA ARTESANAL'!M599</f>
        <v>-</v>
      </c>
      <c r="O807" s="214">
        <f>RESUMEN!$C$4</f>
        <v>44725</v>
      </c>
      <c r="P807" s="206">
        <v>2022</v>
      </c>
      <c r="Q807" s="206"/>
    </row>
    <row r="808" spans="1:17" ht="15.75" customHeight="1">
      <c r="A808" s="211" t="s">
        <v>38</v>
      </c>
      <c r="B808" s="211" t="s">
        <v>39</v>
      </c>
      <c r="C808" s="211" t="s">
        <v>60</v>
      </c>
      <c r="D808" s="211" t="s">
        <v>53</v>
      </c>
      <c r="E808" s="216" t="str">
        <f>+'CUOTA ARTESANAL'!E598</f>
        <v>COOPERATIVA PESQUERA ARTESANAL DE CORONEL LTDA. 5472</v>
      </c>
      <c r="F808" s="211" t="s">
        <v>41</v>
      </c>
      <c r="G808" s="211" t="s">
        <v>45</v>
      </c>
      <c r="H808" s="224">
        <f>'CUOTA ARTESANAL'!N598</f>
        <v>0</v>
      </c>
      <c r="I808" s="224">
        <f>'CUOTA ARTESANAL'!O598</f>
        <v>0</v>
      </c>
      <c r="J808" s="224">
        <f>'CUOTA ARTESANAL'!P598</f>
        <v>0</v>
      </c>
      <c r="K808" s="224">
        <f>'CUOTA ARTESANAL'!Q598</f>
        <v>0</v>
      </c>
      <c r="L808" s="224">
        <f>'CUOTA ARTESANAL'!R598</f>
        <v>0</v>
      </c>
      <c r="M808" s="225" t="e">
        <f>'CUOTA ARTESANAL'!S598</f>
        <v>#DIV/0!</v>
      </c>
      <c r="N808" s="218" t="s">
        <v>203</v>
      </c>
      <c r="O808" s="214">
        <f>RESUMEN!$C$4</f>
        <v>44725</v>
      </c>
      <c r="P808" s="206">
        <v>2022</v>
      </c>
      <c r="Q808" s="206"/>
    </row>
    <row r="809" spans="1:17" ht="15.75" customHeight="1">
      <c r="A809" s="211" t="s">
        <v>38</v>
      </c>
      <c r="B809" s="211" t="s">
        <v>39</v>
      </c>
      <c r="C809" s="211" t="s">
        <v>60</v>
      </c>
      <c r="D809" s="211" t="s">
        <v>53</v>
      </c>
      <c r="E809" s="206" t="str">
        <f>+'CUOTA ARTESANAL'!E600</f>
        <v>STI PESCADORES ARTESANALES, LANCHEROS, ACUICULTORES Y ACTIVIDADES CONEXAS DE CALETA LOTA BAJO SIPESCA LOTA BAJO RSU 08.07.0106</v>
      </c>
      <c r="F809" s="211" t="s">
        <v>41</v>
      </c>
      <c r="G809" s="211" t="s">
        <v>43</v>
      </c>
      <c r="H809" s="224">
        <f>'CUOTA ARTESANAL'!G600</f>
        <v>15.776999999999999</v>
      </c>
      <c r="I809" s="224">
        <f>'CUOTA ARTESANAL'!H600</f>
        <v>-31</v>
      </c>
      <c r="J809" s="224">
        <f>'CUOTA ARTESANAL'!I600</f>
        <v>-15.223000000000001</v>
      </c>
      <c r="K809" s="224">
        <f>'CUOTA ARTESANAL'!J600</f>
        <v>0</v>
      </c>
      <c r="L809" s="224">
        <f>'CUOTA ARTESANAL'!K600</f>
        <v>-15.223000000000001</v>
      </c>
      <c r="M809" s="225">
        <f>'CUOTA ARTESANAL'!L600</f>
        <v>0</v>
      </c>
      <c r="N809" s="218" t="str">
        <f>'CUOTA ARTESANAL'!M600</f>
        <v>-</v>
      </c>
      <c r="O809" s="214">
        <f>RESUMEN!$C$4</f>
        <v>44725</v>
      </c>
      <c r="P809" s="206">
        <v>2022</v>
      </c>
      <c r="Q809" s="206"/>
    </row>
    <row r="810" spans="1:17" ht="15.75" customHeight="1">
      <c r="A810" s="211" t="s">
        <v>38</v>
      </c>
      <c r="B810" s="211" t="s">
        <v>39</v>
      </c>
      <c r="C810" s="211" t="s">
        <v>60</v>
      </c>
      <c r="D810" s="211" t="s">
        <v>53</v>
      </c>
      <c r="E810" s="206" t="str">
        <f>+'CUOTA ARTESANAL'!E600</f>
        <v>STI PESCADORES ARTESANALES, LANCHEROS, ACUICULTORES Y ACTIVIDADES CONEXAS DE CALETA LOTA BAJO SIPESCA LOTA BAJO RSU 08.07.0106</v>
      </c>
      <c r="F810" s="211" t="s">
        <v>44</v>
      </c>
      <c r="G810" s="211" t="s">
        <v>45</v>
      </c>
      <c r="H810" s="224">
        <f>'CUOTA ARTESANAL'!G601</f>
        <v>15.776999999999999</v>
      </c>
      <c r="I810" s="224">
        <f>'CUOTA ARTESANAL'!H601</f>
        <v>0</v>
      </c>
      <c r="J810" s="224">
        <f>'CUOTA ARTESANAL'!I601</f>
        <v>0.55399999999999849</v>
      </c>
      <c r="K810" s="224">
        <f>'CUOTA ARTESANAL'!J601</f>
        <v>0</v>
      </c>
      <c r="L810" s="224">
        <f>'CUOTA ARTESANAL'!K601</f>
        <v>0.55399999999999849</v>
      </c>
      <c r="M810" s="225">
        <f>'CUOTA ARTESANAL'!L601</f>
        <v>0</v>
      </c>
      <c r="N810" s="218" t="str">
        <f>'CUOTA ARTESANAL'!M601</f>
        <v>-</v>
      </c>
      <c r="O810" s="214">
        <f>RESUMEN!$C$4</f>
        <v>44725</v>
      </c>
      <c r="P810" s="206">
        <v>2022</v>
      </c>
      <c r="Q810" s="206"/>
    </row>
    <row r="811" spans="1:17" ht="15.75" customHeight="1">
      <c r="A811" s="211" t="s">
        <v>38</v>
      </c>
      <c r="B811" s="211" t="s">
        <v>39</v>
      </c>
      <c r="C811" s="211" t="s">
        <v>60</v>
      </c>
      <c r="D811" s="211" t="s">
        <v>53</v>
      </c>
      <c r="E811" s="206" t="str">
        <f>+'CUOTA ARTESANAL'!E600</f>
        <v>STI PESCADORES ARTESANALES, LANCHEROS, ACUICULTORES Y ACTIVIDADES CONEXAS DE CALETA LOTA BAJO SIPESCA LOTA BAJO RSU 08.07.0106</v>
      </c>
      <c r="F811" s="211" t="s">
        <v>41</v>
      </c>
      <c r="G811" s="211" t="s">
        <v>45</v>
      </c>
      <c r="H811" s="224">
        <f>'CUOTA ARTESANAL'!N600</f>
        <v>31.553999999999998</v>
      </c>
      <c r="I811" s="224">
        <f>'CUOTA ARTESANAL'!O600</f>
        <v>-31</v>
      </c>
      <c r="J811" s="224">
        <f>'CUOTA ARTESANAL'!P600</f>
        <v>0.55399999999999849</v>
      </c>
      <c r="K811" s="224">
        <f>'CUOTA ARTESANAL'!Q600</f>
        <v>0</v>
      </c>
      <c r="L811" s="224">
        <f>'CUOTA ARTESANAL'!R600</f>
        <v>0.55399999999999849</v>
      </c>
      <c r="M811" s="225">
        <f>'CUOTA ARTESANAL'!S600</f>
        <v>0</v>
      </c>
      <c r="N811" s="218" t="s">
        <v>203</v>
      </c>
      <c r="O811" s="214">
        <f>RESUMEN!$C$4</f>
        <v>44725</v>
      </c>
      <c r="P811" s="206">
        <v>2022</v>
      </c>
      <c r="Q811" s="206"/>
    </row>
    <row r="812" spans="1:17" ht="15.75" customHeight="1">
      <c r="A812" s="211" t="s">
        <v>38</v>
      </c>
      <c r="B812" s="211" t="s">
        <v>39</v>
      </c>
      <c r="C812" s="211" t="s">
        <v>60</v>
      </c>
      <c r="D812" s="211" t="s">
        <v>53</v>
      </c>
      <c r="E812" s="206" t="str">
        <f>+'CUOTA ARTESANAL'!E602</f>
        <v>ASOCIACIÓN GREMIAL DE PESCADORES ARTESANALES CALETA LOTA-A.G. APESCA LOTA 428-8</v>
      </c>
      <c r="F812" s="211" t="s">
        <v>41</v>
      </c>
      <c r="G812" s="211" t="s">
        <v>43</v>
      </c>
      <c r="H812" s="224">
        <f>'CUOTA ARTESANAL'!G602</f>
        <v>2.294</v>
      </c>
      <c r="I812" s="224">
        <f>'CUOTA ARTESANAL'!H602</f>
        <v>0</v>
      </c>
      <c r="J812" s="224">
        <f>'CUOTA ARTESANAL'!I602</f>
        <v>2.294</v>
      </c>
      <c r="K812" s="224">
        <f>'CUOTA ARTESANAL'!J602</f>
        <v>0</v>
      </c>
      <c r="L812" s="224">
        <f>'CUOTA ARTESANAL'!K602</f>
        <v>2.294</v>
      </c>
      <c r="M812" s="225">
        <f>'CUOTA ARTESANAL'!L602</f>
        <v>0</v>
      </c>
      <c r="N812" s="218" t="str">
        <f>'CUOTA ARTESANAL'!M602</f>
        <v>-</v>
      </c>
      <c r="O812" s="214">
        <f>RESUMEN!$C$4</f>
        <v>44725</v>
      </c>
      <c r="P812" s="206">
        <v>2022</v>
      </c>
      <c r="Q812" s="206"/>
    </row>
    <row r="813" spans="1:17" ht="15.75" customHeight="1">
      <c r="A813" s="211" t="s">
        <v>38</v>
      </c>
      <c r="B813" s="211" t="s">
        <v>39</v>
      </c>
      <c r="C813" s="211" t="s">
        <v>60</v>
      </c>
      <c r="D813" s="211" t="s">
        <v>53</v>
      </c>
      <c r="E813" s="206" t="str">
        <f>+'CUOTA ARTESANAL'!E602</f>
        <v>ASOCIACIÓN GREMIAL DE PESCADORES ARTESANALES CALETA LOTA-A.G. APESCA LOTA 428-8</v>
      </c>
      <c r="F813" s="211" t="s">
        <v>44</v>
      </c>
      <c r="G813" s="211" t="s">
        <v>45</v>
      </c>
      <c r="H813" s="224">
        <f>'CUOTA ARTESANAL'!G603</f>
        <v>2.294</v>
      </c>
      <c r="I813" s="224">
        <f>'CUOTA ARTESANAL'!H603</f>
        <v>0</v>
      </c>
      <c r="J813" s="224">
        <f>'CUOTA ARTESANAL'!I603</f>
        <v>4.5880000000000001</v>
      </c>
      <c r="K813" s="224">
        <f>'CUOTA ARTESANAL'!J603</f>
        <v>0</v>
      </c>
      <c r="L813" s="224">
        <f>'CUOTA ARTESANAL'!K603</f>
        <v>4.5880000000000001</v>
      </c>
      <c r="M813" s="225">
        <f>'CUOTA ARTESANAL'!L603</f>
        <v>0</v>
      </c>
      <c r="N813" s="218" t="str">
        <f>'CUOTA ARTESANAL'!M603</f>
        <v>-</v>
      </c>
      <c r="O813" s="214">
        <f>RESUMEN!$C$4</f>
        <v>44725</v>
      </c>
      <c r="P813" s="206">
        <v>2022</v>
      </c>
      <c r="Q813" s="206"/>
    </row>
    <row r="814" spans="1:17" ht="15.75" customHeight="1">
      <c r="A814" s="211" t="s">
        <v>38</v>
      </c>
      <c r="B814" s="211" t="s">
        <v>39</v>
      </c>
      <c r="C814" s="211" t="s">
        <v>60</v>
      </c>
      <c r="D814" s="211" t="s">
        <v>53</v>
      </c>
      <c r="E814" s="206" t="str">
        <f>+'CUOTA ARTESANAL'!E602</f>
        <v>ASOCIACIÓN GREMIAL DE PESCADORES ARTESANALES CALETA LOTA-A.G. APESCA LOTA 428-8</v>
      </c>
      <c r="F814" s="211" t="s">
        <v>41</v>
      </c>
      <c r="G814" s="211" t="s">
        <v>45</v>
      </c>
      <c r="H814" s="224">
        <f>'CUOTA ARTESANAL'!N602</f>
        <v>4.5880000000000001</v>
      </c>
      <c r="I814" s="224">
        <f>'CUOTA ARTESANAL'!O602</f>
        <v>0</v>
      </c>
      <c r="J814" s="224">
        <f>'CUOTA ARTESANAL'!P602</f>
        <v>4.5880000000000001</v>
      </c>
      <c r="K814" s="224">
        <f>'CUOTA ARTESANAL'!Q602</f>
        <v>0</v>
      </c>
      <c r="L814" s="224">
        <f>'CUOTA ARTESANAL'!R602</f>
        <v>4.5880000000000001</v>
      </c>
      <c r="M814" s="225">
        <f>'CUOTA ARTESANAL'!S602</f>
        <v>0</v>
      </c>
      <c r="N814" s="218" t="s">
        <v>203</v>
      </c>
      <c r="O814" s="214">
        <f>RESUMEN!$C$4</f>
        <v>44725</v>
      </c>
      <c r="P814" s="206">
        <v>2022</v>
      </c>
      <c r="Q814" s="206"/>
    </row>
    <row r="815" spans="1:17" ht="15.75" customHeight="1">
      <c r="A815" s="211" t="s">
        <v>38</v>
      </c>
      <c r="B815" s="211" t="s">
        <v>39</v>
      </c>
      <c r="C815" s="211" t="s">
        <v>60</v>
      </c>
      <c r="D815" s="211" t="s">
        <v>53</v>
      </c>
      <c r="E815" s="206" t="str">
        <f>+'CUOTA ARTESANAL'!E604</f>
        <v>AGRUPACIÓN DE ARMADORES GOLFO DE ARAUCO  ROC 621 ARAUCO</v>
      </c>
      <c r="F815" s="211" t="s">
        <v>41</v>
      </c>
      <c r="G815" s="211" t="s">
        <v>43</v>
      </c>
      <c r="H815" s="224">
        <f>'CUOTA ARTESANAL'!G604</f>
        <v>0</v>
      </c>
      <c r="I815" s="224">
        <f>'CUOTA ARTESANAL'!H604</f>
        <v>0</v>
      </c>
      <c r="J815" s="224">
        <f>'CUOTA ARTESANAL'!I604</f>
        <v>0</v>
      </c>
      <c r="K815" s="224">
        <f>'CUOTA ARTESANAL'!J604</f>
        <v>0</v>
      </c>
      <c r="L815" s="224">
        <f>'CUOTA ARTESANAL'!K604</f>
        <v>0</v>
      </c>
      <c r="M815" s="225" t="e">
        <f>'CUOTA ARTESANAL'!L604</f>
        <v>#DIV/0!</v>
      </c>
      <c r="N815" s="213" t="str">
        <f>'CUOTA ARTESANAL'!M604</f>
        <v>-</v>
      </c>
      <c r="O815" s="214">
        <f>RESUMEN!$C$4</f>
        <v>44725</v>
      </c>
      <c r="P815" s="206">
        <v>2022</v>
      </c>
      <c r="Q815" s="206"/>
    </row>
    <row r="816" spans="1:17" ht="15.75" customHeight="1">
      <c r="A816" s="211" t="s">
        <v>38</v>
      </c>
      <c r="B816" s="211" t="s">
        <v>39</v>
      </c>
      <c r="C816" s="211" t="s">
        <v>60</v>
      </c>
      <c r="D816" s="211" t="s">
        <v>53</v>
      </c>
      <c r="E816" s="206" t="str">
        <f>+'CUOTA ARTESANAL'!E604</f>
        <v>AGRUPACIÓN DE ARMADORES GOLFO DE ARAUCO  ROC 621 ARAUCO</v>
      </c>
      <c r="F816" s="211" t="s">
        <v>44</v>
      </c>
      <c r="G816" s="211" t="s">
        <v>45</v>
      </c>
      <c r="H816" s="224">
        <f>'CUOTA ARTESANAL'!G605</f>
        <v>0</v>
      </c>
      <c r="I816" s="224">
        <f>'CUOTA ARTESANAL'!H605</f>
        <v>0</v>
      </c>
      <c r="J816" s="224">
        <f>'CUOTA ARTESANAL'!I605</f>
        <v>0</v>
      </c>
      <c r="K816" s="224">
        <f>'CUOTA ARTESANAL'!J605</f>
        <v>0</v>
      </c>
      <c r="L816" s="224">
        <f>'CUOTA ARTESANAL'!K605</f>
        <v>0</v>
      </c>
      <c r="M816" s="225" t="e">
        <f>'CUOTA ARTESANAL'!L605</f>
        <v>#DIV/0!</v>
      </c>
      <c r="N816" s="213" t="str">
        <f>'CUOTA ARTESANAL'!M605</f>
        <v>-</v>
      </c>
      <c r="O816" s="214">
        <f>RESUMEN!$C$4</f>
        <v>44725</v>
      </c>
      <c r="P816" s="206">
        <v>2022</v>
      </c>
      <c r="Q816" s="206"/>
    </row>
    <row r="817" spans="1:17" ht="15.75" customHeight="1">
      <c r="A817" s="211" t="s">
        <v>38</v>
      </c>
      <c r="B817" s="211" t="s">
        <v>39</v>
      </c>
      <c r="C817" s="211" t="s">
        <v>60</v>
      </c>
      <c r="D817" s="211" t="s">
        <v>53</v>
      </c>
      <c r="E817" s="206" t="str">
        <f>+'CUOTA ARTESANAL'!E604</f>
        <v>AGRUPACIÓN DE ARMADORES GOLFO DE ARAUCO  ROC 621 ARAUCO</v>
      </c>
      <c r="F817" s="211" t="s">
        <v>41</v>
      </c>
      <c r="G817" s="211" t="s">
        <v>45</v>
      </c>
      <c r="H817" s="224">
        <f>'CUOTA ARTESANAL'!N604</f>
        <v>0</v>
      </c>
      <c r="I817" s="224">
        <f>'CUOTA ARTESANAL'!O604</f>
        <v>0</v>
      </c>
      <c r="J817" s="224">
        <f>'CUOTA ARTESANAL'!P604</f>
        <v>0</v>
      </c>
      <c r="K817" s="224">
        <f>'CUOTA ARTESANAL'!Q604</f>
        <v>0</v>
      </c>
      <c r="L817" s="224">
        <f>'CUOTA ARTESANAL'!R604</f>
        <v>0</v>
      </c>
      <c r="M817" s="225" t="e">
        <f>'CUOTA ARTESANAL'!S604</f>
        <v>#DIV/0!</v>
      </c>
      <c r="N817" s="219" t="s">
        <v>203</v>
      </c>
      <c r="O817" s="214">
        <f>RESUMEN!$C$4</f>
        <v>44725</v>
      </c>
      <c r="P817" s="206">
        <v>2022</v>
      </c>
      <c r="Q817" s="206"/>
    </row>
    <row r="818" spans="1:17" ht="15.75" customHeight="1">
      <c r="A818" s="211" t="s">
        <v>38</v>
      </c>
      <c r="B818" s="211" t="s">
        <v>39</v>
      </c>
      <c r="C818" s="211" t="s">
        <v>60</v>
      </c>
      <c r="D818" s="211" t="s">
        <v>53</v>
      </c>
      <c r="E818" s="206" t="str">
        <f>+'CUOTA ARTESANAL'!E606</f>
        <v>ASOCIACIÓN GREMIAL DE ARMADORES ARTESANALES VALLEMAR LOTA 548-8</v>
      </c>
      <c r="F818" s="211" t="s">
        <v>41</v>
      </c>
      <c r="G818" s="211" t="s">
        <v>43</v>
      </c>
      <c r="H818" s="224">
        <f>'CUOTA ARTESANAL'!G606</f>
        <v>6.2249999999999996</v>
      </c>
      <c r="I818" s="224">
        <f>'CUOTA ARTESANAL'!H606</f>
        <v>0</v>
      </c>
      <c r="J818" s="224">
        <f>'CUOTA ARTESANAL'!I606</f>
        <v>6.2249999999999996</v>
      </c>
      <c r="K818" s="224">
        <f>'CUOTA ARTESANAL'!J606</f>
        <v>0</v>
      </c>
      <c r="L818" s="224">
        <f>'CUOTA ARTESANAL'!K606</f>
        <v>6.2249999999999996</v>
      </c>
      <c r="M818" s="225">
        <f>'CUOTA ARTESANAL'!L606</f>
        <v>0</v>
      </c>
      <c r="N818" s="212" t="str">
        <f>'CUOTA ARTESANAL'!M606</f>
        <v>-</v>
      </c>
      <c r="O818" s="214">
        <f>RESUMEN!$C$4</f>
        <v>44725</v>
      </c>
      <c r="P818" s="206">
        <v>2022</v>
      </c>
      <c r="Q818" s="206"/>
    </row>
    <row r="819" spans="1:17" ht="15.75" customHeight="1">
      <c r="A819" s="211" t="s">
        <v>38</v>
      </c>
      <c r="B819" s="211" t="s">
        <v>39</v>
      </c>
      <c r="C819" s="211" t="s">
        <v>60</v>
      </c>
      <c r="D819" s="211" t="s">
        <v>53</v>
      </c>
      <c r="E819" s="206" t="str">
        <f>+'CUOTA ARTESANAL'!E606</f>
        <v>ASOCIACIÓN GREMIAL DE ARMADORES ARTESANALES VALLEMAR LOTA 548-8</v>
      </c>
      <c r="F819" s="211" t="s">
        <v>44</v>
      </c>
      <c r="G819" s="211" t="s">
        <v>45</v>
      </c>
      <c r="H819" s="224">
        <f>'CUOTA ARTESANAL'!G607</f>
        <v>6.2249999999999996</v>
      </c>
      <c r="I819" s="224">
        <f>'CUOTA ARTESANAL'!H607</f>
        <v>0</v>
      </c>
      <c r="J819" s="224">
        <f>'CUOTA ARTESANAL'!I607</f>
        <v>12.45</v>
      </c>
      <c r="K819" s="224">
        <f>'CUOTA ARTESANAL'!J607</f>
        <v>0</v>
      </c>
      <c r="L819" s="224">
        <f>'CUOTA ARTESANAL'!K607</f>
        <v>12.45</v>
      </c>
      <c r="M819" s="225">
        <f>'CUOTA ARTESANAL'!L607</f>
        <v>0</v>
      </c>
      <c r="N819" s="213" t="str">
        <f>'CUOTA ARTESANAL'!M620</f>
        <v>-</v>
      </c>
      <c r="O819" s="214">
        <f>RESUMEN!$C$4</f>
        <v>44725</v>
      </c>
      <c r="P819" s="206">
        <v>2022</v>
      </c>
      <c r="Q819" s="206"/>
    </row>
    <row r="820" spans="1:17" ht="15.75" customHeight="1">
      <c r="A820" s="211" t="s">
        <v>38</v>
      </c>
      <c r="B820" s="211" t="s">
        <v>39</v>
      </c>
      <c r="C820" s="211" t="s">
        <v>60</v>
      </c>
      <c r="D820" s="211" t="s">
        <v>53</v>
      </c>
      <c r="E820" s="206" t="str">
        <f>+'CUOTA ARTESANAL'!E606</f>
        <v>ASOCIACIÓN GREMIAL DE ARMADORES ARTESANALES VALLEMAR LOTA 548-8</v>
      </c>
      <c r="F820" s="211" t="s">
        <v>41</v>
      </c>
      <c r="G820" s="211" t="s">
        <v>45</v>
      </c>
      <c r="H820" s="224">
        <f>'CUOTA ARTESANAL'!N606</f>
        <v>12.45</v>
      </c>
      <c r="I820" s="224">
        <f>'CUOTA ARTESANAL'!O606</f>
        <v>0</v>
      </c>
      <c r="J820" s="224">
        <f>'CUOTA ARTESANAL'!P606</f>
        <v>12.45</v>
      </c>
      <c r="K820" s="224">
        <f>'CUOTA ARTESANAL'!Q606</f>
        <v>0</v>
      </c>
      <c r="L820" s="224">
        <f>'CUOTA ARTESANAL'!R606</f>
        <v>12.45</v>
      </c>
      <c r="M820" s="225">
        <f>'CUOTA ARTESANAL'!S606</f>
        <v>0</v>
      </c>
      <c r="N820" s="219" t="s">
        <v>203</v>
      </c>
      <c r="O820" s="214">
        <f>RESUMEN!$C$4</f>
        <v>44725</v>
      </c>
      <c r="P820" s="206">
        <v>2022</v>
      </c>
      <c r="Q820" s="206"/>
    </row>
    <row r="821" spans="1:17" ht="15.75" customHeight="1">
      <c r="A821" s="211" t="s">
        <v>38</v>
      </c>
      <c r="B821" s="211" t="s">
        <v>39</v>
      </c>
      <c r="C821" s="211" t="s">
        <v>60</v>
      </c>
      <c r="D821" s="211" t="s">
        <v>53</v>
      </c>
      <c r="E821" s="206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1" s="211" t="s">
        <v>41</v>
      </c>
      <c r="G821" s="211" t="s">
        <v>43</v>
      </c>
      <c r="H821" s="224">
        <f>'CUOTA ARTESANAL'!G608</f>
        <v>1.861</v>
      </c>
      <c r="I821" s="224">
        <f>'CUOTA ARTESANAL'!H608</f>
        <v>0</v>
      </c>
      <c r="J821" s="224">
        <f>'CUOTA ARTESANAL'!I608</f>
        <v>1.861</v>
      </c>
      <c r="K821" s="224">
        <f>'CUOTA ARTESANAL'!J608</f>
        <v>0</v>
      </c>
      <c r="L821" s="224">
        <f>'CUOTA ARTESANAL'!K608</f>
        <v>1.861</v>
      </c>
      <c r="M821" s="225">
        <f>'CUOTA ARTESANAL'!L608</f>
        <v>0</v>
      </c>
      <c r="N821" s="212" t="str">
        <f>'CUOTA ARTESANAL'!M608</f>
        <v>-</v>
      </c>
      <c r="O821" s="214">
        <f>RESUMEN!$C$4</f>
        <v>44725</v>
      </c>
      <c r="P821" s="206">
        <v>2022</v>
      </c>
      <c r="Q821" s="206"/>
    </row>
    <row r="822" spans="1:17" ht="15.75" customHeight="1">
      <c r="A822" s="211" t="s">
        <v>38</v>
      </c>
      <c r="B822" s="211" t="s">
        <v>39</v>
      </c>
      <c r="C822" s="211" t="s">
        <v>60</v>
      </c>
      <c r="D822" s="211" t="s">
        <v>53</v>
      </c>
      <c r="E822" s="206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2" s="211" t="s">
        <v>44</v>
      </c>
      <c r="G822" s="211" t="s">
        <v>45</v>
      </c>
      <c r="H822" s="224">
        <f>'CUOTA ARTESANAL'!G609</f>
        <v>1.861</v>
      </c>
      <c r="I822" s="224">
        <f>'CUOTA ARTESANAL'!H609</f>
        <v>0</v>
      </c>
      <c r="J822" s="224">
        <f>'CUOTA ARTESANAL'!I609</f>
        <v>3.722</v>
      </c>
      <c r="K822" s="224">
        <f>'CUOTA ARTESANAL'!J609</f>
        <v>0</v>
      </c>
      <c r="L822" s="224">
        <f>'CUOTA ARTESANAL'!K609</f>
        <v>3.722</v>
      </c>
      <c r="M822" s="225">
        <f>'CUOTA ARTESANAL'!L609</f>
        <v>0</v>
      </c>
      <c r="N822" s="212" t="str">
        <f>'CUOTA ARTESANAL'!M609</f>
        <v>-</v>
      </c>
      <c r="O822" s="214">
        <f>RESUMEN!$C$4</f>
        <v>44725</v>
      </c>
      <c r="P822" s="206">
        <v>2022</v>
      </c>
      <c r="Q822" s="206"/>
    </row>
    <row r="823" spans="1:17" ht="15.75" customHeight="1">
      <c r="A823" s="211" t="s">
        <v>38</v>
      </c>
      <c r="B823" s="211" t="s">
        <v>39</v>
      </c>
      <c r="C823" s="211" t="s">
        <v>60</v>
      </c>
      <c r="D823" s="211" t="s">
        <v>53</v>
      </c>
      <c r="E823" s="206" t="str">
        <f>+'CUOTA ARTESANAL'!E608</f>
        <v>ASOCIACION GREMIAL DE PESCADORES ARTESANALES, ARMADORES ARTESANALES PELÁGICOS Y ACTIVIDADES AFINES DE LA CALETA DE LOTA VIII REGIÓN A.G.-SIERRA AZUL A.G., REGISTRO DE ASOCIACIONES GREMIALES 576-8</v>
      </c>
      <c r="F823" s="211" t="s">
        <v>41</v>
      </c>
      <c r="G823" s="211" t="s">
        <v>45</v>
      </c>
      <c r="H823" s="224">
        <f>'CUOTA ARTESANAL'!N608</f>
        <v>3.722</v>
      </c>
      <c r="I823" s="224">
        <f>'CUOTA ARTESANAL'!O608</f>
        <v>0</v>
      </c>
      <c r="J823" s="224">
        <f>'CUOTA ARTESANAL'!P608</f>
        <v>3.722</v>
      </c>
      <c r="K823" s="224">
        <f>'CUOTA ARTESANAL'!Q608</f>
        <v>0</v>
      </c>
      <c r="L823" s="224">
        <f>'CUOTA ARTESANAL'!R608</f>
        <v>3.722</v>
      </c>
      <c r="M823" s="225">
        <f>'CUOTA ARTESANAL'!S608</f>
        <v>0</v>
      </c>
      <c r="N823" s="219" t="s">
        <v>203</v>
      </c>
      <c r="O823" s="214">
        <f>RESUMEN!$C$4</f>
        <v>44725</v>
      </c>
      <c r="P823" s="206">
        <v>2022</v>
      </c>
      <c r="Q823" s="206"/>
    </row>
    <row r="824" spans="1:17" ht="15.75" customHeight="1">
      <c r="A824" s="211" t="s">
        <v>38</v>
      </c>
      <c r="B824" s="211" t="s">
        <v>39</v>
      </c>
      <c r="C824" s="211" t="s">
        <v>60</v>
      </c>
      <c r="D824" s="211" t="s">
        <v>53</v>
      </c>
      <c r="E824" s="206" t="str">
        <f>+'CUOTA ARTESANAL'!E610</f>
        <v>ASOCIACION GREMIAL DE ARMADORES, PESCADORES ARTESANALES Y ACTIVIDADES AFINES, CHALLWAFE A.G-CHALLWAFE A.G (RAG 674-8)</v>
      </c>
      <c r="F824" s="211" t="s">
        <v>41</v>
      </c>
      <c r="G824" s="211" t="s">
        <v>43</v>
      </c>
      <c r="H824" s="224">
        <f>'CUOTA ARTESANAL'!G610</f>
        <v>34.286000000000001</v>
      </c>
      <c r="I824" s="224">
        <f>'CUOTA ARTESANAL'!H610</f>
        <v>-60</v>
      </c>
      <c r="J824" s="224">
        <f>'CUOTA ARTESANAL'!I610</f>
        <v>-25.713999999999999</v>
      </c>
      <c r="K824" s="224">
        <f>'CUOTA ARTESANAL'!J610</f>
        <v>0</v>
      </c>
      <c r="L824" s="224">
        <f>'CUOTA ARTESANAL'!K610</f>
        <v>-25.713999999999999</v>
      </c>
      <c r="M824" s="225">
        <f>'CUOTA ARTESANAL'!L610</f>
        <v>0</v>
      </c>
      <c r="N824" s="212" t="str">
        <f>'CUOTA ARTESANAL'!M610</f>
        <v>-</v>
      </c>
      <c r="O824" s="214">
        <f>RESUMEN!$C$4</f>
        <v>44725</v>
      </c>
      <c r="P824" s="206">
        <v>2022</v>
      </c>
      <c r="Q824" s="206"/>
    </row>
    <row r="825" spans="1:17" ht="15.75" customHeight="1">
      <c r="A825" s="211" t="s">
        <v>38</v>
      </c>
      <c r="B825" s="211" t="s">
        <v>39</v>
      </c>
      <c r="C825" s="211" t="s">
        <v>60</v>
      </c>
      <c r="D825" s="211" t="s">
        <v>53</v>
      </c>
      <c r="E825" s="206" t="str">
        <f>+'CUOTA ARTESANAL'!E610</f>
        <v>ASOCIACION GREMIAL DE ARMADORES, PESCADORES ARTESANALES Y ACTIVIDADES AFINES, CHALLWAFE A.G-CHALLWAFE A.G (RAG 674-8)</v>
      </c>
      <c r="F825" s="211" t="s">
        <v>44</v>
      </c>
      <c r="G825" s="211" t="s">
        <v>45</v>
      </c>
      <c r="H825" s="224">
        <f>'CUOTA ARTESANAL'!G611</f>
        <v>34.286000000000001</v>
      </c>
      <c r="I825" s="224">
        <f>'CUOTA ARTESANAL'!H611</f>
        <v>0</v>
      </c>
      <c r="J825" s="224">
        <f>'CUOTA ARTESANAL'!I611</f>
        <v>8.5720000000000027</v>
      </c>
      <c r="K825" s="224">
        <f>'CUOTA ARTESANAL'!J611</f>
        <v>0</v>
      </c>
      <c r="L825" s="224">
        <f>'CUOTA ARTESANAL'!K611</f>
        <v>8.5720000000000027</v>
      </c>
      <c r="M825" s="225">
        <f>'CUOTA ARTESANAL'!L611</f>
        <v>0</v>
      </c>
      <c r="N825" s="212" t="str">
        <f>'CUOTA ARTESANAL'!M611</f>
        <v>-</v>
      </c>
      <c r="O825" s="214">
        <f>RESUMEN!$C$4</f>
        <v>44725</v>
      </c>
      <c r="P825" s="206">
        <v>2022</v>
      </c>
      <c r="Q825" s="206"/>
    </row>
    <row r="826" spans="1:17" ht="15.75" customHeight="1">
      <c r="A826" s="211" t="s">
        <v>38</v>
      </c>
      <c r="B826" s="211" t="s">
        <v>39</v>
      </c>
      <c r="C826" s="211" t="s">
        <v>60</v>
      </c>
      <c r="D826" s="211" t="s">
        <v>53</v>
      </c>
      <c r="E826" s="206" t="str">
        <f>+'CUOTA ARTESANAL'!E610</f>
        <v>ASOCIACION GREMIAL DE ARMADORES, PESCADORES ARTESANALES Y ACTIVIDADES AFINES, CHALLWAFE A.G-CHALLWAFE A.G (RAG 674-8)</v>
      </c>
      <c r="F826" s="211" t="s">
        <v>41</v>
      </c>
      <c r="G826" s="211" t="s">
        <v>45</v>
      </c>
      <c r="H826" s="224">
        <f>'CUOTA ARTESANAL'!N610</f>
        <v>68.572000000000003</v>
      </c>
      <c r="I826" s="224">
        <f>'CUOTA ARTESANAL'!O610</f>
        <v>-60</v>
      </c>
      <c r="J826" s="224">
        <f>'CUOTA ARTESANAL'!P610</f>
        <v>8.5720000000000027</v>
      </c>
      <c r="K826" s="224">
        <f>'CUOTA ARTESANAL'!Q610</f>
        <v>0</v>
      </c>
      <c r="L826" s="224">
        <f>'CUOTA ARTESANAL'!R610</f>
        <v>8.5720000000000027</v>
      </c>
      <c r="M826" s="225">
        <f>'CUOTA ARTESANAL'!S610</f>
        <v>0</v>
      </c>
      <c r="N826" s="219" t="s">
        <v>203</v>
      </c>
      <c r="O826" s="214">
        <f>RESUMEN!$C$4</f>
        <v>44725</v>
      </c>
      <c r="P826" s="206">
        <v>2022</v>
      </c>
      <c r="Q826" s="206"/>
    </row>
    <row r="827" spans="1:17" ht="15.75" customHeight="1">
      <c r="A827" s="211" t="s">
        <v>38</v>
      </c>
      <c r="B827" s="211" t="s">
        <v>39</v>
      </c>
      <c r="C827" s="211" t="s">
        <v>60</v>
      </c>
      <c r="D827" s="211" t="s">
        <v>53</v>
      </c>
      <c r="E827" s="206" t="str">
        <f>+'CUOTA ARTESANAL'!E612</f>
        <v>ASOCIACION GREMIAL DE ARMADORES, PESCADORES ARTESANALES Y ACTIVIDADES AFINES, SIMBA A.G (RAG 679-8)</v>
      </c>
      <c r="F827" s="211" t="s">
        <v>41</v>
      </c>
      <c r="G827" s="211" t="s">
        <v>43</v>
      </c>
      <c r="H827" s="224">
        <f>'CUOTA ARTESANAL'!G612</f>
        <v>6.6239999999999997</v>
      </c>
      <c r="I827" s="224">
        <f>'CUOTA ARTESANAL'!H612</f>
        <v>0</v>
      </c>
      <c r="J827" s="224">
        <f>'CUOTA ARTESANAL'!I612</f>
        <v>6.6239999999999997</v>
      </c>
      <c r="K827" s="224">
        <f>'CUOTA ARTESANAL'!J612</f>
        <v>0</v>
      </c>
      <c r="L827" s="224">
        <f>'CUOTA ARTESANAL'!K612</f>
        <v>6.6239999999999997</v>
      </c>
      <c r="M827" s="225">
        <f>'CUOTA ARTESANAL'!L612</f>
        <v>0</v>
      </c>
      <c r="N827" s="212" t="str">
        <f>'CUOTA ARTESANAL'!M612</f>
        <v>-</v>
      </c>
      <c r="O827" s="214">
        <f>RESUMEN!$C$4</f>
        <v>44725</v>
      </c>
      <c r="P827" s="206">
        <v>2022</v>
      </c>
      <c r="Q827" s="206"/>
    </row>
    <row r="828" spans="1:17" ht="15.75" customHeight="1">
      <c r="A828" s="211" t="s">
        <v>38</v>
      </c>
      <c r="B828" s="211" t="s">
        <v>39</v>
      </c>
      <c r="C828" s="211" t="s">
        <v>60</v>
      </c>
      <c r="D828" s="211" t="s">
        <v>53</v>
      </c>
      <c r="E828" s="206" t="str">
        <f>+'CUOTA ARTESANAL'!E612</f>
        <v>ASOCIACION GREMIAL DE ARMADORES, PESCADORES ARTESANALES Y ACTIVIDADES AFINES, SIMBA A.G (RAG 679-8)</v>
      </c>
      <c r="F828" s="211" t="s">
        <v>44</v>
      </c>
      <c r="G828" s="211" t="s">
        <v>45</v>
      </c>
      <c r="H828" s="224">
        <f>'CUOTA ARTESANAL'!G613</f>
        <v>6.6239999999999997</v>
      </c>
      <c r="I828" s="224">
        <f>'CUOTA ARTESANAL'!H613</f>
        <v>0</v>
      </c>
      <c r="J828" s="224">
        <f>'CUOTA ARTESANAL'!I613</f>
        <v>13.247999999999999</v>
      </c>
      <c r="K828" s="224">
        <f>'CUOTA ARTESANAL'!J613</f>
        <v>0</v>
      </c>
      <c r="L828" s="224">
        <f>'CUOTA ARTESANAL'!K613</f>
        <v>13.247999999999999</v>
      </c>
      <c r="M828" s="225">
        <f>'CUOTA ARTESANAL'!L613</f>
        <v>0</v>
      </c>
      <c r="N828" s="212" t="str">
        <f>'CUOTA ARTESANAL'!M613</f>
        <v>-</v>
      </c>
      <c r="O828" s="214">
        <f>RESUMEN!$C$4</f>
        <v>44725</v>
      </c>
      <c r="P828" s="206">
        <v>2022</v>
      </c>
      <c r="Q828" s="206"/>
    </row>
    <row r="829" spans="1:17" ht="15.75" customHeight="1">
      <c r="A829" s="211" t="s">
        <v>38</v>
      </c>
      <c r="B829" s="211" t="s">
        <v>39</v>
      </c>
      <c r="C829" s="211" t="s">
        <v>60</v>
      </c>
      <c r="D829" s="211" t="s">
        <v>53</v>
      </c>
      <c r="E829" s="206" t="str">
        <f>+'CUOTA ARTESANAL'!E612</f>
        <v>ASOCIACION GREMIAL DE ARMADORES, PESCADORES ARTESANALES Y ACTIVIDADES AFINES, SIMBA A.G (RAG 679-8)</v>
      </c>
      <c r="F829" s="211" t="s">
        <v>41</v>
      </c>
      <c r="G829" s="211" t="s">
        <v>45</v>
      </c>
      <c r="H829" s="224">
        <f>'CUOTA ARTESANAL'!N612</f>
        <v>13.247999999999999</v>
      </c>
      <c r="I829" s="224">
        <f>'CUOTA ARTESANAL'!O612</f>
        <v>0</v>
      </c>
      <c r="J829" s="224">
        <f>'CUOTA ARTESANAL'!P612</f>
        <v>13.247999999999999</v>
      </c>
      <c r="K829" s="224">
        <f>'CUOTA ARTESANAL'!Q612</f>
        <v>0</v>
      </c>
      <c r="L829" s="224">
        <f>'CUOTA ARTESANAL'!R612</f>
        <v>13.247999999999999</v>
      </c>
      <c r="M829" s="225">
        <f>'CUOTA ARTESANAL'!S612</f>
        <v>0</v>
      </c>
      <c r="N829" s="219" t="s">
        <v>203</v>
      </c>
      <c r="O829" s="214">
        <f>RESUMEN!$C$4</f>
        <v>44725</v>
      </c>
      <c r="P829" s="206">
        <v>2022</v>
      </c>
      <c r="Q829" s="206"/>
    </row>
    <row r="830" spans="1:17" ht="15.75" customHeight="1">
      <c r="A830" s="211" t="s">
        <v>38</v>
      </c>
      <c r="B830" s="211" t="s">
        <v>39</v>
      </c>
      <c r="C830" s="211" t="s">
        <v>60</v>
      </c>
      <c r="D830" s="211" t="s">
        <v>53</v>
      </c>
      <c r="E830" s="206" t="str">
        <f>+'CUOTA ARTESANAL'!E614</f>
        <v>ASOCIACION GREMIAL DE ARMADORES, PESCADORES ARTESANALES Y ACTIVIDADES AFINES, DE LAS CALETAS DE CORONEL Y LOTA DE LA REGIÓN DEL BIOBÍO - PESCA SUR A.G (RAG 680-8)</v>
      </c>
      <c r="F830" s="211" t="s">
        <v>41</v>
      </c>
      <c r="G830" s="211" t="s">
        <v>43</v>
      </c>
      <c r="H830" s="224">
        <f>'CUOTA ARTESANAL'!G614</f>
        <v>19.712</v>
      </c>
      <c r="I830" s="224">
        <f>'CUOTA ARTESANAL'!H614</f>
        <v>0</v>
      </c>
      <c r="J830" s="224">
        <f>'CUOTA ARTESANAL'!I614</f>
        <v>19.712</v>
      </c>
      <c r="K830" s="224">
        <f>'CUOTA ARTESANAL'!J614</f>
        <v>0</v>
      </c>
      <c r="L830" s="224">
        <f>'CUOTA ARTESANAL'!K614</f>
        <v>19.712</v>
      </c>
      <c r="M830" s="225">
        <f>'CUOTA ARTESANAL'!L614</f>
        <v>0</v>
      </c>
      <c r="N830" s="212" t="str">
        <f>'CUOTA ARTESANAL'!M614</f>
        <v>-</v>
      </c>
      <c r="O830" s="214">
        <f>RESUMEN!$C$4</f>
        <v>44725</v>
      </c>
      <c r="P830" s="206">
        <v>2022</v>
      </c>
      <c r="Q830" s="206"/>
    </row>
    <row r="831" spans="1:17" ht="15.75" customHeight="1">
      <c r="A831" s="211" t="s">
        <v>38</v>
      </c>
      <c r="B831" s="211" t="s">
        <v>39</v>
      </c>
      <c r="C831" s="211" t="s">
        <v>60</v>
      </c>
      <c r="D831" s="211" t="s">
        <v>53</v>
      </c>
      <c r="E831" s="206" t="str">
        <f>+'CUOTA ARTESANAL'!E614</f>
        <v>ASOCIACION GREMIAL DE ARMADORES, PESCADORES ARTESANALES Y ACTIVIDADES AFINES, DE LAS CALETAS DE CORONEL Y LOTA DE LA REGIÓN DEL BIOBÍO - PESCA SUR A.G (RAG 680-8)</v>
      </c>
      <c r="F831" s="211" t="s">
        <v>44</v>
      </c>
      <c r="G831" s="211" t="s">
        <v>45</v>
      </c>
      <c r="H831" s="224">
        <f>'CUOTA ARTESANAL'!G615</f>
        <v>19.712</v>
      </c>
      <c r="I831" s="224">
        <f>'CUOTA ARTESANAL'!H615</f>
        <v>0</v>
      </c>
      <c r="J831" s="224">
        <f>'CUOTA ARTESANAL'!I615</f>
        <v>39.423999999999999</v>
      </c>
      <c r="K831" s="224">
        <f>'CUOTA ARTESANAL'!J615</f>
        <v>0</v>
      </c>
      <c r="L831" s="224">
        <f>'CUOTA ARTESANAL'!K615</f>
        <v>39.423999999999999</v>
      </c>
      <c r="M831" s="225">
        <f>'CUOTA ARTESANAL'!L615</f>
        <v>0</v>
      </c>
      <c r="N831" s="212" t="str">
        <f>'CUOTA ARTESANAL'!M615</f>
        <v>-</v>
      </c>
      <c r="O831" s="214">
        <f>RESUMEN!$C$4</f>
        <v>44725</v>
      </c>
      <c r="P831" s="206">
        <v>2022</v>
      </c>
      <c r="Q831" s="206"/>
    </row>
    <row r="832" spans="1:17" ht="15.75" customHeight="1">
      <c r="A832" s="211" t="s">
        <v>38</v>
      </c>
      <c r="B832" s="211" t="s">
        <v>39</v>
      </c>
      <c r="C832" s="211" t="s">
        <v>60</v>
      </c>
      <c r="D832" s="211" t="s">
        <v>53</v>
      </c>
      <c r="E832" s="206" t="str">
        <f>+'CUOTA ARTESANAL'!E614</f>
        <v>ASOCIACION GREMIAL DE ARMADORES, PESCADORES ARTESANALES Y ACTIVIDADES AFINES, DE LAS CALETAS DE CORONEL Y LOTA DE LA REGIÓN DEL BIOBÍO - PESCA SUR A.G (RAG 680-8)</v>
      </c>
      <c r="F832" s="211" t="s">
        <v>41</v>
      </c>
      <c r="G832" s="211" t="s">
        <v>45</v>
      </c>
      <c r="H832" s="224">
        <f>'CUOTA ARTESANAL'!N614</f>
        <v>39.423999999999999</v>
      </c>
      <c r="I832" s="224">
        <f>'CUOTA ARTESANAL'!O614</f>
        <v>0</v>
      </c>
      <c r="J832" s="224">
        <f>'CUOTA ARTESANAL'!P614</f>
        <v>39.423999999999999</v>
      </c>
      <c r="K832" s="224">
        <f>'CUOTA ARTESANAL'!Q614</f>
        <v>0</v>
      </c>
      <c r="L832" s="224">
        <f>'CUOTA ARTESANAL'!R614</f>
        <v>39.423999999999999</v>
      </c>
      <c r="M832" s="225">
        <f>'CUOTA ARTESANAL'!S614</f>
        <v>0</v>
      </c>
      <c r="N832" s="219" t="s">
        <v>203</v>
      </c>
      <c r="O832" s="214">
        <f>RESUMEN!$C$4</f>
        <v>44725</v>
      </c>
      <c r="P832" s="206">
        <v>2022</v>
      </c>
      <c r="Q832" s="206"/>
    </row>
    <row r="833" spans="1:17" ht="15.75" customHeight="1">
      <c r="A833" s="211" t="s">
        <v>38</v>
      </c>
      <c r="B833" s="211" t="s">
        <v>39</v>
      </c>
      <c r="C833" s="211" t="s">
        <v>60</v>
      </c>
      <c r="D833" s="211" t="s">
        <v>52</v>
      </c>
      <c r="E833" s="206" t="str">
        <f>+'CUOTA ARTESANAL'!E620</f>
        <v>CUOTA RESIDUAL O BOLSÓN CENTRO</v>
      </c>
      <c r="F833" s="211" t="s">
        <v>41</v>
      </c>
      <c r="G833" s="211" t="s">
        <v>43</v>
      </c>
      <c r="H833" s="224">
        <f>'CUOTA ARTESANAL'!G622</f>
        <v>76.682000000000002</v>
      </c>
      <c r="I833" s="224">
        <f>'CUOTA ARTESANAL'!H620</f>
        <v>0</v>
      </c>
      <c r="J833" s="224">
        <f>'CUOTA ARTESANAL'!I620</f>
        <v>63.945999999999998</v>
      </c>
      <c r="K833" s="224">
        <f>'CUOTA ARTESANAL'!J620</f>
        <v>6.86</v>
      </c>
      <c r="L833" s="224">
        <f>'CUOTA ARTESANAL'!K620</f>
        <v>57.085999999999999</v>
      </c>
      <c r="M833" s="225">
        <f>'CUOTA ARTESANAL'!L620</f>
        <v>0.10727801582585307</v>
      </c>
      <c r="N833" s="218" t="str">
        <f>'CUOTA ARTESANAL'!M620</f>
        <v>-</v>
      </c>
      <c r="O833" s="214">
        <f>RESUMEN!$C$4</f>
        <v>44725</v>
      </c>
      <c r="P833" s="206">
        <v>2022</v>
      </c>
      <c r="Q833" s="206"/>
    </row>
    <row r="834" spans="1:17" ht="15.75" customHeight="1">
      <c r="A834" s="211" t="s">
        <v>38</v>
      </c>
      <c r="B834" s="211" t="s">
        <v>39</v>
      </c>
      <c r="C834" s="211" t="s">
        <v>60</v>
      </c>
      <c r="D834" s="211" t="s">
        <v>52</v>
      </c>
      <c r="E834" s="206" t="str">
        <f>+'CUOTA ARTESANAL'!E620</f>
        <v>CUOTA RESIDUAL O BOLSÓN CENTRO</v>
      </c>
      <c r="F834" s="211" t="s">
        <v>44</v>
      </c>
      <c r="G834" s="211" t="s">
        <v>45</v>
      </c>
      <c r="H834" s="224">
        <f>'CUOTA ARTESANAL'!G623</f>
        <v>76.682000000000002</v>
      </c>
      <c r="I834" s="224">
        <f>'CUOTA ARTESANAL'!H621</f>
        <v>0</v>
      </c>
      <c r="J834" s="224">
        <f>'CUOTA ARTESANAL'!I621</f>
        <v>121.032</v>
      </c>
      <c r="K834" s="224">
        <f>'CUOTA ARTESANAL'!J621</f>
        <v>0</v>
      </c>
      <c r="L834" s="224">
        <f>'CUOTA ARTESANAL'!K621</f>
        <v>121.032</v>
      </c>
      <c r="M834" s="225">
        <f>'CUOTA ARTESANAL'!L621</f>
        <v>0</v>
      </c>
      <c r="N834" s="218" t="str">
        <f>'CUOTA ARTESANAL'!M621</f>
        <v>-</v>
      </c>
      <c r="O834" s="214">
        <f>RESUMEN!$C$4</f>
        <v>44725</v>
      </c>
      <c r="P834" s="206">
        <v>2022</v>
      </c>
      <c r="Q834" s="206"/>
    </row>
    <row r="835" spans="1:17" ht="15.75" customHeight="1">
      <c r="A835" s="211" t="s">
        <v>38</v>
      </c>
      <c r="B835" s="211" t="s">
        <v>39</v>
      </c>
      <c r="C835" s="211" t="s">
        <v>60</v>
      </c>
      <c r="D835" s="211" t="s">
        <v>52</v>
      </c>
      <c r="E835" s="206" t="str">
        <f>+'CUOTA ARTESANAL'!E620</f>
        <v>CUOTA RESIDUAL O BOLSÓN CENTRO</v>
      </c>
      <c r="F835" s="211" t="s">
        <v>41</v>
      </c>
      <c r="G835" s="211" t="s">
        <v>45</v>
      </c>
      <c r="H835" s="224">
        <f>'CUOTA ARTESANAL'!N620</f>
        <v>153.364</v>
      </c>
      <c r="I835" s="224">
        <f>'CUOTA ARTESANAL'!O620</f>
        <v>0</v>
      </c>
      <c r="J835" s="224">
        <f>'CUOTA ARTESANAL'!P620</f>
        <v>153.364</v>
      </c>
      <c r="K835" s="224">
        <f>'CUOTA ARTESANAL'!Q620</f>
        <v>6.86</v>
      </c>
      <c r="L835" s="224">
        <f>'CUOTA ARTESANAL'!R620</f>
        <v>146.50399999999999</v>
      </c>
      <c r="M835" s="225">
        <f>'CUOTA ARTESANAL'!S620</f>
        <v>4.4730184397903029E-2</v>
      </c>
      <c r="N835" s="218" t="s">
        <v>203</v>
      </c>
      <c r="O835" s="214">
        <f>RESUMEN!$C$4</f>
        <v>44725</v>
      </c>
      <c r="P835" s="206">
        <v>2022</v>
      </c>
      <c r="Q835" s="206"/>
    </row>
    <row r="836" spans="1:17" ht="15.75" customHeight="1">
      <c r="A836" s="211" t="s">
        <v>38</v>
      </c>
      <c r="B836" s="211" t="s">
        <v>39</v>
      </c>
      <c r="C836" s="211" t="s">
        <v>60</v>
      </c>
      <c r="D836" s="211" t="s">
        <v>53</v>
      </c>
      <c r="E836" s="206" t="str">
        <f>+'CUOTA ARTESANAL'!E622</f>
        <v>STI PESCA ARTESANAL, BUZOS MARISCADORES Y ACTIVIDADES CONEXAS DE LA CALETA DE QUIDICO RSU 08.04.0032</v>
      </c>
      <c r="F836" s="211" t="s">
        <v>41</v>
      </c>
      <c r="G836" s="211" t="s">
        <v>43</v>
      </c>
      <c r="H836" s="224">
        <f>'CUOTA ARTESANAL'!G624</f>
        <v>63.429000000000002</v>
      </c>
      <c r="I836" s="224">
        <f>'CUOTA ARTESANAL'!H622</f>
        <v>0</v>
      </c>
      <c r="J836" s="224">
        <f>'CUOTA ARTESANAL'!I622</f>
        <v>76.682000000000002</v>
      </c>
      <c r="K836" s="224">
        <f>'CUOTA ARTESANAL'!J622</f>
        <v>82.046000000000006</v>
      </c>
      <c r="L836" s="224">
        <f>'CUOTA ARTESANAL'!K622</f>
        <v>-5.3640000000000043</v>
      </c>
      <c r="M836" s="225">
        <f>'CUOTA ARTESANAL'!L622</f>
        <v>1.0699512271458753</v>
      </c>
      <c r="N836" s="218">
        <f>'CUOTA ARTESANAL'!M622</f>
        <v>44670</v>
      </c>
      <c r="O836" s="214">
        <f>RESUMEN!$C$4</f>
        <v>44725</v>
      </c>
      <c r="P836" s="206">
        <v>2022</v>
      </c>
      <c r="Q836" s="206"/>
    </row>
    <row r="837" spans="1:17" ht="15.75" customHeight="1">
      <c r="A837" s="211" t="s">
        <v>38</v>
      </c>
      <c r="B837" s="211" t="s">
        <v>39</v>
      </c>
      <c r="C837" s="211" t="s">
        <v>60</v>
      </c>
      <c r="D837" s="211" t="s">
        <v>53</v>
      </c>
      <c r="E837" s="206" t="str">
        <f>+'CUOTA ARTESANAL'!E622</f>
        <v>STI PESCA ARTESANAL, BUZOS MARISCADORES Y ACTIVIDADES CONEXAS DE LA CALETA DE QUIDICO RSU 08.04.0032</v>
      </c>
      <c r="F837" s="211" t="s">
        <v>44</v>
      </c>
      <c r="G837" s="211" t="s">
        <v>45</v>
      </c>
      <c r="H837" s="224">
        <f>'CUOTA ARTESANAL'!G625</f>
        <v>63.429000000000002</v>
      </c>
      <c r="I837" s="224">
        <f>'CUOTA ARTESANAL'!H623</f>
        <v>0</v>
      </c>
      <c r="J837" s="224">
        <f>'CUOTA ARTESANAL'!I623</f>
        <v>71.317999999999998</v>
      </c>
      <c r="K837" s="224">
        <f>'CUOTA ARTESANAL'!J623</f>
        <v>0</v>
      </c>
      <c r="L837" s="224">
        <f>'CUOTA ARTESANAL'!K623</f>
        <v>71.317999999999998</v>
      </c>
      <c r="M837" s="225">
        <f>'CUOTA ARTESANAL'!L623</f>
        <v>0</v>
      </c>
      <c r="N837" s="218" t="str">
        <f>'CUOTA ARTESANAL'!M623</f>
        <v>-</v>
      </c>
      <c r="O837" s="214">
        <f>RESUMEN!$C$4</f>
        <v>44725</v>
      </c>
      <c r="P837" s="206">
        <v>2022</v>
      </c>
      <c r="Q837" s="206"/>
    </row>
    <row r="838" spans="1:17" ht="15.75" customHeight="1">
      <c r="A838" s="211" t="s">
        <v>38</v>
      </c>
      <c r="B838" s="211" t="s">
        <v>39</v>
      </c>
      <c r="C838" s="211" t="s">
        <v>60</v>
      </c>
      <c r="D838" s="211" t="s">
        <v>53</v>
      </c>
      <c r="E838" s="206" t="str">
        <f>+'CUOTA ARTESANAL'!E622</f>
        <v>STI PESCA ARTESANAL, BUZOS MARISCADORES Y ACTIVIDADES CONEXAS DE LA CALETA DE QUIDICO RSU 08.04.0032</v>
      </c>
      <c r="F838" s="211" t="s">
        <v>41</v>
      </c>
      <c r="G838" s="211" t="s">
        <v>45</v>
      </c>
      <c r="H838" s="224">
        <f>'CUOTA ARTESANAL'!N622</f>
        <v>126.858</v>
      </c>
      <c r="I838" s="224">
        <f>'CUOTA ARTESANAL'!O622</f>
        <v>0</v>
      </c>
      <c r="J838" s="224">
        <f>'CUOTA ARTESANAL'!P622</f>
        <v>126.858</v>
      </c>
      <c r="K838" s="224">
        <f>'CUOTA ARTESANAL'!Q622</f>
        <v>82.046000000000006</v>
      </c>
      <c r="L838" s="224">
        <f>'CUOTA ARTESANAL'!R622</f>
        <v>44.811999999999998</v>
      </c>
      <c r="M838" s="225">
        <f>'CUOTA ARTESANAL'!S622</f>
        <v>0.64675463904523167</v>
      </c>
      <c r="N838" s="218" t="s">
        <v>203</v>
      </c>
      <c r="O838" s="214">
        <f>RESUMEN!$C$4</f>
        <v>44725</v>
      </c>
      <c r="P838" s="206">
        <v>2022</v>
      </c>
      <c r="Q838" s="206"/>
    </row>
    <row r="839" spans="1:17" ht="15.75" customHeight="1">
      <c r="A839" s="211" t="s">
        <v>38</v>
      </c>
      <c r="B839" s="211" t="s">
        <v>39</v>
      </c>
      <c r="C839" s="211" t="s">
        <v>60</v>
      </c>
      <c r="D839" s="211" t="s">
        <v>53</v>
      </c>
      <c r="E839" s="206" t="str">
        <f>+'CUOTA ARTESANAL'!E624</f>
        <v>STI DE LA PESCA ARTESANAL, BUZOS MARISCADORES Y ACTIVIDADES CONEXAS DE LA CALETA DE TIRUA RSU 08.12.0007</v>
      </c>
      <c r="F839" s="211" t="s">
        <v>41</v>
      </c>
      <c r="G839" s="211" t="s">
        <v>43</v>
      </c>
      <c r="H839" s="224">
        <f>'CUOTA ARTESANAL'!G626</f>
        <v>86.718000000000004</v>
      </c>
      <c r="I839" s="224">
        <f>'CUOTA ARTESANAL'!H624</f>
        <v>50</v>
      </c>
      <c r="J839" s="224">
        <f>'CUOTA ARTESANAL'!I624</f>
        <v>113.429</v>
      </c>
      <c r="K839" s="224">
        <f>'CUOTA ARTESANAL'!J624</f>
        <v>72.62</v>
      </c>
      <c r="L839" s="224">
        <f>'CUOTA ARTESANAL'!K624</f>
        <v>40.808999999999997</v>
      </c>
      <c r="M839" s="225">
        <f>'CUOTA ARTESANAL'!L624</f>
        <v>0.64022428126845876</v>
      </c>
      <c r="N839" s="218" t="str">
        <f>'CUOTA ARTESANAL'!M624</f>
        <v>-</v>
      </c>
      <c r="O839" s="214">
        <f>RESUMEN!$C$4</f>
        <v>44725</v>
      </c>
      <c r="P839" s="206">
        <v>2022</v>
      </c>
      <c r="Q839" s="206"/>
    </row>
    <row r="840" spans="1:17" ht="15.75" customHeight="1">
      <c r="A840" s="211" t="s">
        <v>38</v>
      </c>
      <c r="B840" s="211" t="s">
        <v>39</v>
      </c>
      <c r="C840" s="211" t="s">
        <v>60</v>
      </c>
      <c r="D840" s="211" t="s">
        <v>53</v>
      </c>
      <c r="E840" s="206" t="str">
        <f>+'CUOTA ARTESANAL'!E624</f>
        <v>STI DE LA PESCA ARTESANAL, BUZOS MARISCADORES Y ACTIVIDADES CONEXAS DE LA CALETA DE TIRUA RSU 08.12.0007</v>
      </c>
      <c r="F840" s="211" t="s">
        <v>44</v>
      </c>
      <c r="G840" s="211" t="s">
        <v>45</v>
      </c>
      <c r="H840" s="224">
        <f>'CUOTA ARTESANAL'!G627</f>
        <v>86.718000000000004</v>
      </c>
      <c r="I840" s="224">
        <f>'CUOTA ARTESANAL'!H625</f>
        <v>-50</v>
      </c>
      <c r="J840" s="224">
        <f>'CUOTA ARTESANAL'!I625</f>
        <v>54.238</v>
      </c>
      <c r="K840" s="224">
        <f>'CUOTA ARTESANAL'!J625</f>
        <v>0</v>
      </c>
      <c r="L840" s="224">
        <f>'CUOTA ARTESANAL'!K625</f>
        <v>54.238</v>
      </c>
      <c r="M840" s="225">
        <f>'CUOTA ARTESANAL'!L625</f>
        <v>0</v>
      </c>
      <c r="N840" s="218" t="str">
        <f>'CUOTA ARTESANAL'!M625</f>
        <v>-</v>
      </c>
      <c r="O840" s="214">
        <f>RESUMEN!$C$4</f>
        <v>44725</v>
      </c>
      <c r="P840" s="206">
        <v>2022</v>
      </c>
      <c r="Q840" s="206"/>
    </row>
    <row r="841" spans="1:17" ht="15.75" customHeight="1">
      <c r="A841" s="211" t="s">
        <v>38</v>
      </c>
      <c r="B841" s="211" t="s">
        <v>39</v>
      </c>
      <c r="C841" s="211" t="s">
        <v>60</v>
      </c>
      <c r="D841" s="211" t="s">
        <v>53</v>
      </c>
      <c r="E841" s="206" t="str">
        <f>+'CUOTA ARTESANAL'!E624</f>
        <v>STI DE LA PESCA ARTESANAL, BUZOS MARISCADORES Y ACTIVIDADES CONEXAS DE LA CALETA DE TIRUA RSU 08.12.0007</v>
      </c>
      <c r="F841" s="211" t="s">
        <v>41</v>
      </c>
      <c r="G841" s="211" t="s">
        <v>45</v>
      </c>
      <c r="H841" s="224">
        <f>'CUOTA ARTESANAL'!N624</f>
        <v>173.43600000000001</v>
      </c>
      <c r="I841" s="224">
        <f>'CUOTA ARTESANAL'!O624</f>
        <v>0</v>
      </c>
      <c r="J841" s="224">
        <f>'CUOTA ARTESANAL'!P624</f>
        <v>173.43600000000001</v>
      </c>
      <c r="K841" s="224">
        <f>'CUOTA ARTESANAL'!Q624</f>
        <v>72.62</v>
      </c>
      <c r="L841" s="224">
        <f>'CUOTA ARTESANAL'!R624</f>
        <v>100.816</v>
      </c>
      <c r="M841" s="225">
        <f>'CUOTA ARTESANAL'!S624</f>
        <v>0.41871353121612587</v>
      </c>
      <c r="N841" s="218" t="s">
        <v>203</v>
      </c>
      <c r="O841" s="214">
        <f>RESUMEN!$C$4</f>
        <v>44725</v>
      </c>
      <c r="P841" s="206">
        <v>2022</v>
      </c>
      <c r="Q841" s="206"/>
    </row>
    <row r="842" spans="1:17" ht="15.75" customHeight="1">
      <c r="A842" s="211" t="s">
        <v>38</v>
      </c>
      <c r="B842" s="211" t="s">
        <v>39</v>
      </c>
      <c r="C842" s="211" t="s">
        <v>60</v>
      </c>
      <c r="D842" s="211" t="s">
        <v>53</v>
      </c>
      <c r="E842" s="206" t="str">
        <f>+'CUOTA ARTESANAL'!E626</f>
        <v>STI DE PESCADORES ARTESANALES, BUZOS MARISCADORES CALETA QUIDICO RSU 08.13.0051</v>
      </c>
      <c r="F842" s="211" t="s">
        <v>41</v>
      </c>
      <c r="G842" s="211" t="s">
        <v>45</v>
      </c>
      <c r="H842" s="224">
        <f>'CUOTA ARTESANAL'!N626</f>
        <v>22.135999999999999</v>
      </c>
      <c r="I842" s="224">
        <f>'CUOTA ARTESANAL'!O626</f>
        <v>-30</v>
      </c>
      <c r="J842" s="224">
        <f>'CUOTA ARTESANAL'!P626</f>
        <v>-7.8640000000000008</v>
      </c>
      <c r="K842" s="224">
        <f>'CUOTA ARTESANAL'!Q626</f>
        <v>89.790999999999997</v>
      </c>
      <c r="L842" s="224">
        <f>'CUOTA ARTESANAL'!R626</f>
        <v>-97.655000000000001</v>
      </c>
      <c r="M842" s="225">
        <f>'CUOTA ARTESANAL'!S626</f>
        <v>-11.417980671414037</v>
      </c>
      <c r="N842" s="218" t="s">
        <v>203</v>
      </c>
      <c r="O842" s="214">
        <f>RESUMEN!$C$4</f>
        <v>44725</v>
      </c>
      <c r="P842" s="206">
        <v>2022</v>
      </c>
      <c r="Q842" s="206"/>
    </row>
    <row r="843" spans="1:17" ht="15.75" customHeight="1">
      <c r="A843" s="211" t="s">
        <v>38</v>
      </c>
      <c r="B843" s="211" t="s">
        <v>39</v>
      </c>
      <c r="C843" s="211" t="s">
        <v>60</v>
      </c>
      <c r="D843" s="206" t="s">
        <v>52</v>
      </c>
      <c r="E843" s="216" t="str">
        <f>+'CUOTA ARTESANAL'!E628</f>
        <v>CUOTA RESIDUAL O BOLSÓN SUR</v>
      </c>
      <c r="F843" s="211" t="s">
        <v>41</v>
      </c>
      <c r="G843" s="211" t="s">
        <v>43</v>
      </c>
      <c r="H843" s="224">
        <f>'CUOTA ARTESANAL'!G628</f>
        <v>11.068</v>
      </c>
      <c r="I843" s="224">
        <f>'CUOTA ARTESANAL'!H628</f>
        <v>0</v>
      </c>
      <c r="J843" s="224">
        <f>'CUOTA ARTESANAL'!I628</f>
        <v>11.068</v>
      </c>
      <c r="K843" s="224">
        <f>'CUOTA ARTESANAL'!J628</f>
        <v>0</v>
      </c>
      <c r="L843" s="224">
        <f>'CUOTA ARTESANAL'!K628</f>
        <v>11.068</v>
      </c>
      <c r="M843" s="225">
        <f>'CUOTA ARTESANAL'!L628</f>
        <v>0</v>
      </c>
      <c r="N843" s="218" t="str">
        <f>'CUOTA ARTESANAL'!M628</f>
        <v>-</v>
      </c>
      <c r="O843" s="214">
        <f>RESUMEN!$C$4</f>
        <v>44725</v>
      </c>
      <c r="P843" s="206">
        <v>2022</v>
      </c>
      <c r="Q843" s="206"/>
    </row>
    <row r="844" spans="1:17" ht="15.75" customHeight="1">
      <c r="A844" s="211" t="s">
        <v>38</v>
      </c>
      <c r="B844" s="211" t="s">
        <v>39</v>
      </c>
      <c r="C844" s="211" t="s">
        <v>60</v>
      </c>
      <c r="D844" s="206" t="s">
        <v>52</v>
      </c>
      <c r="E844" s="216" t="str">
        <f>+'CUOTA ARTESANAL'!E628</f>
        <v>CUOTA RESIDUAL O BOLSÓN SUR</v>
      </c>
      <c r="F844" s="211" t="s">
        <v>44</v>
      </c>
      <c r="G844" s="211" t="s">
        <v>45</v>
      </c>
      <c r="H844" s="224">
        <f>'CUOTA ARTESANAL'!G629</f>
        <v>11.068</v>
      </c>
      <c r="I844" s="224">
        <f>'CUOTA ARTESANAL'!H629</f>
        <v>0</v>
      </c>
      <c r="J844" s="224">
        <f>'CUOTA ARTESANAL'!I629</f>
        <v>22.135999999999999</v>
      </c>
      <c r="K844" s="224">
        <f>'CUOTA ARTESANAL'!J629</f>
        <v>0</v>
      </c>
      <c r="L844" s="224">
        <f>'CUOTA ARTESANAL'!K629</f>
        <v>22.135999999999999</v>
      </c>
      <c r="M844" s="225">
        <f>'CUOTA ARTESANAL'!L629</f>
        <v>0</v>
      </c>
      <c r="N844" s="218" t="str">
        <f>'CUOTA ARTESANAL'!M629</f>
        <v>-</v>
      </c>
      <c r="O844" s="214">
        <f>RESUMEN!$C$4</f>
        <v>44725</v>
      </c>
      <c r="P844" s="206">
        <v>2022</v>
      </c>
      <c r="Q844" s="206"/>
    </row>
    <row r="845" spans="1:17" ht="15.75" customHeight="1">
      <c r="A845" s="211" t="s">
        <v>38</v>
      </c>
      <c r="B845" s="211" t="s">
        <v>39</v>
      </c>
      <c r="C845" s="211" t="s">
        <v>60</v>
      </c>
      <c r="D845" s="206" t="s">
        <v>52</v>
      </c>
      <c r="E845" s="216" t="str">
        <f>+'CUOTA ARTESANAL'!E628</f>
        <v>CUOTA RESIDUAL O BOLSÓN SUR</v>
      </c>
      <c r="F845" s="211" t="s">
        <v>41</v>
      </c>
      <c r="G845" s="211" t="s">
        <v>45</v>
      </c>
      <c r="H845" s="224">
        <f>'CUOTA ARTESANAL'!N628</f>
        <v>22.135999999999999</v>
      </c>
      <c r="I845" s="224">
        <f>'CUOTA ARTESANAL'!O628</f>
        <v>0</v>
      </c>
      <c r="J845" s="224">
        <f>'CUOTA ARTESANAL'!P628</f>
        <v>22.135999999999999</v>
      </c>
      <c r="K845" s="224">
        <f>'CUOTA ARTESANAL'!Q628</f>
        <v>0</v>
      </c>
      <c r="L845" s="224">
        <f>'CUOTA ARTESANAL'!R628</f>
        <v>22.135999999999999</v>
      </c>
      <c r="M845" s="225">
        <f>'CUOTA ARTESANAL'!S628</f>
        <v>0</v>
      </c>
      <c r="N845" s="218" t="s">
        <v>203</v>
      </c>
      <c r="O845" s="214">
        <f>RESUMEN!$C$4</f>
        <v>44725</v>
      </c>
      <c r="P845" s="206">
        <v>2022</v>
      </c>
      <c r="Q845" s="206"/>
    </row>
    <row r="846" spans="1:17" s="245" customFormat="1" ht="15.75" customHeight="1">
      <c r="A846" s="203" t="s">
        <v>38</v>
      </c>
      <c r="B846" s="203" t="s">
        <v>39</v>
      </c>
      <c r="C846" s="203" t="s">
        <v>60</v>
      </c>
      <c r="D846" s="234" t="s">
        <v>70</v>
      </c>
      <c r="E846" s="234" t="s">
        <v>69</v>
      </c>
      <c r="F846" s="203" t="s">
        <v>41</v>
      </c>
      <c r="G846" s="203" t="s">
        <v>45</v>
      </c>
      <c r="H846" s="237">
        <f>RESUMEN!F13</f>
        <v>4909.4349999999995</v>
      </c>
      <c r="I846" s="237">
        <f>RESUMEN!G13</f>
        <v>-353.68799999999999</v>
      </c>
      <c r="J846" s="237">
        <f>RESUMEN!H13</f>
        <v>4555.7469999999994</v>
      </c>
      <c r="K846" s="237">
        <f>RESUMEN!I13</f>
        <v>642.90700000000004</v>
      </c>
      <c r="L846" s="237">
        <f>RESUMEN!J13</f>
        <v>3912.8399999999992</v>
      </c>
      <c r="M846" s="238">
        <f>RESUMEN!K13</f>
        <v>0.14111999634747061</v>
      </c>
      <c r="N846" s="244" t="s">
        <v>203</v>
      </c>
      <c r="O846" s="205">
        <f>RESUMEN!$C$4</f>
        <v>44725</v>
      </c>
      <c r="P846" s="206">
        <v>2022</v>
      </c>
      <c r="Q846" s="234"/>
    </row>
    <row r="847" spans="1:17" ht="15.75" customHeight="1">
      <c r="A847" s="211" t="s">
        <v>38</v>
      </c>
      <c r="B847" s="211" t="s">
        <v>39</v>
      </c>
      <c r="C847" s="211" t="s">
        <v>61</v>
      </c>
      <c r="D847" s="211" t="s">
        <v>55</v>
      </c>
      <c r="E847" s="211" t="str">
        <f>+'CUOTA ARTESANAL'!E637</f>
        <v>REGION IX</v>
      </c>
      <c r="F847" s="211" t="s">
        <v>41</v>
      </c>
      <c r="G847" s="211" t="s">
        <v>43</v>
      </c>
      <c r="H847" s="224">
        <f>'CUOTA ARTESANAL'!G637</f>
        <v>12.763</v>
      </c>
      <c r="I847" s="224">
        <f>'CUOTA ARTESANAL'!H637</f>
        <v>0</v>
      </c>
      <c r="J847" s="224">
        <f>'CUOTA ARTESANAL'!I637</f>
        <v>12.763</v>
      </c>
      <c r="K847" s="224">
        <f>'CUOTA ARTESANAL'!J637</f>
        <v>6.8949999999999996</v>
      </c>
      <c r="L847" s="224">
        <f>'CUOTA ARTESANAL'!K637</f>
        <v>5.8680000000000003</v>
      </c>
      <c r="M847" s="225">
        <f>'CUOTA ARTESANAL'!L637</f>
        <v>0.54023348742458666</v>
      </c>
      <c r="N847" s="218" t="str">
        <f>'CUOTA ARTESANAL'!M637</f>
        <v>-</v>
      </c>
      <c r="O847" s="214">
        <f>RESUMEN!$C$4</f>
        <v>44725</v>
      </c>
      <c r="P847" s="206">
        <v>2022</v>
      </c>
      <c r="Q847" s="206"/>
    </row>
    <row r="848" spans="1:17" ht="15.75" customHeight="1">
      <c r="A848" s="211" t="s">
        <v>38</v>
      </c>
      <c r="B848" s="211" t="s">
        <v>39</v>
      </c>
      <c r="C848" s="211" t="s">
        <v>61</v>
      </c>
      <c r="D848" s="211" t="s">
        <v>55</v>
      </c>
      <c r="E848" s="211" t="str">
        <f>+'CUOTA ARTESANAL'!E637</f>
        <v>REGION IX</v>
      </c>
      <c r="F848" s="211" t="s">
        <v>44</v>
      </c>
      <c r="G848" s="211" t="s">
        <v>45</v>
      </c>
      <c r="H848" s="224">
        <f>'CUOTA ARTESANAL'!G638</f>
        <v>12.763</v>
      </c>
      <c r="I848" s="224">
        <f>'CUOTA ARTESANAL'!H638</f>
        <v>0</v>
      </c>
      <c r="J848" s="224">
        <f>'CUOTA ARTESANAL'!I638</f>
        <v>18.631</v>
      </c>
      <c r="K848" s="224">
        <f>'CUOTA ARTESANAL'!J638</f>
        <v>0</v>
      </c>
      <c r="L848" s="224">
        <f>'CUOTA ARTESANAL'!K638</f>
        <v>18.631</v>
      </c>
      <c r="M848" s="225">
        <f>'CUOTA ARTESANAL'!L638</f>
        <v>0</v>
      </c>
      <c r="N848" s="218" t="str">
        <f>'CUOTA ARTESANAL'!M638</f>
        <v>-</v>
      </c>
      <c r="O848" s="214">
        <f>RESUMEN!$C$4</f>
        <v>44725</v>
      </c>
      <c r="P848" s="206">
        <v>2022</v>
      </c>
      <c r="Q848" s="206"/>
    </row>
    <row r="849" spans="1:17" ht="15.75" customHeight="1">
      <c r="A849" s="203" t="s">
        <v>38</v>
      </c>
      <c r="B849" s="203" t="s">
        <v>39</v>
      </c>
      <c r="C849" s="203" t="s">
        <v>61</v>
      </c>
      <c r="D849" s="203" t="s">
        <v>55</v>
      </c>
      <c r="E849" s="203" t="str">
        <f>+'CUOTA ARTESANAL'!E637</f>
        <v>REGION IX</v>
      </c>
      <c r="F849" s="203" t="s">
        <v>41</v>
      </c>
      <c r="G849" s="203" t="s">
        <v>45</v>
      </c>
      <c r="H849" s="237">
        <f>'CUOTA ARTESANAL'!N637</f>
        <v>25.526</v>
      </c>
      <c r="I849" s="237">
        <f>'CUOTA ARTESANAL'!O637</f>
        <v>0</v>
      </c>
      <c r="J849" s="237">
        <f>'CUOTA ARTESANAL'!P637</f>
        <v>25.526</v>
      </c>
      <c r="K849" s="237">
        <f>'CUOTA ARTESANAL'!Q637</f>
        <v>6.8949999999999996</v>
      </c>
      <c r="L849" s="237">
        <f>'CUOTA ARTESANAL'!R637</f>
        <v>18.631</v>
      </c>
      <c r="M849" s="238">
        <f>'CUOTA ARTESANAL'!S637</f>
        <v>0.27011674371229333</v>
      </c>
      <c r="N849" s="244" t="s">
        <v>203</v>
      </c>
      <c r="O849" s="205">
        <f>RESUMEN!$C$4</f>
        <v>44725</v>
      </c>
      <c r="P849" s="206">
        <v>2022</v>
      </c>
      <c r="Q849" s="206"/>
    </row>
    <row r="850" spans="1:17" ht="15.75" customHeight="1">
      <c r="A850" s="211" t="s">
        <v>38</v>
      </c>
      <c r="B850" s="211" t="s">
        <v>39</v>
      </c>
      <c r="C850" s="211" t="s">
        <v>62</v>
      </c>
      <c r="D850" s="220" t="s">
        <v>56</v>
      </c>
      <c r="E850" s="220" t="str">
        <f>+'CUOTA ARTESANAL'!E641</f>
        <v>MACROZONA XIV-X</v>
      </c>
      <c r="F850" s="211" t="s">
        <v>41</v>
      </c>
      <c r="G850" s="211" t="s">
        <v>43</v>
      </c>
      <c r="H850" s="224">
        <f>'CUOTA ARTESANAL'!G641</f>
        <v>11.805999999999999</v>
      </c>
      <c r="I850" s="224">
        <f>'CUOTA ARTESANAL'!H641</f>
        <v>0</v>
      </c>
      <c r="J850" s="224">
        <f>'CUOTA ARTESANAL'!I641</f>
        <v>11.805999999999999</v>
      </c>
      <c r="K850" s="224">
        <f>'CUOTA ARTESANAL'!J641</f>
        <v>0</v>
      </c>
      <c r="L850" s="224">
        <f>'CUOTA ARTESANAL'!K641</f>
        <v>11.805999999999999</v>
      </c>
      <c r="M850" s="225">
        <f>'CUOTA ARTESANAL'!L641</f>
        <v>0</v>
      </c>
      <c r="N850" s="218" t="str">
        <f>'CUOTA ARTESANAL'!M641</f>
        <v>-</v>
      </c>
      <c r="O850" s="214">
        <f>RESUMEN!$C$4</f>
        <v>44725</v>
      </c>
      <c r="P850" s="206">
        <v>2022</v>
      </c>
      <c r="Q850" s="206"/>
    </row>
    <row r="851" spans="1:17" ht="15.75" customHeight="1">
      <c r="A851" s="211" t="s">
        <v>38</v>
      </c>
      <c r="B851" s="211" t="s">
        <v>39</v>
      </c>
      <c r="C851" s="211" t="s">
        <v>62</v>
      </c>
      <c r="D851" s="220" t="s">
        <v>56</v>
      </c>
      <c r="E851" s="220" t="str">
        <f>+'CUOTA ARTESANAL'!E641</f>
        <v>MACROZONA XIV-X</v>
      </c>
      <c r="F851" s="211" t="s">
        <v>44</v>
      </c>
      <c r="G851" s="211" t="s">
        <v>45</v>
      </c>
      <c r="H851" s="224">
        <f>'CUOTA ARTESANAL'!G642</f>
        <v>11.805</v>
      </c>
      <c r="I851" s="224">
        <f>'CUOTA ARTESANAL'!H642</f>
        <v>0</v>
      </c>
      <c r="J851" s="224">
        <f>'CUOTA ARTESANAL'!I642</f>
        <v>23.610999999999997</v>
      </c>
      <c r="K851" s="224">
        <f>'CUOTA ARTESANAL'!J642</f>
        <v>0</v>
      </c>
      <c r="L851" s="224">
        <f>'CUOTA ARTESANAL'!K642</f>
        <v>23.610999999999997</v>
      </c>
      <c r="M851" s="225">
        <f>'CUOTA ARTESANAL'!L642</f>
        <v>0</v>
      </c>
      <c r="N851" s="218" t="str">
        <f>'CUOTA ARTESANAL'!M642</f>
        <v>-</v>
      </c>
      <c r="O851" s="214">
        <f>RESUMEN!$C$4</f>
        <v>44725</v>
      </c>
      <c r="P851" s="206">
        <v>2022</v>
      </c>
      <c r="Q851" s="206"/>
    </row>
    <row r="852" spans="1:17" ht="15.75" customHeight="1">
      <c r="A852" s="203" t="s">
        <v>38</v>
      </c>
      <c r="B852" s="203" t="s">
        <v>39</v>
      </c>
      <c r="C852" s="203" t="s">
        <v>62</v>
      </c>
      <c r="D852" s="251" t="s">
        <v>56</v>
      </c>
      <c r="E852" s="251" t="str">
        <f>+'CUOTA ARTESANAL'!E641</f>
        <v>MACROZONA XIV-X</v>
      </c>
      <c r="F852" s="203" t="s">
        <v>41</v>
      </c>
      <c r="G852" s="203" t="s">
        <v>45</v>
      </c>
      <c r="H852" s="237">
        <f>'CUOTA ARTESANAL'!N641</f>
        <v>23.610999999999997</v>
      </c>
      <c r="I852" s="237">
        <f>'CUOTA ARTESANAL'!O641</f>
        <v>0</v>
      </c>
      <c r="J852" s="237">
        <f>'CUOTA ARTESANAL'!P641</f>
        <v>23.610999999999997</v>
      </c>
      <c r="K852" s="237">
        <f>'CUOTA ARTESANAL'!Q641</f>
        <v>0</v>
      </c>
      <c r="L852" s="237">
        <f>'CUOTA ARTESANAL'!R641</f>
        <v>23.610999999999997</v>
      </c>
      <c r="M852" s="238">
        <f>'CUOTA ARTESANAL'!S641</f>
        <v>0</v>
      </c>
      <c r="N852" s="244" t="s">
        <v>203</v>
      </c>
      <c r="O852" s="205">
        <f>RESUMEN!$C$4</f>
        <v>44725</v>
      </c>
      <c r="P852" s="206">
        <v>2022</v>
      </c>
      <c r="Q852" s="206"/>
    </row>
    <row r="853" spans="1:17" ht="15.75" customHeight="1">
      <c r="A853" s="211" t="s">
        <v>38</v>
      </c>
      <c r="B853" s="211" t="s">
        <v>39</v>
      </c>
      <c r="C853" s="206" t="s">
        <v>65</v>
      </c>
      <c r="D853" s="206" t="s">
        <v>66</v>
      </c>
      <c r="E853" s="216" t="str">
        <f>+'CUOTA INDUSTRIAL'!C7</f>
        <v xml:space="preserve">ANTARTIC SEAFOOD S.A.   </v>
      </c>
      <c r="F853" s="211" t="s">
        <v>41</v>
      </c>
      <c r="G853" s="211" t="s">
        <v>44</v>
      </c>
      <c r="H853" s="224">
        <f>'CUOTA INDUSTRIAL'!E7</f>
        <v>72.975999999999999</v>
      </c>
      <c r="I853" s="224">
        <f>'CUOTA INDUSTRIAL'!F7</f>
        <v>0</v>
      </c>
      <c r="J853" s="224">
        <f>'CUOTA INDUSTRIAL'!G7</f>
        <v>72.975999999999999</v>
      </c>
      <c r="K853" s="224">
        <f>'CUOTA INDUSTRIAL'!H7</f>
        <v>9.6379999999999999</v>
      </c>
      <c r="L853" s="224">
        <f>'CUOTA INDUSTRIAL'!I7</f>
        <v>63.338000000000001</v>
      </c>
      <c r="M853" s="225">
        <f>'CUOTA INDUSTRIAL'!J7</f>
        <v>0.13207081780311336</v>
      </c>
      <c r="N853" s="218" t="s">
        <v>203</v>
      </c>
      <c r="O853" s="214">
        <f>RESUMEN!$C$4</f>
        <v>44725</v>
      </c>
      <c r="P853" s="206">
        <v>2022</v>
      </c>
      <c r="Q853" s="206"/>
    </row>
    <row r="854" spans="1:17" ht="15.75" customHeight="1">
      <c r="A854" s="211" t="s">
        <v>38</v>
      </c>
      <c r="B854" s="211" t="s">
        <v>39</v>
      </c>
      <c r="C854" s="206" t="s">
        <v>65</v>
      </c>
      <c r="D854" s="206" t="s">
        <v>66</v>
      </c>
      <c r="E854" s="216" t="str">
        <f>+'CUOTA INDUSTRIAL'!C7</f>
        <v xml:space="preserve">ANTARTIC SEAFOOD S.A.   </v>
      </c>
      <c r="F854" s="216" t="s">
        <v>49</v>
      </c>
      <c r="G854" s="211" t="s">
        <v>45</v>
      </c>
      <c r="H854" s="224">
        <f>'CUOTA INDUSTRIAL'!E8</f>
        <v>24.325299999999999</v>
      </c>
      <c r="I854" s="224">
        <f>'CUOTA INDUSTRIAL'!F8</f>
        <v>0</v>
      </c>
      <c r="J854" s="224">
        <f>'CUOTA INDUSTRIAL'!G8</f>
        <v>87.663299999999992</v>
      </c>
      <c r="K854" s="224">
        <f>'CUOTA INDUSTRIAL'!H8</f>
        <v>0</v>
      </c>
      <c r="L854" s="224">
        <f>'CUOTA INDUSTRIAL'!I8</f>
        <v>87.663299999999992</v>
      </c>
      <c r="M854" s="225">
        <f>'CUOTA INDUSTRIAL'!J8</f>
        <v>0</v>
      </c>
      <c r="N854" s="218" t="s">
        <v>203</v>
      </c>
      <c r="O854" s="214">
        <f>RESUMEN!$C$4</f>
        <v>44725</v>
      </c>
      <c r="P854" s="206">
        <v>2022</v>
      </c>
      <c r="Q854" s="206"/>
    </row>
    <row r="855" spans="1:17" ht="15.75" customHeight="1">
      <c r="A855" s="211" t="s">
        <v>38</v>
      </c>
      <c r="B855" s="211" t="s">
        <v>39</v>
      </c>
      <c r="C855" s="206" t="s">
        <v>65</v>
      </c>
      <c r="D855" s="206" t="s">
        <v>66</v>
      </c>
      <c r="E855" s="216" t="str">
        <f>+'CUOTA INDUSTRIAL'!C7</f>
        <v xml:space="preserve">ANTARTIC SEAFOOD S.A.   </v>
      </c>
      <c r="F855" s="211" t="s">
        <v>41</v>
      </c>
      <c r="G855" s="211" t="s">
        <v>45</v>
      </c>
      <c r="H855" s="224">
        <f>'CUOTA INDUSTRIAL'!K7</f>
        <v>97.301299999999998</v>
      </c>
      <c r="I855" s="224">
        <f>'CUOTA INDUSTRIAL'!L7</f>
        <v>0</v>
      </c>
      <c r="J855" s="224">
        <f>'CUOTA INDUSTRIAL'!M7</f>
        <v>97.301299999999998</v>
      </c>
      <c r="K855" s="224">
        <f>'CUOTA INDUSTRIAL'!N7</f>
        <v>9.6379999999999999</v>
      </c>
      <c r="L855" s="224">
        <f>'CUOTA INDUSTRIAL'!O7</f>
        <v>87.663299999999992</v>
      </c>
      <c r="M855" s="225">
        <f>'CUOTA INDUSTRIAL'!P7</f>
        <v>9.9053147285801932E-2</v>
      </c>
      <c r="N855" s="218" t="s">
        <v>203</v>
      </c>
      <c r="O855" s="214">
        <f>RESUMEN!$C$4</f>
        <v>44725</v>
      </c>
      <c r="P855" s="206">
        <v>2022</v>
      </c>
      <c r="Q855" s="206"/>
    </row>
    <row r="856" spans="1:17" ht="15.75" customHeight="1">
      <c r="A856" s="211" t="s">
        <v>38</v>
      </c>
      <c r="B856" s="211" t="s">
        <v>39</v>
      </c>
      <c r="C856" s="206" t="s">
        <v>65</v>
      </c>
      <c r="D856" s="206" t="s">
        <v>66</v>
      </c>
      <c r="E856" s="216" t="str">
        <f>+'CUOTA INDUSTRIAL'!C9</f>
        <v>ANTONIO CRUZ CORDOVA NAKOUZI E.I.R.L.</v>
      </c>
      <c r="F856" s="211" t="s">
        <v>41</v>
      </c>
      <c r="G856" s="211" t="s">
        <v>44</v>
      </c>
      <c r="H856" s="224">
        <f>'CUOTA INDUSTRIAL'!E9</f>
        <v>1014.2281</v>
      </c>
      <c r="I856" s="224">
        <f>'CUOTA INDUSTRIAL'!F9</f>
        <v>0</v>
      </c>
      <c r="J856" s="224">
        <f>'CUOTA INDUSTRIAL'!G9</f>
        <v>1014.2281</v>
      </c>
      <c r="K856" s="224">
        <f>'CUOTA INDUSTRIAL'!H9</f>
        <v>603.976</v>
      </c>
      <c r="L856" s="224">
        <f>'CUOTA INDUSTRIAL'!I9</f>
        <v>410.25210000000004</v>
      </c>
      <c r="M856" s="225">
        <f>'CUOTA INDUSTRIAL'!J9</f>
        <v>0.59550312202945277</v>
      </c>
      <c r="N856" s="218" t="s">
        <v>203</v>
      </c>
      <c r="O856" s="214">
        <f>RESUMEN!$C$4</f>
        <v>44725</v>
      </c>
      <c r="P856" s="206">
        <v>2022</v>
      </c>
      <c r="Q856" s="206"/>
    </row>
    <row r="857" spans="1:17" ht="15.75" customHeight="1">
      <c r="A857" s="211" t="s">
        <v>38</v>
      </c>
      <c r="B857" s="211" t="s">
        <v>39</v>
      </c>
      <c r="C857" s="206" t="s">
        <v>65</v>
      </c>
      <c r="D857" s="206" t="s">
        <v>66</v>
      </c>
      <c r="E857" s="216" t="str">
        <f>+'CUOTA INDUSTRIAL'!C9</f>
        <v>ANTONIO CRUZ CORDOVA NAKOUZI E.I.R.L.</v>
      </c>
      <c r="F857" s="216" t="s">
        <v>49</v>
      </c>
      <c r="G857" s="211" t="s">
        <v>45</v>
      </c>
      <c r="H857" s="224">
        <f>'CUOTA INDUSTRIAL'!E10</f>
        <v>338.07600000000002</v>
      </c>
      <c r="I857" s="224">
        <f>'CUOTA INDUSTRIAL'!F10</f>
        <v>0</v>
      </c>
      <c r="J857" s="224">
        <f>'CUOTA INDUSTRIAL'!G10</f>
        <v>748.32810000000006</v>
      </c>
      <c r="K857" s="224">
        <f>'CUOTA INDUSTRIAL'!H10</f>
        <v>0</v>
      </c>
      <c r="L857" s="224">
        <f>'CUOTA INDUSTRIAL'!I10</f>
        <v>748.32810000000006</v>
      </c>
      <c r="M857" s="225">
        <f>'CUOTA INDUSTRIAL'!J10</f>
        <v>0</v>
      </c>
      <c r="N857" s="218" t="s">
        <v>203</v>
      </c>
      <c r="O857" s="214">
        <f>RESUMEN!$C$4</f>
        <v>44725</v>
      </c>
      <c r="P857" s="206">
        <v>2022</v>
      </c>
      <c r="Q857" s="206"/>
    </row>
    <row r="858" spans="1:17" ht="15.75" customHeight="1">
      <c r="A858" s="211" t="s">
        <v>38</v>
      </c>
      <c r="B858" s="211" t="s">
        <v>39</v>
      </c>
      <c r="C858" s="206" t="s">
        <v>65</v>
      </c>
      <c r="D858" s="206" t="s">
        <v>66</v>
      </c>
      <c r="E858" s="216" t="str">
        <f>+'CUOTA INDUSTRIAL'!C9</f>
        <v>ANTONIO CRUZ CORDOVA NAKOUZI E.I.R.L.</v>
      </c>
      <c r="F858" s="211" t="s">
        <v>41</v>
      </c>
      <c r="G858" s="211" t="s">
        <v>45</v>
      </c>
      <c r="H858" s="224">
        <f>'CUOTA INDUSTRIAL'!K9</f>
        <v>1352.3041000000001</v>
      </c>
      <c r="I858" s="224">
        <f>'CUOTA INDUSTRIAL'!L9</f>
        <v>0</v>
      </c>
      <c r="J858" s="224">
        <f>'CUOTA INDUSTRIAL'!M9</f>
        <v>1352.3041000000001</v>
      </c>
      <c r="K858" s="224">
        <f>'CUOTA INDUSTRIAL'!N9</f>
        <v>603.976</v>
      </c>
      <c r="L858" s="224">
        <f>'CUOTA INDUSTRIAL'!O9</f>
        <v>748.32810000000006</v>
      </c>
      <c r="M858" s="225">
        <f>'CUOTA INDUSTRIAL'!P9</f>
        <v>0.44662735253113556</v>
      </c>
      <c r="N858" s="218" t="s">
        <v>203</v>
      </c>
      <c r="O858" s="214">
        <f>RESUMEN!$C$4</f>
        <v>44725</v>
      </c>
      <c r="P858" s="206">
        <v>2022</v>
      </c>
      <c r="Q858" s="206"/>
    </row>
    <row r="859" spans="1:17" ht="15.75" customHeight="1">
      <c r="A859" s="211" t="s">
        <v>38</v>
      </c>
      <c r="B859" s="211" t="s">
        <v>39</v>
      </c>
      <c r="C859" s="206" t="s">
        <v>65</v>
      </c>
      <c r="D859" s="206" t="s">
        <v>66</v>
      </c>
      <c r="E859" s="206" t="str">
        <f>+'CUOTA INDUSTRIAL'!C11</f>
        <v xml:space="preserve">ASESORIAS FINANCIERAS Y COMUCACIONALES LTDA. </v>
      </c>
      <c r="F859" s="211" t="s">
        <v>41</v>
      </c>
      <c r="G859" s="211" t="s">
        <v>44</v>
      </c>
      <c r="H859" s="224">
        <f>'CUOTA INDUSTRIAL'!E11</f>
        <v>108.9748</v>
      </c>
      <c r="I859" s="224">
        <f>'CUOTA INDUSTRIAL'!F11</f>
        <v>-145.30000000000001</v>
      </c>
      <c r="J859" s="224">
        <f>'CUOTA INDUSTRIAL'!G11</f>
        <v>-36.325200000000009</v>
      </c>
      <c r="K859" s="224">
        <f>'CUOTA INDUSTRIAL'!H11</f>
        <v>0</v>
      </c>
      <c r="L859" s="224">
        <f>'CUOTA INDUSTRIAL'!I11</f>
        <v>-36.325200000000009</v>
      </c>
      <c r="M859" s="225">
        <f>'CUOTA INDUSTRIAL'!J11</f>
        <v>0</v>
      </c>
      <c r="N859" s="218" t="s">
        <v>203</v>
      </c>
      <c r="O859" s="214">
        <f>RESUMEN!$C$4</f>
        <v>44725</v>
      </c>
      <c r="P859" s="206">
        <v>2022</v>
      </c>
      <c r="Q859" s="206"/>
    </row>
    <row r="860" spans="1:17" ht="15.75" customHeight="1">
      <c r="A860" s="211" t="s">
        <v>38</v>
      </c>
      <c r="B860" s="211" t="s">
        <v>39</v>
      </c>
      <c r="C860" s="206" t="s">
        <v>65</v>
      </c>
      <c r="D860" s="206" t="s">
        <v>66</v>
      </c>
      <c r="E860" s="206" t="str">
        <f>+'CUOTA INDUSTRIAL'!C11</f>
        <v xml:space="preserve">ASESORIAS FINANCIERAS Y COMUCACIONALES LTDA. </v>
      </c>
      <c r="F860" s="216" t="s">
        <v>49</v>
      </c>
      <c r="G860" s="211" t="s">
        <v>45</v>
      </c>
      <c r="H860" s="224">
        <f>'CUOTA INDUSTRIAL'!E12</f>
        <v>36.3249</v>
      </c>
      <c r="I860" s="224">
        <f>'CUOTA INDUSTRIAL'!F12</f>
        <v>0</v>
      </c>
      <c r="J860" s="224">
        <f>'CUOTA INDUSTRIAL'!G12</f>
        <v>-3.0000000000995897E-4</v>
      </c>
      <c r="K860" s="224">
        <f>'CUOTA INDUSTRIAL'!H12</f>
        <v>0</v>
      </c>
      <c r="L860" s="224">
        <f>'CUOTA INDUSTRIAL'!I12</f>
        <v>-3.0000000000995897E-4</v>
      </c>
      <c r="M860" s="225">
        <f>'CUOTA INDUSTRIAL'!J12</f>
        <v>0</v>
      </c>
      <c r="N860" s="218" t="s">
        <v>203</v>
      </c>
      <c r="O860" s="214">
        <f>RESUMEN!$C$4</f>
        <v>44725</v>
      </c>
      <c r="P860" s="206">
        <v>2022</v>
      </c>
      <c r="Q860" s="206"/>
    </row>
    <row r="861" spans="1:17" ht="15.75" customHeight="1">
      <c r="A861" s="211" t="s">
        <v>38</v>
      </c>
      <c r="B861" s="211" t="s">
        <v>39</v>
      </c>
      <c r="C861" s="206" t="s">
        <v>65</v>
      </c>
      <c r="D861" s="206" t="s">
        <v>66</v>
      </c>
      <c r="E861" s="206" t="str">
        <f>+'CUOTA INDUSTRIAL'!C11</f>
        <v xml:space="preserve">ASESORIAS FINANCIERAS Y COMUCACIONALES LTDA. </v>
      </c>
      <c r="F861" s="211" t="s">
        <v>41</v>
      </c>
      <c r="G861" s="211" t="s">
        <v>45</v>
      </c>
      <c r="H861" s="224">
        <f>'CUOTA INDUSTRIAL'!K11</f>
        <v>145.2997</v>
      </c>
      <c r="I861" s="224">
        <f>'CUOTA INDUSTRIAL'!L11</f>
        <v>-145.30000000000001</v>
      </c>
      <c r="J861" s="224">
        <f>'CUOTA INDUSTRIAL'!M11</f>
        <v>-3.0000000000995897E-4</v>
      </c>
      <c r="K861" s="224">
        <f>'CUOTA INDUSTRIAL'!N11</f>
        <v>0</v>
      </c>
      <c r="L861" s="224">
        <f>'CUOTA INDUSTRIAL'!O11</f>
        <v>-3.0000000000995897E-4</v>
      </c>
      <c r="M861" s="225">
        <f>'CUOTA INDUSTRIAL'!P11</f>
        <v>0</v>
      </c>
      <c r="N861" s="218" t="s">
        <v>203</v>
      </c>
      <c r="O861" s="214">
        <f>RESUMEN!$C$4</f>
        <v>44725</v>
      </c>
      <c r="P861" s="206">
        <v>2022</v>
      </c>
      <c r="Q861" s="206"/>
    </row>
    <row r="862" spans="1:17" ht="15.75" customHeight="1">
      <c r="A862" s="211" t="s">
        <v>38</v>
      </c>
      <c r="B862" s="211" t="s">
        <v>39</v>
      </c>
      <c r="C862" s="206" t="s">
        <v>65</v>
      </c>
      <c r="D862" s="206" t="s">
        <v>66</v>
      </c>
      <c r="E862" s="216" t="str">
        <f>'CUOTA INDUSTRIAL'!C13</f>
        <v xml:space="preserve">BRACPESCA S.A.              </v>
      </c>
      <c r="F862" s="211" t="s">
        <v>41</v>
      </c>
      <c r="G862" s="211" t="s">
        <v>44</v>
      </c>
      <c r="H862" s="224">
        <f>'CUOTA INDUSTRIAL'!E13</f>
        <v>82.239599999999996</v>
      </c>
      <c r="I862" s="224">
        <f>'CUOTA INDUSTRIAL'!F13</f>
        <v>0</v>
      </c>
      <c r="J862" s="224">
        <f>'CUOTA INDUSTRIAL'!G13</f>
        <v>82.239599999999996</v>
      </c>
      <c r="K862" s="224">
        <f>'CUOTA INDUSTRIAL'!H13</f>
        <v>15.349</v>
      </c>
      <c r="L862" s="224">
        <f>'CUOTA INDUSTRIAL'!I13</f>
        <v>66.890599999999992</v>
      </c>
      <c r="M862" s="224">
        <f>'CUOTA INDUSTRIAL'!J13</f>
        <v>0.18663758092208621</v>
      </c>
      <c r="N862" s="218" t="s">
        <v>203</v>
      </c>
      <c r="O862" s="214">
        <f>RESUMEN!$C$4</f>
        <v>44725</v>
      </c>
      <c r="P862" s="206">
        <v>2022</v>
      </c>
      <c r="Q862" s="206"/>
    </row>
    <row r="863" spans="1:17" ht="15.75" customHeight="1">
      <c r="A863" s="211" t="s">
        <v>38</v>
      </c>
      <c r="B863" s="211" t="s">
        <v>39</v>
      </c>
      <c r="C863" s="206" t="s">
        <v>65</v>
      </c>
      <c r="D863" s="206" t="s">
        <v>66</v>
      </c>
      <c r="E863" s="216" t="str">
        <f>'CUOTA INDUSTRIAL'!C13</f>
        <v xml:space="preserve">BRACPESCA S.A.              </v>
      </c>
      <c r="F863" s="216" t="s">
        <v>49</v>
      </c>
      <c r="G863" s="211" t="s">
        <v>45</v>
      </c>
      <c r="H863" s="224">
        <f>'CUOTA INDUSTRIAL'!E14</f>
        <v>27.4132</v>
      </c>
      <c r="I863" s="224">
        <f>'CUOTA INDUSTRIAL'!F14</f>
        <v>0</v>
      </c>
      <c r="J863" s="224">
        <f>'CUOTA INDUSTRIAL'!G14</f>
        <v>94.303799999999995</v>
      </c>
      <c r="K863" s="224">
        <f>'CUOTA INDUSTRIAL'!H14</f>
        <v>0</v>
      </c>
      <c r="L863" s="224">
        <f>'CUOTA INDUSTRIAL'!I14</f>
        <v>94.303799999999995</v>
      </c>
      <c r="M863" s="224">
        <f>'CUOTA INDUSTRIAL'!J14</f>
        <v>0</v>
      </c>
      <c r="N863" s="218" t="s">
        <v>203</v>
      </c>
      <c r="O863" s="214">
        <f>RESUMEN!$C$4</f>
        <v>44725</v>
      </c>
      <c r="P863" s="206">
        <v>2022</v>
      </c>
      <c r="Q863" s="206"/>
    </row>
    <row r="864" spans="1:17" ht="15.75" customHeight="1">
      <c r="A864" s="211" t="s">
        <v>38</v>
      </c>
      <c r="B864" s="211" t="s">
        <v>39</v>
      </c>
      <c r="C864" s="206" t="s">
        <v>65</v>
      </c>
      <c r="D864" s="206" t="s">
        <v>66</v>
      </c>
      <c r="E864" s="216" t="str">
        <f>'CUOTA INDUSTRIAL'!C13</f>
        <v xml:space="preserve">BRACPESCA S.A.              </v>
      </c>
      <c r="F864" s="211" t="s">
        <v>41</v>
      </c>
      <c r="G864" s="211" t="s">
        <v>45</v>
      </c>
      <c r="H864" s="224">
        <f>'CUOTA INDUSTRIAL'!K13</f>
        <v>109.6528</v>
      </c>
      <c r="I864" s="224">
        <f>'CUOTA INDUSTRIAL'!L13</f>
        <v>0</v>
      </c>
      <c r="J864" s="224">
        <f>'CUOTA INDUSTRIAL'!M13</f>
        <v>109.6528</v>
      </c>
      <c r="K864" s="224">
        <f>'CUOTA INDUSTRIAL'!N13</f>
        <v>15.349</v>
      </c>
      <c r="L864" s="224">
        <f>'CUOTA INDUSTRIAL'!O13</f>
        <v>94.303799999999995</v>
      </c>
      <c r="M864" s="224">
        <f>'CUOTA INDUSTRIAL'!P13</f>
        <v>0.13997818569156464</v>
      </c>
      <c r="N864" s="218" t="s">
        <v>203</v>
      </c>
      <c r="O864" s="214">
        <f>RESUMEN!$C$4</f>
        <v>44725</v>
      </c>
      <c r="P864" s="206">
        <v>2022</v>
      </c>
      <c r="Q864" s="206"/>
    </row>
    <row r="865" spans="1:17" ht="15.75" customHeight="1">
      <c r="A865" s="211" t="s">
        <v>38</v>
      </c>
      <c r="B865" s="211" t="s">
        <v>39</v>
      </c>
      <c r="C865" s="206" t="s">
        <v>65</v>
      </c>
      <c r="D865" s="206" t="s">
        <v>66</v>
      </c>
      <c r="E865" s="216" t="str">
        <f>'CUOTA INDUSTRIAL'!C15</f>
        <v xml:space="preserve">CAMANCHACA PESCA SUR S.A. </v>
      </c>
      <c r="F865" s="211" t="s">
        <v>41</v>
      </c>
      <c r="G865" s="211" t="s">
        <v>44</v>
      </c>
      <c r="H865" s="224">
        <f>'CUOTA INDUSTRIAL'!E15</f>
        <v>389.6343</v>
      </c>
      <c r="I865" s="224">
        <f>'CUOTA INDUSTRIAL'!F15</f>
        <v>-2.2069999999999999</v>
      </c>
      <c r="J865" s="224">
        <f>'CUOTA INDUSTRIAL'!G15</f>
        <v>387.4273</v>
      </c>
      <c r="K865" s="224">
        <f>'CUOTA INDUSTRIAL'!H15</f>
        <v>3.0749999999999997</v>
      </c>
      <c r="L865" s="224">
        <f>'CUOTA INDUSTRIAL'!I15</f>
        <v>384.35230000000001</v>
      </c>
      <c r="M865" s="224">
        <f>'CUOTA INDUSTRIAL'!J15</f>
        <v>7.9369729495056222E-3</v>
      </c>
      <c r="N865" s="218" t="s">
        <v>203</v>
      </c>
      <c r="O865" s="214">
        <f>RESUMEN!$C$4</f>
        <v>44725</v>
      </c>
      <c r="P865" s="206">
        <v>2022</v>
      </c>
      <c r="Q865" s="206"/>
    </row>
    <row r="866" spans="1:17" ht="15.75" customHeight="1">
      <c r="A866" s="211" t="s">
        <v>38</v>
      </c>
      <c r="B866" s="211" t="s">
        <v>39</v>
      </c>
      <c r="C866" s="206" t="s">
        <v>65</v>
      </c>
      <c r="D866" s="206" t="s">
        <v>66</v>
      </c>
      <c r="E866" s="216" t="str">
        <f>'CUOTA INDUSTRIAL'!C15</f>
        <v xml:space="preserve">CAMANCHACA PESCA SUR S.A. </v>
      </c>
      <c r="F866" s="216" t="s">
        <v>49</v>
      </c>
      <c r="G866" s="211" t="s">
        <v>45</v>
      </c>
      <c r="H866" s="224">
        <f>'CUOTA INDUSTRIAL'!E16</f>
        <v>129.87809999999999</v>
      </c>
      <c r="I866" s="224">
        <f>'CUOTA INDUSTRIAL'!F16</f>
        <v>0</v>
      </c>
      <c r="J866" s="224">
        <f>'CUOTA INDUSTRIAL'!G16</f>
        <v>514.23040000000003</v>
      </c>
      <c r="K866" s="224">
        <f>'CUOTA INDUSTRIAL'!H16</f>
        <v>0</v>
      </c>
      <c r="L866" s="224">
        <f>'CUOTA INDUSTRIAL'!I16</f>
        <v>514.23040000000003</v>
      </c>
      <c r="M866" s="224">
        <f>'CUOTA INDUSTRIAL'!J16</f>
        <v>0</v>
      </c>
      <c r="N866" s="218" t="s">
        <v>203</v>
      </c>
      <c r="O866" s="214">
        <f>RESUMEN!$C$4</f>
        <v>44725</v>
      </c>
      <c r="P866" s="206">
        <v>2022</v>
      </c>
      <c r="Q866" s="206"/>
    </row>
    <row r="867" spans="1:17" ht="15.75" customHeight="1">
      <c r="A867" s="211" t="s">
        <v>38</v>
      </c>
      <c r="B867" s="211" t="s">
        <v>39</v>
      </c>
      <c r="C867" s="206" t="s">
        <v>65</v>
      </c>
      <c r="D867" s="206" t="s">
        <v>66</v>
      </c>
      <c r="E867" s="216" t="str">
        <f>'CUOTA INDUSTRIAL'!C15</f>
        <v xml:space="preserve">CAMANCHACA PESCA SUR S.A. </v>
      </c>
      <c r="F867" s="211" t="s">
        <v>41</v>
      </c>
      <c r="G867" s="211" t="s">
        <v>45</v>
      </c>
      <c r="H867" s="224">
        <f>'CUOTA INDUSTRIAL'!K15</f>
        <v>519.51239999999996</v>
      </c>
      <c r="I867" s="224">
        <f>'CUOTA INDUSTRIAL'!L15</f>
        <v>-2.2069999999999999</v>
      </c>
      <c r="J867" s="224">
        <f>'CUOTA INDUSTRIAL'!M15</f>
        <v>517.30539999999996</v>
      </c>
      <c r="K867" s="224">
        <f>'CUOTA INDUSTRIAL'!N15</f>
        <v>3.0749999999999997</v>
      </c>
      <c r="L867" s="224">
        <f>'CUOTA INDUSTRIAL'!O15</f>
        <v>514.23039999999992</v>
      </c>
      <c r="M867" s="224">
        <f>'CUOTA INDUSTRIAL'!P15</f>
        <v>5.9442642585984988E-3</v>
      </c>
      <c r="N867" s="218" t="s">
        <v>203</v>
      </c>
      <c r="O867" s="214">
        <f>RESUMEN!$C$4</f>
        <v>44725</v>
      </c>
      <c r="P867" s="206">
        <v>2022</v>
      </c>
      <c r="Q867" s="206"/>
    </row>
    <row r="868" spans="1:17" ht="15.75" customHeight="1">
      <c r="A868" s="211" t="s">
        <v>38</v>
      </c>
      <c r="B868" s="211" t="s">
        <v>39</v>
      </c>
      <c r="C868" s="206" t="s">
        <v>65</v>
      </c>
      <c r="D868" s="206" t="s">
        <v>66</v>
      </c>
      <c r="E868" s="216" t="str">
        <f>'CUOTA INDUSTRIAL'!C17</f>
        <v>DA VENEZIA RETAMALES ANTONIO</v>
      </c>
      <c r="F868" s="211" t="s">
        <v>41</v>
      </c>
      <c r="G868" s="211" t="s">
        <v>44</v>
      </c>
      <c r="H868" s="224">
        <f>'CUOTA INDUSTRIAL'!E17</f>
        <v>130.56039999999999</v>
      </c>
      <c r="I868" s="224">
        <f>'CUOTA INDUSTRIAL'!F17</f>
        <v>0</v>
      </c>
      <c r="J868" s="224">
        <f>'CUOTA INDUSTRIAL'!G17</f>
        <v>130.56039999999999</v>
      </c>
      <c r="K868" s="224">
        <f>'CUOTA INDUSTRIAL'!H17</f>
        <v>39.625</v>
      </c>
      <c r="L868" s="224">
        <f>'CUOTA INDUSTRIAL'!I17</f>
        <v>90.935399999999987</v>
      </c>
      <c r="M868" s="224">
        <f>'CUOTA INDUSTRIAL'!J17</f>
        <v>0.3034993765337729</v>
      </c>
      <c r="N868" s="218" t="s">
        <v>203</v>
      </c>
      <c r="O868" s="214">
        <f>RESUMEN!$C$4</f>
        <v>44725</v>
      </c>
      <c r="P868" s="206">
        <v>2022</v>
      </c>
      <c r="Q868" s="206"/>
    </row>
    <row r="869" spans="1:17" ht="15.75" customHeight="1">
      <c r="A869" s="211" t="s">
        <v>38</v>
      </c>
      <c r="B869" s="211" t="s">
        <v>39</v>
      </c>
      <c r="C869" s="206" t="s">
        <v>65</v>
      </c>
      <c r="D869" s="206" t="s">
        <v>66</v>
      </c>
      <c r="E869" s="216" t="str">
        <f>'CUOTA INDUSTRIAL'!C17</f>
        <v>DA VENEZIA RETAMALES ANTONIO</v>
      </c>
      <c r="F869" s="216" t="s">
        <v>49</v>
      </c>
      <c r="G869" s="211" t="s">
        <v>45</v>
      </c>
      <c r="H869" s="224">
        <f>'CUOTA INDUSTRIAL'!E18</f>
        <v>43.520099999999999</v>
      </c>
      <c r="I869" s="224">
        <f>'CUOTA INDUSTRIAL'!F18</f>
        <v>0</v>
      </c>
      <c r="J869" s="224">
        <f>'CUOTA INDUSTRIAL'!G18</f>
        <v>134.45549999999997</v>
      </c>
      <c r="K869" s="224">
        <f>'CUOTA INDUSTRIAL'!H18</f>
        <v>0</v>
      </c>
      <c r="L869" s="224">
        <f>'CUOTA INDUSTRIAL'!I18</f>
        <v>134.45549999999997</v>
      </c>
      <c r="M869" s="224">
        <f>'CUOTA INDUSTRIAL'!J18</f>
        <v>0</v>
      </c>
      <c r="N869" s="218" t="s">
        <v>203</v>
      </c>
      <c r="O869" s="214">
        <f>RESUMEN!$C$4</f>
        <v>44725</v>
      </c>
      <c r="P869" s="206">
        <v>2022</v>
      </c>
      <c r="Q869" s="206"/>
    </row>
    <row r="870" spans="1:17" ht="15.75" customHeight="1">
      <c r="A870" s="211" t="s">
        <v>38</v>
      </c>
      <c r="B870" s="211" t="s">
        <v>39</v>
      </c>
      <c r="C870" s="206" t="s">
        <v>65</v>
      </c>
      <c r="D870" s="206" t="s">
        <v>66</v>
      </c>
      <c r="E870" s="216" t="str">
        <f>'CUOTA INDUSTRIAL'!C17</f>
        <v>DA VENEZIA RETAMALES ANTONIO</v>
      </c>
      <c r="F870" s="211" t="s">
        <v>41</v>
      </c>
      <c r="G870" s="211" t="s">
        <v>45</v>
      </c>
      <c r="H870" s="224">
        <f>'CUOTA INDUSTRIAL'!K17</f>
        <v>174.08049999999997</v>
      </c>
      <c r="I870" s="224">
        <f>'CUOTA INDUSTRIAL'!L17</f>
        <v>0</v>
      </c>
      <c r="J870" s="224">
        <f>'CUOTA INDUSTRIAL'!M17</f>
        <v>174.08049999999997</v>
      </c>
      <c r="K870" s="224">
        <f>'CUOTA INDUSTRIAL'!N17</f>
        <v>39.625</v>
      </c>
      <c r="L870" s="224">
        <f>'CUOTA INDUSTRIAL'!O17</f>
        <v>134.45549999999997</v>
      </c>
      <c r="M870" s="224">
        <f>'CUOTA INDUSTRIAL'!P17</f>
        <v>0.22762457598639713</v>
      </c>
      <c r="N870" s="218" t="s">
        <v>203</v>
      </c>
      <c r="O870" s="214">
        <f>RESUMEN!$C$4</f>
        <v>44725</v>
      </c>
      <c r="P870" s="206">
        <v>2022</v>
      </c>
      <c r="Q870" s="206"/>
    </row>
    <row r="871" spans="1:17" ht="15.75" customHeight="1">
      <c r="A871" s="211" t="s">
        <v>38</v>
      </c>
      <c r="B871" s="211" t="s">
        <v>39</v>
      </c>
      <c r="C871" s="206" t="s">
        <v>65</v>
      </c>
      <c r="D871" s="206" t="s">
        <v>66</v>
      </c>
      <c r="E871" s="216" t="str">
        <f>'CUOTA INDUSTRIAL'!C19</f>
        <v>PESCA CHILE S.A.</v>
      </c>
      <c r="F871" s="211" t="s">
        <v>41</v>
      </c>
      <c r="G871" s="211" t="s">
        <v>44</v>
      </c>
      <c r="H871" s="224">
        <f>'CUOTA INDUSTRIAL'!E19</f>
        <v>8.9123000000000001</v>
      </c>
      <c r="I871" s="224">
        <f>'CUOTA INDUSTRIAL'!F19</f>
        <v>0</v>
      </c>
      <c r="J871" s="224">
        <f>'CUOTA INDUSTRIAL'!G19</f>
        <v>8.9123000000000001</v>
      </c>
      <c r="K871" s="224">
        <f>'CUOTA INDUSTRIAL'!H19</f>
        <v>0</v>
      </c>
      <c r="L871" s="224">
        <f>'CUOTA INDUSTRIAL'!I19</f>
        <v>8.9123000000000001</v>
      </c>
      <c r="M871" s="224">
        <f>'CUOTA INDUSTRIAL'!J19</f>
        <v>0</v>
      </c>
      <c r="N871" s="218" t="s">
        <v>203</v>
      </c>
      <c r="O871" s="214">
        <f>RESUMEN!$C$4</f>
        <v>44725</v>
      </c>
      <c r="P871" s="206">
        <v>2022</v>
      </c>
      <c r="Q871" s="206"/>
    </row>
    <row r="872" spans="1:17" ht="15.75" customHeight="1">
      <c r="A872" s="211" t="s">
        <v>38</v>
      </c>
      <c r="B872" s="211" t="s">
        <v>39</v>
      </c>
      <c r="C872" s="206" t="s">
        <v>65</v>
      </c>
      <c r="D872" s="206" t="s">
        <v>66</v>
      </c>
      <c r="E872" s="216" t="str">
        <f>'CUOTA INDUSTRIAL'!C19</f>
        <v>PESCA CHILE S.A.</v>
      </c>
      <c r="F872" s="216" t="s">
        <v>49</v>
      </c>
      <c r="G872" s="211" t="s">
        <v>45</v>
      </c>
      <c r="H872" s="224">
        <f>'CUOTA INDUSTRIAL'!E20</f>
        <v>2.9708000000000001</v>
      </c>
      <c r="I872" s="224">
        <f>'CUOTA INDUSTRIAL'!F20</f>
        <v>0</v>
      </c>
      <c r="J872" s="224">
        <f>'CUOTA INDUSTRIAL'!G20</f>
        <v>11.883100000000001</v>
      </c>
      <c r="K872" s="224">
        <f>'CUOTA INDUSTRIAL'!H20</f>
        <v>0</v>
      </c>
      <c r="L872" s="224">
        <f>'CUOTA INDUSTRIAL'!I20</f>
        <v>11.883100000000001</v>
      </c>
      <c r="M872" s="224">
        <f>'CUOTA INDUSTRIAL'!J20</f>
        <v>0</v>
      </c>
      <c r="N872" s="218" t="s">
        <v>203</v>
      </c>
      <c r="O872" s="214">
        <f>RESUMEN!$C$4</f>
        <v>44725</v>
      </c>
      <c r="P872" s="206">
        <v>2022</v>
      </c>
      <c r="Q872" s="206"/>
    </row>
    <row r="873" spans="1:17" ht="15.75" customHeight="1">
      <c r="A873" s="211" t="s">
        <v>38</v>
      </c>
      <c r="B873" s="211" t="s">
        <v>39</v>
      </c>
      <c r="C873" s="206" t="s">
        <v>65</v>
      </c>
      <c r="D873" s="206" t="s">
        <v>66</v>
      </c>
      <c r="E873" s="216" t="str">
        <f>'CUOTA INDUSTRIAL'!C19</f>
        <v>PESCA CHILE S.A.</v>
      </c>
      <c r="F873" s="211" t="s">
        <v>41</v>
      </c>
      <c r="G873" s="211" t="s">
        <v>45</v>
      </c>
      <c r="H873" s="224">
        <f>'CUOTA INDUSTRIAL'!K19</f>
        <v>11.883100000000001</v>
      </c>
      <c r="I873" s="224">
        <f>'CUOTA INDUSTRIAL'!L19</f>
        <v>0</v>
      </c>
      <c r="J873" s="224">
        <f>'CUOTA INDUSTRIAL'!M19</f>
        <v>11.883100000000001</v>
      </c>
      <c r="K873" s="224">
        <f>'CUOTA INDUSTRIAL'!N19</f>
        <v>0</v>
      </c>
      <c r="L873" s="224">
        <f>'CUOTA INDUSTRIAL'!O19</f>
        <v>11.883100000000001</v>
      </c>
      <c r="M873" s="224">
        <f>'CUOTA INDUSTRIAL'!P19</f>
        <v>0</v>
      </c>
      <c r="N873" s="218" t="s">
        <v>203</v>
      </c>
      <c r="O873" s="214">
        <f>RESUMEN!$C$4</f>
        <v>44725</v>
      </c>
      <c r="P873" s="206">
        <v>2022</v>
      </c>
      <c r="Q873" s="206"/>
    </row>
    <row r="874" spans="1:17" ht="15.75" customHeight="1">
      <c r="A874" s="211" t="s">
        <v>38</v>
      </c>
      <c r="B874" s="211" t="s">
        <v>39</v>
      </c>
      <c r="C874" s="206" t="s">
        <v>65</v>
      </c>
      <c r="D874" s="206" t="s">
        <v>66</v>
      </c>
      <c r="E874" s="216" t="str">
        <f>'CUOTA INDUSTRIAL'!C21</f>
        <v>ENFEMAR LTDA.</v>
      </c>
      <c r="F874" s="211" t="s">
        <v>41</v>
      </c>
      <c r="G874" s="211" t="s">
        <v>44</v>
      </c>
      <c r="H874" s="224">
        <f>'CUOTA INDUSTRIAL'!E21</f>
        <v>576.19936959659992</v>
      </c>
      <c r="I874" s="224">
        <f>'CUOTA INDUSTRIAL'!F21</f>
        <v>0</v>
      </c>
      <c r="J874" s="224">
        <f>'CUOTA INDUSTRIAL'!G21</f>
        <v>576.19936959659992</v>
      </c>
      <c r="K874" s="224">
        <f>'CUOTA INDUSTRIAL'!H21</f>
        <v>392.75700000000001</v>
      </c>
      <c r="L874" s="224">
        <f>'CUOTA INDUSTRIAL'!I21</f>
        <v>183.44236959659992</v>
      </c>
      <c r="M874" s="224">
        <f>'CUOTA INDUSTRIAL'!J21</f>
        <v>0.68163385925772735</v>
      </c>
      <c r="N874" s="218" t="s">
        <v>203</v>
      </c>
      <c r="O874" s="214">
        <f>RESUMEN!$C$4</f>
        <v>44725</v>
      </c>
      <c r="P874" s="206">
        <v>2022</v>
      </c>
      <c r="Q874" s="206"/>
    </row>
    <row r="875" spans="1:17" ht="15.75" customHeight="1">
      <c r="A875" s="211" t="s">
        <v>38</v>
      </c>
      <c r="B875" s="211" t="s">
        <v>39</v>
      </c>
      <c r="C875" s="206" t="s">
        <v>65</v>
      </c>
      <c r="D875" s="206" t="s">
        <v>66</v>
      </c>
      <c r="E875" s="216" t="str">
        <f>'CUOTA INDUSTRIAL'!C21</f>
        <v>ENFEMAR LTDA.</v>
      </c>
      <c r="F875" s="216" t="s">
        <v>49</v>
      </c>
      <c r="G875" s="211" t="s">
        <v>45</v>
      </c>
      <c r="H875" s="224">
        <f>'CUOTA INDUSTRIAL'!E22</f>
        <v>192.06645653219999</v>
      </c>
      <c r="I875" s="224">
        <f>'CUOTA INDUSTRIAL'!F22</f>
        <v>0</v>
      </c>
      <c r="J875" s="224">
        <f>'CUOTA INDUSTRIAL'!G22</f>
        <v>375.50882612879991</v>
      </c>
      <c r="K875" s="224">
        <f>'CUOTA INDUSTRIAL'!H22</f>
        <v>0</v>
      </c>
      <c r="L875" s="224">
        <f>'CUOTA INDUSTRIAL'!I22</f>
        <v>375.50882612879991</v>
      </c>
      <c r="M875" s="224">
        <f>'CUOTA INDUSTRIAL'!J22</f>
        <v>0</v>
      </c>
      <c r="N875" s="218" t="s">
        <v>203</v>
      </c>
      <c r="O875" s="214">
        <f>RESUMEN!$C$4</f>
        <v>44725</v>
      </c>
      <c r="P875" s="206">
        <v>2022</v>
      </c>
      <c r="Q875" s="206"/>
    </row>
    <row r="876" spans="1:17" ht="15.75" customHeight="1">
      <c r="A876" s="211" t="s">
        <v>38</v>
      </c>
      <c r="B876" s="211" t="s">
        <v>39</v>
      </c>
      <c r="C876" s="206" t="s">
        <v>65</v>
      </c>
      <c r="D876" s="206" t="s">
        <v>66</v>
      </c>
      <c r="E876" s="216" t="str">
        <f>'CUOTA INDUSTRIAL'!C21</f>
        <v>ENFEMAR LTDA.</v>
      </c>
      <c r="F876" s="211" t="s">
        <v>41</v>
      </c>
      <c r="G876" s="211" t="s">
        <v>45</v>
      </c>
      <c r="H876" s="224">
        <f>'CUOTA INDUSTRIAL'!K21</f>
        <v>768.26582612879997</v>
      </c>
      <c r="I876" s="224">
        <f>'CUOTA INDUSTRIAL'!L21</f>
        <v>0</v>
      </c>
      <c r="J876" s="224">
        <f>'CUOTA INDUSTRIAL'!M21</f>
        <v>768.26582612879997</v>
      </c>
      <c r="K876" s="224">
        <f>'CUOTA INDUSTRIAL'!N21</f>
        <v>392.75700000000001</v>
      </c>
      <c r="L876" s="224">
        <f>'CUOTA INDUSTRIAL'!O21</f>
        <v>375.50882612879997</v>
      </c>
      <c r="M876" s="224">
        <f>'CUOTA INDUSTRIAL'!P21</f>
        <v>0.5112253944432954</v>
      </c>
      <c r="N876" s="218" t="s">
        <v>203</v>
      </c>
      <c r="O876" s="214">
        <f>RESUMEN!$C$4</f>
        <v>44725</v>
      </c>
      <c r="P876" s="206">
        <v>2022</v>
      </c>
      <c r="Q876" s="206"/>
    </row>
    <row r="877" spans="1:17" ht="15.75" customHeight="1">
      <c r="A877" s="211" t="s">
        <v>38</v>
      </c>
      <c r="B877" s="211" t="s">
        <v>39</v>
      </c>
      <c r="C877" s="206" t="s">
        <v>65</v>
      </c>
      <c r="D877" s="206" t="s">
        <v>66</v>
      </c>
      <c r="E877" s="216" t="str">
        <f>'CUOTA INDUSTRIAL'!C23</f>
        <v>GENMAR LTDA.</v>
      </c>
      <c r="F877" s="211" t="s">
        <v>41</v>
      </c>
      <c r="G877" s="211" t="s">
        <v>44</v>
      </c>
      <c r="H877" s="224">
        <f>'CUOTA INDUSTRIAL'!E23</f>
        <v>270.0111</v>
      </c>
      <c r="I877" s="224">
        <f>'CUOTA INDUSTRIAL'!F23</f>
        <v>0</v>
      </c>
      <c r="J877" s="224">
        <f>'CUOTA INDUSTRIAL'!G23</f>
        <v>270.0111</v>
      </c>
      <c r="K877" s="224">
        <f>'CUOTA INDUSTRIAL'!H23</f>
        <v>0</v>
      </c>
      <c r="L877" s="224">
        <f>'CUOTA INDUSTRIAL'!I23</f>
        <v>270.0111</v>
      </c>
      <c r="M877" s="224">
        <f>'CUOTA INDUSTRIAL'!J23</f>
        <v>0</v>
      </c>
      <c r="N877" s="218" t="s">
        <v>203</v>
      </c>
      <c r="O877" s="214">
        <f>RESUMEN!$C$4</f>
        <v>44725</v>
      </c>
      <c r="P877" s="206">
        <v>2022</v>
      </c>
      <c r="Q877" s="206"/>
    </row>
    <row r="878" spans="1:17" ht="15.75" customHeight="1">
      <c r="A878" s="211" t="s">
        <v>38</v>
      </c>
      <c r="B878" s="211" t="s">
        <v>39</v>
      </c>
      <c r="C878" s="206" t="s">
        <v>65</v>
      </c>
      <c r="D878" s="206" t="s">
        <v>66</v>
      </c>
      <c r="E878" s="216" t="str">
        <f>'CUOTA INDUSTRIAL'!C23</f>
        <v>GENMAR LTDA.</v>
      </c>
      <c r="F878" s="216" t="s">
        <v>49</v>
      </c>
      <c r="G878" s="211" t="s">
        <v>45</v>
      </c>
      <c r="H878" s="224">
        <f>'CUOTA INDUSTRIAL'!E24</f>
        <v>90.003699999999995</v>
      </c>
      <c r="I878" s="224">
        <f>'CUOTA INDUSTRIAL'!F24</f>
        <v>0</v>
      </c>
      <c r="J878" s="224">
        <f>'CUOTA INDUSTRIAL'!G24</f>
        <v>360.01479999999998</v>
      </c>
      <c r="K878" s="224">
        <f>'CUOTA INDUSTRIAL'!H24</f>
        <v>0</v>
      </c>
      <c r="L878" s="224">
        <f>'CUOTA INDUSTRIAL'!I24</f>
        <v>360.01479999999998</v>
      </c>
      <c r="M878" s="224">
        <f>'CUOTA INDUSTRIAL'!J24</f>
        <v>0</v>
      </c>
      <c r="N878" s="218" t="s">
        <v>203</v>
      </c>
      <c r="O878" s="214">
        <f>RESUMEN!$C$4</f>
        <v>44725</v>
      </c>
      <c r="P878" s="206">
        <v>2022</v>
      </c>
      <c r="Q878" s="206"/>
    </row>
    <row r="879" spans="1:17" ht="15.75" customHeight="1">
      <c r="A879" s="211" t="s">
        <v>38</v>
      </c>
      <c r="B879" s="211" t="s">
        <v>39</v>
      </c>
      <c r="C879" s="206" t="s">
        <v>65</v>
      </c>
      <c r="D879" s="206" t="s">
        <v>66</v>
      </c>
      <c r="E879" s="216" t="str">
        <f>'CUOTA INDUSTRIAL'!C23</f>
        <v>GENMAR LTDA.</v>
      </c>
      <c r="F879" s="211" t="s">
        <v>41</v>
      </c>
      <c r="G879" s="211" t="s">
        <v>45</v>
      </c>
      <c r="H879" s="224">
        <f>'CUOTA INDUSTRIAL'!K23</f>
        <v>360.01479999999998</v>
      </c>
      <c r="I879" s="224">
        <f>'CUOTA INDUSTRIAL'!L23</f>
        <v>0</v>
      </c>
      <c r="J879" s="224">
        <f>'CUOTA INDUSTRIAL'!M23</f>
        <v>360.01479999999998</v>
      </c>
      <c r="K879" s="224">
        <f>'CUOTA INDUSTRIAL'!N23</f>
        <v>0</v>
      </c>
      <c r="L879" s="224">
        <f>'CUOTA INDUSTRIAL'!O23</f>
        <v>360.01479999999998</v>
      </c>
      <c r="M879" s="224">
        <f>'CUOTA INDUSTRIAL'!P23</f>
        <v>0</v>
      </c>
      <c r="N879" s="218" t="s">
        <v>203</v>
      </c>
      <c r="O879" s="214">
        <f>RESUMEN!$C$4</f>
        <v>44725</v>
      </c>
      <c r="P879" s="206">
        <v>2022</v>
      </c>
      <c r="Q879" s="206"/>
    </row>
    <row r="880" spans="1:17" ht="15.75" customHeight="1">
      <c r="A880" s="211" t="s">
        <v>38</v>
      </c>
      <c r="B880" s="211" t="s">
        <v>39</v>
      </c>
      <c r="C880" s="206" t="s">
        <v>65</v>
      </c>
      <c r="D880" s="206" t="s">
        <v>66</v>
      </c>
      <c r="E880" s="216" t="str">
        <f>'CUOTA INDUSTRIAL'!C25</f>
        <v>GONZALO ZUÑIGA ROMERO</v>
      </c>
      <c r="F880" s="211" t="s">
        <v>41</v>
      </c>
      <c r="G880" s="211" t="s">
        <v>44</v>
      </c>
      <c r="H880" s="224">
        <f>'CUOTA INDUSTRIAL'!E25</f>
        <v>0.32919999999999999</v>
      </c>
      <c r="I880" s="224">
        <f>'CUOTA INDUSTRIAL'!F25</f>
        <v>0</v>
      </c>
      <c r="J880" s="224">
        <f>'CUOTA INDUSTRIAL'!G25</f>
        <v>0.32919999999999999</v>
      </c>
      <c r="K880" s="224">
        <f>'CUOTA INDUSTRIAL'!H25</f>
        <v>0</v>
      </c>
      <c r="L880" s="224">
        <f>'CUOTA INDUSTRIAL'!I25</f>
        <v>0.32919999999999999</v>
      </c>
      <c r="M880" s="224">
        <f>'CUOTA INDUSTRIAL'!J25</f>
        <v>0</v>
      </c>
      <c r="N880" s="218" t="s">
        <v>203</v>
      </c>
      <c r="O880" s="214">
        <f>RESUMEN!$C$4</f>
        <v>44725</v>
      </c>
      <c r="P880" s="206">
        <v>2022</v>
      </c>
      <c r="Q880" s="206"/>
    </row>
    <row r="881" spans="1:17" ht="15.75" customHeight="1">
      <c r="A881" s="211" t="s">
        <v>38</v>
      </c>
      <c r="B881" s="211" t="s">
        <v>39</v>
      </c>
      <c r="C881" s="206" t="s">
        <v>65</v>
      </c>
      <c r="D881" s="206" t="s">
        <v>66</v>
      </c>
      <c r="E881" s="216" t="str">
        <f>'CUOTA INDUSTRIAL'!C25</f>
        <v>GONZALO ZUÑIGA ROMERO</v>
      </c>
      <c r="F881" s="216" t="s">
        <v>49</v>
      </c>
      <c r="G881" s="211" t="s">
        <v>45</v>
      </c>
      <c r="H881" s="224">
        <f>'CUOTA INDUSTRIAL'!E26</f>
        <v>0.10970000000000001</v>
      </c>
      <c r="I881" s="224">
        <f>'CUOTA INDUSTRIAL'!F26</f>
        <v>0</v>
      </c>
      <c r="J881" s="224">
        <f>'CUOTA INDUSTRIAL'!G26</f>
        <v>0.43890000000000001</v>
      </c>
      <c r="K881" s="224">
        <f>'CUOTA INDUSTRIAL'!H26</f>
        <v>0</v>
      </c>
      <c r="L881" s="224">
        <f>'CUOTA INDUSTRIAL'!I26</f>
        <v>0.43890000000000001</v>
      </c>
      <c r="M881" s="224">
        <f>'CUOTA INDUSTRIAL'!J26</f>
        <v>0</v>
      </c>
      <c r="N881" s="218" t="s">
        <v>203</v>
      </c>
      <c r="O881" s="214">
        <f>RESUMEN!$C$4</f>
        <v>44725</v>
      </c>
      <c r="P881" s="206">
        <v>2022</v>
      </c>
      <c r="Q881" s="206"/>
    </row>
    <row r="882" spans="1:17" ht="15.75" customHeight="1">
      <c r="A882" s="211" t="s">
        <v>38</v>
      </c>
      <c r="B882" s="211" t="s">
        <v>39</v>
      </c>
      <c r="C882" s="206" t="s">
        <v>65</v>
      </c>
      <c r="D882" s="206" t="s">
        <v>66</v>
      </c>
      <c r="E882" s="216" t="str">
        <f>'CUOTA INDUSTRIAL'!C25</f>
        <v>GONZALO ZUÑIGA ROMERO</v>
      </c>
      <c r="F882" s="211" t="s">
        <v>41</v>
      </c>
      <c r="G882" s="211" t="s">
        <v>45</v>
      </c>
      <c r="H882" s="224">
        <f>'CUOTA INDUSTRIAL'!K25</f>
        <v>0.43890000000000001</v>
      </c>
      <c r="I882" s="224">
        <f>'CUOTA INDUSTRIAL'!L25</f>
        <v>0</v>
      </c>
      <c r="J882" s="224">
        <f>'CUOTA INDUSTRIAL'!M25</f>
        <v>0.43890000000000001</v>
      </c>
      <c r="K882" s="224">
        <f>'CUOTA INDUSTRIAL'!N25</f>
        <v>0</v>
      </c>
      <c r="L882" s="224">
        <f>'CUOTA INDUSTRIAL'!O25</f>
        <v>0.43890000000000001</v>
      </c>
      <c r="M882" s="224">
        <f>'CUOTA INDUSTRIAL'!P25</f>
        <v>0</v>
      </c>
      <c r="N882" s="218" t="s">
        <v>203</v>
      </c>
      <c r="O882" s="214">
        <f>RESUMEN!$C$4</f>
        <v>44725</v>
      </c>
      <c r="P882" s="206">
        <v>2022</v>
      </c>
      <c r="Q882" s="206"/>
    </row>
    <row r="883" spans="1:17" ht="15.75" customHeight="1">
      <c r="A883" s="211" t="s">
        <v>38</v>
      </c>
      <c r="B883" s="211" t="s">
        <v>39</v>
      </c>
      <c r="C883" s="206" t="s">
        <v>65</v>
      </c>
      <c r="D883" s="206" t="s">
        <v>66</v>
      </c>
      <c r="E883" s="216" t="str">
        <f>'CUOTA INDUSTRIAL'!C27</f>
        <v>GRIMAR S.A.</v>
      </c>
      <c r="F883" s="211" t="s">
        <v>41</v>
      </c>
      <c r="G883" s="211" t="s">
        <v>44</v>
      </c>
      <c r="H883" s="224">
        <f>'CUOTA INDUSTRIAL'!E27</f>
        <v>80.998199999999997</v>
      </c>
      <c r="I883" s="224">
        <f>'CUOTA INDUSTRIAL'!F27</f>
        <v>0</v>
      </c>
      <c r="J883" s="224">
        <f>'CUOTA INDUSTRIAL'!G27</f>
        <v>80.998199999999997</v>
      </c>
      <c r="K883" s="224">
        <f>'CUOTA INDUSTRIAL'!H27</f>
        <v>0</v>
      </c>
      <c r="L883" s="224">
        <f>'CUOTA INDUSTRIAL'!I27</f>
        <v>80.998199999999997</v>
      </c>
      <c r="M883" s="224">
        <f>'CUOTA INDUSTRIAL'!J27</f>
        <v>0</v>
      </c>
      <c r="N883" s="218" t="s">
        <v>203</v>
      </c>
      <c r="O883" s="214">
        <f>RESUMEN!$C$4</f>
        <v>44725</v>
      </c>
      <c r="P883" s="206">
        <v>2022</v>
      </c>
      <c r="Q883" s="206"/>
    </row>
    <row r="884" spans="1:17" ht="15.75" customHeight="1">
      <c r="A884" s="211" t="s">
        <v>38</v>
      </c>
      <c r="B884" s="211" t="s">
        <v>39</v>
      </c>
      <c r="C884" s="206" t="s">
        <v>65</v>
      </c>
      <c r="D884" s="206" t="s">
        <v>66</v>
      </c>
      <c r="E884" s="216" t="str">
        <f>'CUOTA INDUSTRIAL'!C27</f>
        <v>GRIMAR S.A.</v>
      </c>
      <c r="F884" s="216" t="s">
        <v>49</v>
      </c>
      <c r="G884" s="211" t="s">
        <v>45</v>
      </c>
      <c r="H884" s="224">
        <f>'CUOTA INDUSTRIAL'!E28</f>
        <v>26.999400000000001</v>
      </c>
      <c r="I884" s="224">
        <f>'CUOTA INDUSTRIAL'!F28</f>
        <v>0</v>
      </c>
      <c r="J884" s="224">
        <f>'CUOTA INDUSTRIAL'!G28</f>
        <v>107.99760000000001</v>
      </c>
      <c r="K884" s="224">
        <f>'CUOTA INDUSTRIAL'!H28</f>
        <v>0</v>
      </c>
      <c r="L884" s="224">
        <f>'CUOTA INDUSTRIAL'!I28</f>
        <v>107.99760000000001</v>
      </c>
      <c r="M884" s="224">
        <f>'CUOTA INDUSTRIAL'!J28</f>
        <v>0</v>
      </c>
      <c r="N884" s="218" t="s">
        <v>203</v>
      </c>
      <c r="O884" s="214">
        <f>RESUMEN!$C$4</f>
        <v>44725</v>
      </c>
      <c r="P884" s="206">
        <v>2022</v>
      </c>
      <c r="Q884" s="206"/>
    </row>
    <row r="885" spans="1:17" ht="15.75" customHeight="1">
      <c r="A885" s="211" t="s">
        <v>38</v>
      </c>
      <c r="B885" s="211" t="s">
        <v>39</v>
      </c>
      <c r="C885" s="206" t="s">
        <v>65</v>
      </c>
      <c r="D885" s="206" t="s">
        <v>66</v>
      </c>
      <c r="E885" s="216" t="str">
        <f>'CUOTA INDUSTRIAL'!C27</f>
        <v>GRIMAR S.A.</v>
      </c>
      <c r="F885" s="211" t="s">
        <v>41</v>
      </c>
      <c r="G885" s="211" t="s">
        <v>45</v>
      </c>
      <c r="H885" s="224">
        <f>'CUOTA INDUSTRIAL'!K27</f>
        <v>107.99760000000001</v>
      </c>
      <c r="I885" s="224">
        <f>'CUOTA INDUSTRIAL'!L27</f>
        <v>0</v>
      </c>
      <c r="J885" s="224">
        <f>'CUOTA INDUSTRIAL'!M27</f>
        <v>107.99760000000001</v>
      </c>
      <c r="K885" s="224">
        <f>'CUOTA INDUSTRIAL'!N27</f>
        <v>0</v>
      </c>
      <c r="L885" s="224">
        <f>'CUOTA INDUSTRIAL'!O27</f>
        <v>107.99760000000001</v>
      </c>
      <c r="M885" s="224">
        <f>'CUOTA INDUSTRIAL'!P27</f>
        <v>0</v>
      </c>
      <c r="N885" s="218" t="s">
        <v>203</v>
      </c>
      <c r="O885" s="214">
        <f>RESUMEN!$C$4</f>
        <v>44725</v>
      </c>
      <c r="P885" s="206">
        <v>2022</v>
      </c>
      <c r="Q885" s="206"/>
    </row>
    <row r="886" spans="1:17" ht="15.75" customHeight="1">
      <c r="A886" s="211" t="s">
        <v>38</v>
      </c>
      <c r="B886" s="211" t="s">
        <v>39</v>
      </c>
      <c r="C886" s="206" t="s">
        <v>65</v>
      </c>
      <c r="D886" s="206" t="s">
        <v>66</v>
      </c>
      <c r="E886" s="216" t="str">
        <f>'CUOTA INDUSTRIAL'!C29</f>
        <v>INOSTROZA CONCHA PELANTARIO</v>
      </c>
      <c r="F886" s="211" t="s">
        <v>41</v>
      </c>
      <c r="G886" s="211" t="s">
        <v>44</v>
      </c>
      <c r="H886" s="224">
        <f>'CUOTA INDUSTRIAL'!E29</f>
        <v>27.362300000000001</v>
      </c>
      <c r="I886" s="224">
        <f>'CUOTA INDUSTRIAL'!F29</f>
        <v>0</v>
      </c>
      <c r="J886" s="224">
        <f>'CUOTA INDUSTRIAL'!G29</f>
        <v>27.362300000000001</v>
      </c>
      <c r="K886" s="224">
        <f>'CUOTA INDUSTRIAL'!H29</f>
        <v>0</v>
      </c>
      <c r="L886" s="224">
        <f>'CUOTA INDUSTRIAL'!I29</f>
        <v>27.362300000000001</v>
      </c>
      <c r="M886" s="224">
        <f>'CUOTA INDUSTRIAL'!J29</f>
        <v>0</v>
      </c>
      <c r="N886" s="218" t="s">
        <v>203</v>
      </c>
      <c r="O886" s="214">
        <f>RESUMEN!$C$4</f>
        <v>44725</v>
      </c>
      <c r="P886" s="206">
        <v>2022</v>
      </c>
      <c r="Q886" s="206"/>
    </row>
    <row r="887" spans="1:17" ht="15.75" customHeight="1">
      <c r="A887" s="211" t="s">
        <v>38</v>
      </c>
      <c r="B887" s="211" t="s">
        <v>39</v>
      </c>
      <c r="C887" s="206" t="s">
        <v>65</v>
      </c>
      <c r="D887" s="206" t="s">
        <v>66</v>
      </c>
      <c r="E887" s="216" t="str">
        <f>'CUOTA INDUSTRIAL'!C29</f>
        <v>INOSTROZA CONCHA PELANTARIO</v>
      </c>
      <c r="F887" s="216" t="s">
        <v>49</v>
      </c>
      <c r="G887" s="211" t="s">
        <v>45</v>
      </c>
      <c r="H887" s="224">
        <f>'CUOTA INDUSTRIAL'!E30</f>
        <v>9.1207999999999991</v>
      </c>
      <c r="I887" s="224">
        <f>'CUOTA INDUSTRIAL'!F30</f>
        <v>0</v>
      </c>
      <c r="J887" s="224">
        <f>'CUOTA INDUSTRIAL'!G30</f>
        <v>36.4831</v>
      </c>
      <c r="K887" s="224">
        <f>'CUOTA INDUSTRIAL'!H30</f>
        <v>0</v>
      </c>
      <c r="L887" s="224">
        <f>'CUOTA INDUSTRIAL'!I30</f>
        <v>36.4831</v>
      </c>
      <c r="M887" s="224">
        <f>'CUOTA INDUSTRIAL'!J30</f>
        <v>0</v>
      </c>
      <c r="N887" s="218" t="s">
        <v>203</v>
      </c>
      <c r="O887" s="214">
        <f>RESUMEN!$C$4</f>
        <v>44725</v>
      </c>
      <c r="P887" s="206">
        <v>2022</v>
      </c>
      <c r="Q887" s="206"/>
    </row>
    <row r="888" spans="1:17" ht="15.75" customHeight="1">
      <c r="A888" s="211" t="s">
        <v>38</v>
      </c>
      <c r="B888" s="211" t="s">
        <v>39</v>
      </c>
      <c r="C888" s="206" t="s">
        <v>65</v>
      </c>
      <c r="D888" s="206" t="s">
        <v>66</v>
      </c>
      <c r="E888" s="216" t="str">
        <f>'CUOTA INDUSTRIAL'!C29</f>
        <v>INOSTROZA CONCHA PELANTARIO</v>
      </c>
      <c r="F888" s="211" t="s">
        <v>41</v>
      </c>
      <c r="G888" s="211" t="s">
        <v>45</v>
      </c>
      <c r="H888" s="224">
        <f>'CUOTA INDUSTRIAL'!K29</f>
        <v>36.4831</v>
      </c>
      <c r="I888" s="224">
        <f>'CUOTA INDUSTRIAL'!L29</f>
        <v>0</v>
      </c>
      <c r="J888" s="224">
        <f>'CUOTA INDUSTRIAL'!M29</f>
        <v>36.4831</v>
      </c>
      <c r="K888" s="224">
        <f>'CUOTA INDUSTRIAL'!N29</f>
        <v>0</v>
      </c>
      <c r="L888" s="224">
        <f>'CUOTA INDUSTRIAL'!O29</f>
        <v>36.4831</v>
      </c>
      <c r="M888" s="224">
        <f>'CUOTA INDUSTRIAL'!P29</f>
        <v>0</v>
      </c>
      <c r="N888" s="218" t="s">
        <v>203</v>
      </c>
      <c r="O888" s="214">
        <f>RESUMEN!$C$4</f>
        <v>44725</v>
      </c>
      <c r="P888" s="206">
        <v>2022</v>
      </c>
      <c r="Q888" s="206"/>
    </row>
    <row r="889" spans="1:17" ht="15.75" customHeight="1">
      <c r="A889" s="211" t="s">
        <v>38</v>
      </c>
      <c r="B889" s="211" t="s">
        <v>39</v>
      </c>
      <c r="C889" s="206" t="s">
        <v>65</v>
      </c>
      <c r="D889" s="206" t="s">
        <v>66</v>
      </c>
      <c r="E889" s="216" t="str">
        <f>'CUOTA INDUSTRIAL'!C31</f>
        <v>ISLA QUIHUA S.A</v>
      </c>
      <c r="F889" s="211" t="s">
        <v>41</v>
      </c>
      <c r="G889" s="211" t="s">
        <v>44</v>
      </c>
      <c r="H889" s="224">
        <f>'CUOTA INDUSTRIAL'!E31</f>
        <v>132.57980000000001</v>
      </c>
      <c r="I889" s="224">
        <f>'CUOTA INDUSTRIAL'!F31</f>
        <v>0</v>
      </c>
      <c r="J889" s="224">
        <f>'CUOTA INDUSTRIAL'!G31</f>
        <v>132.57980000000001</v>
      </c>
      <c r="K889" s="224">
        <f>'CUOTA INDUSTRIAL'!H31</f>
        <v>0</v>
      </c>
      <c r="L889" s="224">
        <f>'CUOTA INDUSTRIAL'!I31</f>
        <v>132.57980000000001</v>
      </c>
      <c r="M889" s="224">
        <f>'CUOTA INDUSTRIAL'!J31</f>
        <v>0</v>
      </c>
      <c r="N889" s="218" t="s">
        <v>203</v>
      </c>
      <c r="O889" s="214">
        <f>RESUMEN!$C$4</f>
        <v>44725</v>
      </c>
      <c r="P889" s="206">
        <v>2022</v>
      </c>
      <c r="Q889" s="206"/>
    </row>
    <row r="890" spans="1:17" ht="15.75" customHeight="1">
      <c r="A890" s="211" t="s">
        <v>38</v>
      </c>
      <c r="B890" s="211" t="s">
        <v>39</v>
      </c>
      <c r="C890" s="206" t="s">
        <v>65</v>
      </c>
      <c r="D890" s="206" t="s">
        <v>66</v>
      </c>
      <c r="E890" s="216" t="str">
        <f>'CUOTA INDUSTRIAL'!C31</f>
        <v>ISLA QUIHUA S.A</v>
      </c>
      <c r="F890" s="216" t="s">
        <v>49</v>
      </c>
      <c r="G890" s="211" t="s">
        <v>45</v>
      </c>
      <c r="H890" s="224">
        <f>'CUOTA INDUSTRIAL'!E32</f>
        <v>44.193300000000001</v>
      </c>
      <c r="I890" s="224">
        <f>'CUOTA INDUSTRIAL'!F32</f>
        <v>0</v>
      </c>
      <c r="J890" s="224">
        <f>'CUOTA INDUSTRIAL'!G32</f>
        <v>176.7731</v>
      </c>
      <c r="K890" s="224">
        <f>'CUOTA INDUSTRIAL'!H32</f>
        <v>0</v>
      </c>
      <c r="L890" s="224">
        <f>'CUOTA INDUSTRIAL'!I32</f>
        <v>176.7731</v>
      </c>
      <c r="M890" s="224">
        <f>'CUOTA INDUSTRIAL'!J32</f>
        <v>0</v>
      </c>
      <c r="N890" s="218" t="s">
        <v>203</v>
      </c>
      <c r="O890" s="214">
        <f>RESUMEN!$C$4</f>
        <v>44725</v>
      </c>
      <c r="P890" s="206">
        <v>2022</v>
      </c>
      <c r="Q890" s="206"/>
    </row>
    <row r="891" spans="1:17" ht="15.75" customHeight="1">
      <c r="A891" s="211" t="s">
        <v>38</v>
      </c>
      <c r="B891" s="211" t="s">
        <v>39</v>
      </c>
      <c r="C891" s="206" t="s">
        <v>65</v>
      </c>
      <c r="D891" s="206" t="s">
        <v>66</v>
      </c>
      <c r="E891" s="216" t="str">
        <f>'CUOTA INDUSTRIAL'!C31</f>
        <v>ISLA QUIHUA S.A</v>
      </c>
      <c r="F891" s="211" t="s">
        <v>41</v>
      </c>
      <c r="G891" s="211" t="s">
        <v>45</v>
      </c>
      <c r="H891" s="224">
        <f>'CUOTA INDUSTRIAL'!K31</f>
        <v>176.7731</v>
      </c>
      <c r="I891" s="224">
        <f>'CUOTA INDUSTRIAL'!L31</f>
        <v>0</v>
      </c>
      <c r="J891" s="224">
        <f>'CUOTA INDUSTRIAL'!M31</f>
        <v>176.7731</v>
      </c>
      <c r="K891" s="224">
        <f>'CUOTA INDUSTRIAL'!N31</f>
        <v>0</v>
      </c>
      <c r="L891" s="224">
        <f>'CUOTA INDUSTRIAL'!O31</f>
        <v>176.7731</v>
      </c>
      <c r="M891" s="224">
        <f>'CUOTA INDUSTRIAL'!P31</f>
        <v>0</v>
      </c>
      <c r="N891" s="218" t="s">
        <v>203</v>
      </c>
      <c r="O891" s="214">
        <f>RESUMEN!$C$4</f>
        <v>44725</v>
      </c>
      <c r="P891" s="206">
        <v>2022</v>
      </c>
      <c r="Q891" s="206"/>
    </row>
    <row r="892" spans="1:17" ht="15.75" customHeight="1">
      <c r="A892" s="211" t="s">
        <v>38</v>
      </c>
      <c r="B892" s="211" t="s">
        <v>39</v>
      </c>
      <c r="C892" s="206" t="s">
        <v>65</v>
      </c>
      <c r="D892" s="206" t="s">
        <v>66</v>
      </c>
      <c r="E892" s="216" t="str">
        <f>'CUOTA INDUSTRIAL'!C33</f>
        <v>ISLADAMAS S.A.</v>
      </c>
      <c r="F892" s="211" t="s">
        <v>41</v>
      </c>
      <c r="G892" s="211" t="s">
        <v>44</v>
      </c>
      <c r="H892" s="224">
        <f>'CUOTA INDUSTRIAL'!E33</f>
        <v>178.7764</v>
      </c>
      <c r="I892" s="224">
        <f>'CUOTA INDUSTRIAL'!F33</f>
        <v>0</v>
      </c>
      <c r="J892" s="224">
        <f>'CUOTA INDUSTRIAL'!G33</f>
        <v>178.7764</v>
      </c>
      <c r="K892" s="224">
        <f>'CUOTA INDUSTRIAL'!H33</f>
        <v>28.485999999999997</v>
      </c>
      <c r="L892" s="224">
        <f>'CUOTA INDUSTRIAL'!I33</f>
        <v>150.29040000000001</v>
      </c>
      <c r="M892" s="224">
        <f>'CUOTA INDUSTRIAL'!J33</f>
        <v>0.15933870466124161</v>
      </c>
      <c r="N892" s="218" t="s">
        <v>203</v>
      </c>
      <c r="O892" s="214">
        <f>RESUMEN!$C$4</f>
        <v>44725</v>
      </c>
      <c r="P892" s="206">
        <v>2022</v>
      </c>
      <c r="Q892" s="206"/>
    </row>
    <row r="893" spans="1:17" ht="15.75" customHeight="1">
      <c r="A893" s="211" t="s">
        <v>38</v>
      </c>
      <c r="B893" s="211" t="s">
        <v>39</v>
      </c>
      <c r="C893" s="206" t="s">
        <v>65</v>
      </c>
      <c r="D893" s="206" t="s">
        <v>66</v>
      </c>
      <c r="E893" s="216" t="str">
        <f>'CUOTA INDUSTRIAL'!C33</f>
        <v>ISLADAMAS S.A.</v>
      </c>
      <c r="F893" s="216" t="s">
        <v>49</v>
      </c>
      <c r="G893" s="211" t="s">
        <v>45</v>
      </c>
      <c r="H893" s="224">
        <f>'CUOTA INDUSTRIAL'!E34</f>
        <v>59.592100000000002</v>
      </c>
      <c r="I893" s="224">
        <f>'CUOTA INDUSTRIAL'!F34</f>
        <v>0</v>
      </c>
      <c r="J893" s="224">
        <f>'CUOTA INDUSTRIAL'!G34</f>
        <v>209.88249999999999</v>
      </c>
      <c r="K893" s="224">
        <f>'CUOTA INDUSTRIAL'!H34</f>
        <v>0</v>
      </c>
      <c r="L893" s="224">
        <f>'CUOTA INDUSTRIAL'!I34</f>
        <v>209.88249999999999</v>
      </c>
      <c r="M893" s="224">
        <f>'CUOTA INDUSTRIAL'!J34</f>
        <v>0</v>
      </c>
      <c r="N893" s="218" t="s">
        <v>203</v>
      </c>
      <c r="O893" s="214">
        <f>RESUMEN!$C$4</f>
        <v>44725</v>
      </c>
      <c r="P893" s="206">
        <v>2022</v>
      </c>
      <c r="Q893" s="206"/>
    </row>
    <row r="894" spans="1:17" ht="15.75" customHeight="1">
      <c r="A894" s="211" t="s">
        <v>38</v>
      </c>
      <c r="B894" s="211" t="s">
        <v>39</v>
      </c>
      <c r="C894" s="206" t="s">
        <v>65</v>
      </c>
      <c r="D894" s="206" t="s">
        <v>66</v>
      </c>
      <c r="E894" s="216" t="str">
        <f>'CUOTA INDUSTRIAL'!C33</f>
        <v>ISLADAMAS S.A.</v>
      </c>
      <c r="F894" s="211" t="s">
        <v>41</v>
      </c>
      <c r="G894" s="211" t="s">
        <v>45</v>
      </c>
      <c r="H894" s="224">
        <f>'CUOTA INDUSTRIAL'!K33</f>
        <v>238.36849999999998</v>
      </c>
      <c r="I894" s="224">
        <f>'CUOTA INDUSTRIAL'!L33</f>
        <v>0</v>
      </c>
      <c r="J894" s="224">
        <f>'CUOTA INDUSTRIAL'!M33</f>
        <v>238.36849999999998</v>
      </c>
      <c r="K894" s="224">
        <f>'CUOTA INDUSTRIAL'!N33</f>
        <v>28.485999999999997</v>
      </c>
      <c r="L894" s="224">
        <f>'CUOTA INDUSTRIAL'!O33</f>
        <v>209.88249999999999</v>
      </c>
      <c r="M894" s="224">
        <f>'CUOTA INDUSTRIAL'!P33</f>
        <v>0.11950404520731556</v>
      </c>
      <c r="N894" s="218" t="s">
        <v>203</v>
      </c>
      <c r="O894" s="214">
        <f>RESUMEN!$C$4</f>
        <v>44725</v>
      </c>
      <c r="P894" s="206">
        <v>2022</v>
      </c>
      <c r="Q894" s="206"/>
    </row>
    <row r="895" spans="1:17" ht="15.75" customHeight="1">
      <c r="A895" s="211" t="s">
        <v>38</v>
      </c>
      <c r="B895" s="211" t="s">
        <v>39</v>
      </c>
      <c r="C895" s="206" t="s">
        <v>65</v>
      </c>
      <c r="D895" s="206" t="s">
        <v>66</v>
      </c>
      <c r="E895" s="216" t="str">
        <f>'CUOTA INDUSTRIAL'!C35</f>
        <v>LANDES S.A.</v>
      </c>
      <c r="F895" s="211" t="s">
        <v>41</v>
      </c>
      <c r="G895" s="211" t="s">
        <v>44</v>
      </c>
      <c r="H895" s="224">
        <f>'CUOTA INDUSTRIAL'!E35</f>
        <v>1035.7089092153999</v>
      </c>
      <c r="I895" s="224">
        <f>'CUOTA INDUSTRIAL'!F35</f>
        <v>0</v>
      </c>
      <c r="J895" s="224">
        <f>'CUOTA INDUSTRIAL'!G35</f>
        <v>1035.7089092153999</v>
      </c>
      <c r="K895" s="224">
        <f>'CUOTA INDUSTRIAL'!H35</f>
        <v>0</v>
      </c>
      <c r="L895" s="224">
        <f>'CUOTA INDUSTRIAL'!I35</f>
        <v>1035.7089092153999</v>
      </c>
      <c r="M895" s="224">
        <f>'CUOTA INDUSTRIAL'!J35</f>
        <v>0</v>
      </c>
      <c r="N895" s="218" t="s">
        <v>203</v>
      </c>
      <c r="O895" s="214">
        <f>RESUMEN!$C$4</f>
        <v>44725</v>
      </c>
      <c r="P895" s="206">
        <v>2022</v>
      </c>
      <c r="Q895" s="206"/>
    </row>
    <row r="896" spans="1:17" ht="15.75" customHeight="1">
      <c r="A896" s="211" t="s">
        <v>38</v>
      </c>
      <c r="B896" s="211" t="s">
        <v>39</v>
      </c>
      <c r="C896" s="206" t="s">
        <v>65</v>
      </c>
      <c r="D896" s="206" t="s">
        <v>66</v>
      </c>
      <c r="E896" s="216" t="str">
        <f>'CUOTA INDUSTRIAL'!C35</f>
        <v>LANDES S.A.</v>
      </c>
      <c r="F896" s="216" t="s">
        <v>49</v>
      </c>
      <c r="G896" s="211" t="s">
        <v>45</v>
      </c>
      <c r="H896" s="224">
        <f>'CUOTA INDUSTRIAL'!E36</f>
        <v>345.23630307179997</v>
      </c>
      <c r="I896" s="224">
        <f>'CUOTA INDUSTRIAL'!F36</f>
        <v>0</v>
      </c>
      <c r="J896" s="224">
        <f>'CUOTA INDUSTRIAL'!G36</f>
        <v>1380.9452122871999</v>
      </c>
      <c r="K896" s="224">
        <f>'CUOTA INDUSTRIAL'!H36</f>
        <v>0</v>
      </c>
      <c r="L896" s="224">
        <f>'CUOTA INDUSTRIAL'!I36</f>
        <v>1380.9452122871999</v>
      </c>
      <c r="M896" s="224">
        <f>'CUOTA INDUSTRIAL'!J36</f>
        <v>0</v>
      </c>
      <c r="N896" s="218" t="s">
        <v>203</v>
      </c>
      <c r="O896" s="214">
        <f>RESUMEN!$C$4</f>
        <v>44725</v>
      </c>
      <c r="P896" s="206">
        <v>2022</v>
      </c>
      <c r="Q896" s="206"/>
    </row>
    <row r="897" spans="1:17" ht="15.75" customHeight="1">
      <c r="A897" s="211" t="s">
        <v>38</v>
      </c>
      <c r="B897" s="211" t="s">
        <v>39</v>
      </c>
      <c r="C897" s="206" t="s">
        <v>65</v>
      </c>
      <c r="D897" s="206" t="s">
        <v>66</v>
      </c>
      <c r="E897" s="216" t="str">
        <f>'CUOTA INDUSTRIAL'!C35</f>
        <v>LANDES S.A.</v>
      </c>
      <c r="F897" s="211" t="s">
        <v>41</v>
      </c>
      <c r="G897" s="211" t="s">
        <v>45</v>
      </c>
      <c r="H897" s="224">
        <f>'CUOTA INDUSTRIAL'!K35</f>
        <v>1380.9452122871999</v>
      </c>
      <c r="I897" s="224">
        <f>'CUOTA INDUSTRIAL'!L35</f>
        <v>0</v>
      </c>
      <c r="J897" s="224">
        <f>'CUOTA INDUSTRIAL'!M35</f>
        <v>1380.9452122871999</v>
      </c>
      <c r="K897" s="224">
        <f>'CUOTA INDUSTRIAL'!N35</f>
        <v>0</v>
      </c>
      <c r="L897" s="224">
        <f>'CUOTA INDUSTRIAL'!O35</f>
        <v>1380.9452122871999</v>
      </c>
      <c r="M897" s="224">
        <f>'CUOTA INDUSTRIAL'!P35</f>
        <v>0</v>
      </c>
      <c r="N897" s="218" t="s">
        <v>203</v>
      </c>
      <c r="O897" s="214">
        <f>RESUMEN!$C$4</f>
        <v>44725</v>
      </c>
      <c r="P897" s="206">
        <v>2022</v>
      </c>
      <c r="Q897" s="206"/>
    </row>
    <row r="898" spans="1:17" ht="15.75" customHeight="1">
      <c r="A898" s="211" t="s">
        <v>38</v>
      </c>
      <c r="B898" s="211" t="s">
        <v>39</v>
      </c>
      <c r="C898" s="206" t="s">
        <v>65</v>
      </c>
      <c r="D898" s="206" t="s">
        <v>66</v>
      </c>
      <c r="E898" s="216" t="str">
        <f>'CUOTA INDUSTRIAL'!C37</f>
        <v>NORDIO LTDA. SOC.</v>
      </c>
      <c r="F898" s="211" t="s">
        <v>41</v>
      </c>
      <c r="G898" s="211" t="s">
        <v>44</v>
      </c>
      <c r="H898" s="224">
        <f>'CUOTA INDUSTRIAL'!E37</f>
        <v>83.107600000000005</v>
      </c>
      <c r="I898" s="224">
        <f>'CUOTA INDUSTRIAL'!F37</f>
        <v>0</v>
      </c>
      <c r="J898" s="224">
        <f>'CUOTA INDUSTRIAL'!G37</f>
        <v>83.107600000000005</v>
      </c>
      <c r="K898" s="224">
        <f>'CUOTA INDUSTRIAL'!H37</f>
        <v>0</v>
      </c>
      <c r="L898" s="224">
        <f>'CUOTA INDUSTRIAL'!I37</f>
        <v>83.107600000000005</v>
      </c>
      <c r="M898" s="224">
        <f>'CUOTA INDUSTRIAL'!J37</f>
        <v>0</v>
      </c>
      <c r="N898" s="218" t="s">
        <v>203</v>
      </c>
      <c r="O898" s="214">
        <f>RESUMEN!$C$4</f>
        <v>44725</v>
      </c>
      <c r="P898" s="206">
        <v>2022</v>
      </c>
      <c r="Q898" s="206"/>
    </row>
    <row r="899" spans="1:17" ht="15.75" customHeight="1">
      <c r="A899" s="211" t="s">
        <v>38</v>
      </c>
      <c r="B899" s="211" t="s">
        <v>39</v>
      </c>
      <c r="C899" s="206" t="s">
        <v>65</v>
      </c>
      <c r="D899" s="206" t="s">
        <v>66</v>
      </c>
      <c r="E899" s="216" t="str">
        <f>'CUOTA INDUSTRIAL'!C37</f>
        <v>NORDIO LTDA. SOC.</v>
      </c>
      <c r="F899" s="216" t="s">
        <v>49</v>
      </c>
      <c r="G899" s="211" t="s">
        <v>45</v>
      </c>
      <c r="H899" s="224">
        <f>'CUOTA INDUSTRIAL'!E38</f>
        <v>27.702500000000001</v>
      </c>
      <c r="I899" s="224">
        <f>'CUOTA INDUSTRIAL'!F38</f>
        <v>0</v>
      </c>
      <c r="J899" s="224">
        <f>'CUOTA INDUSTRIAL'!G38</f>
        <v>110.81010000000001</v>
      </c>
      <c r="K899" s="224">
        <f>'CUOTA INDUSTRIAL'!H38</f>
        <v>0</v>
      </c>
      <c r="L899" s="224">
        <f>'CUOTA INDUSTRIAL'!I38</f>
        <v>110.81010000000001</v>
      </c>
      <c r="M899" s="224">
        <f>'CUOTA INDUSTRIAL'!J38</f>
        <v>0</v>
      </c>
      <c r="N899" s="218" t="s">
        <v>203</v>
      </c>
      <c r="O899" s="214">
        <f>RESUMEN!$C$4</f>
        <v>44725</v>
      </c>
      <c r="P899" s="206">
        <v>2022</v>
      </c>
      <c r="Q899" s="206"/>
    </row>
    <row r="900" spans="1:17" ht="15.75" customHeight="1">
      <c r="A900" s="211" t="s">
        <v>38</v>
      </c>
      <c r="B900" s="211" t="s">
        <v>39</v>
      </c>
      <c r="C900" s="206" t="s">
        <v>65</v>
      </c>
      <c r="D900" s="206" t="s">
        <v>66</v>
      </c>
      <c r="E900" s="216" t="str">
        <f>'CUOTA INDUSTRIAL'!C37</f>
        <v>NORDIO LTDA. SOC.</v>
      </c>
      <c r="F900" s="211" t="s">
        <v>41</v>
      </c>
      <c r="G900" s="211" t="s">
        <v>45</v>
      </c>
      <c r="H900" s="224">
        <f>'CUOTA INDUSTRIAL'!K37</f>
        <v>110.81010000000001</v>
      </c>
      <c r="I900" s="224">
        <f>'CUOTA INDUSTRIAL'!L37</f>
        <v>0</v>
      </c>
      <c r="J900" s="224">
        <f>'CUOTA INDUSTRIAL'!M37</f>
        <v>110.81010000000001</v>
      </c>
      <c r="K900" s="224">
        <f>'CUOTA INDUSTRIAL'!N37</f>
        <v>0</v>
      </c>
      <c r="L900" s="224">
        <f>'CUOTA INDUSTRIAL'!O37</f>
        <v>110.81010000000001</v>
      </c>
      <c r="M900" s="224">
        <f>'CUOTA INDUSTRIAL'!P37</f>
        <v>0</v>
      </c>
      <c r="N900" s="218" t="s">
        <v>203</v>
      </c>
      <c r="O900" s="214">
        <f>RESUMEN!$C$4</f>
        <v>44725</v>
      </c>
      <c r="P900" s="206">
        <v>2022</v>
      </c>
      <c r="Q900" s="206"/>
    </row>
    <row r="901" spans="1:17" ht="15.75" customHeight="1">
      <c r="A901" s="211" t="s">
        <v>38</v>
      </c>
      <c r="B901" s="211" t="s">
        <v>39</v>
      </c>
      <c r="C901" s="206" t="s">
        <v>65</v>
      </c>
      <c r="D901" s="206" t="s">
        <v>66</v>
      </c>
      <c r="E901" s="216" t="str">
        <f>'CUOTA INDUSTRIAL'!C39</f>
        <v>ORIZON S.A.</v>
      </c>
      <c r="F901" s="211" t="s">
        <v>41</v>
      </c>
      <c r="G901" s="211" t="s">
        <v>44</v>
      </c>
      <c r="H901" s="224">
        <f>'CUOTA INDUSTRIAL'!E39</f>
        <v>191.37430000000001</v>
      </c>
      <c r="I901" s="224">
        <f>'CUOTA INDUSTRIAL'!F39</f>
        <v>0</v>
      </c>
      <c r="J901" s="224">
        <f>'CUOTA INDUSTRIAL'!G39</f>
        <v>191.37430000000001</v>
      </c>
      <c r="K901" s="224">
        <f>'CUOTA INDUSTRIAL'!H39</f>
        <v>0</v>
      </c>
      <c r="L901" s="224">
        <f>'CUOTA INDUSTRIAL'!I39</f>
        <v>191.37430000000001</v>
      </c>
      <c r="M901" s="224">
        <f>'CUOTA INDUSTRIAL'!J39</f>
        <v>0</v>
      </c>
      <c r="N901" s="218" t="s">
        <v>203</v>
      </c>
      <c r="O901" s="214">
        <f>RESUMEN!$C$4</f>
        <v>44725</v>
      </c>
      <c r="P901" s="206">
        <v>2022</v>
      </c>
      <c r="Q901" s="206"/>
    </row>
    <row r="902" spans="1:17" ht="15.75" customHeight="1">
      <c r="A902" s="211" t="s">
        <v>38</v>
      </c>
      <c r="B902" s="211" t="s">
        <v>39</v>
      </c>
      <c r="C902" s="206" t="s">
        <v>65</v>
      </c>
      <c r="D902" s="206" t="s">
        <v>66</v>
      </c>
      <c r="E902" s="216" t="str">
        <f>'CUOTA INDUSTRIAL'!C39</f>
        <v>ORIZON S.A.</v>
      </c>
      <c r="F902" s="216" t="s">
        <v>49</v>
      </c>
      <c r="G902" s="211" t="s">
        <v>45</v>
      </c>
      <c r="H902" s="224">
        <f>'CUOTA INDUSTRIAL'!E40</f>
        <v>63.791400000000003</v>
      </c>
      <c r="I902" s="224">
        <f>'CUOTA INDUSTRIAL'!F40</f>
        <v>0</v>
      </c>
      <c r="J902" s="224">
        <f>'CUOTA INDUSTRIAL'!G40</f>
        <v>255.16570000000002</v>
      </c>
      <c r="K902" s="224">
        <f>'CUOTA INDUSTRIAL'!H40</f>
        <v>0</v>
      </c>
      <c r="L902" s="224">
        <f>'CUOTA INDUSTRIAL'!I40</f>
        <v>255.16570000000002</v>
      </c>
      <c r="M902" s="224">
        <f>'CUOTA INDUSTRIAL'!J40</f>
        <v>0</v>
      </c>
      <c r="N902" s="218" t="s">
        <v>203</v>
      </c>
      <c r="O902" s="214">
        <f>RESUMEN!$C$4</f>
        <v>44725</v>
      </c>
      <c r="P902" s="206">
        <v>2022</v>
      </c>
      <c r="Q902" s="206"/>
    </row>
    <row r="903" spans="1:17" ht="15.75" customHeight="1">
      <c r="A903" s="211" t="s">
        <v>38</v>
      </c>
      <c r="B903" s="211" t="s">
        <v>39</v>
      </c>
      <c r="C903" s="206" t="s">
        <v>65</v>
      </c>
      <c r="D903" s="206" t="s">
        <v>66</v>
      </c>
      <c r="E903" s="216" t="str">
        <f>'CUOTA INDUSTRIAL'!C39</f>
        <v>ORIZON S.A.</v>
      </c>
      <c r="F903" s="211" t="s">
        <v>41</v>
      </c>
      <c r="G903" s="211" t="s">
        <v>45</v>
      </c>
      <c r="H903" s="224">
        <f>'CUOTA INDUSTRIAL'!K39</f>
        <v>255.16570000000002</v>
      </c>
      <c r="I903" s="224">
        <f>'CUOTA INDUSTRIAL'!L39</f>
        <v>0</v>
      </c>
      <c r="J903" s="224">
        <f>'CUOTA INDUSTRIAL'!M39</f>
        <v>255.16570000000002</v>
      </c>
      <c r="K903" s="224">
        <f>'CUOTA INDUSTRIAL'!N39</f>
        <v>0</v>
      </c>
      <c r="L903" s="224">
        <f>'CUOTA INDUSTRIAL'!O39</f>
        <v>255.16570000000002</v>
      </c>
      <c r="M903" s="224">
        <f>'CUOTA INDUSTRIAL'!P39</f>
        <v>0</v>
      </c>
      <c r="N903" s="218" t="s">
        <v>203</v>
      </c>
      <c r="O903" s="214">
        <f>RESUMEN!$C$4</f>
        <v>44725</v>
      </c>
      <c r="P903" s="206">
        <v>2022</v>
      </c>
      <c r="Q903" s="206"/>
    </row>
    <row r="904" spans="1:17" ht="15.75" customHeight="1">
      <c r="A904" s="211" t="s">
        <v>38</v>
      </c>
      <c r="B904" s="211" t="s">
        <v>39</v>
      </c>
      <c r="C904" s="206" t="s">
        <v>65</v>
      </c>
      <c r="D904" s="206" t="s">
        <v>66</v>
      </c>
      <c r="E904" s="216" t="str">
        <f>'CUOTA INDUSTRIAL'!C41</f>
        <v>PACIFICBLU SpA.</v>
      </c>
      <c r="F904" s="211" t="s">
        <v>41</v>
      </c>
      <c r="G904" s="211" t="s">
        <v>44</v>
      </c>
      <c r="H904" s="224">
        <f>'CUOTA INDUSTRIAL'!E41</f>
        <v>12299.0555</v>
      </c>
      <c r="I904" s="224">
        <f>'CUOTA INDUSTRIAL'!F41</f>
        <v>0</v>
      </c>
      <c r="J904" s="224">
        <f>'CUOTA INDUSTRIAL'!G41</f>
        <v>12299.0555</v>
      </c>
      <c r="K904" s="224">
        <f>'CUOTA INDUSTRIAL'!H41</f>
        <v>8206.6270000000004</v>
      </c>
      <c r="L904" s="224">
        <f>'CUOTA INDUSTRIAL'!I41</f>
        <v>4092.4285</v>
      </c>
      <c r="M904" s="224">
        <f>'CUOTA INDUSTRIAL'!J41</f>
        <v>0.66725668487307832</v>
      </c>
      <c r="N904" s="218" t="s">
        <v>203</v>
      </c>
      <c r="O904" s="214">
        <f>RESUMEN!$C$4</f>
        <v>44725</v>
      </c>
      <c r="P904" s="206">
        <v>2022</v>
      </c>
      <c r="Q904" s="206"/>
    </row>
    <row r="905" spans="1:17" ht="15.75" customHeight="1">
      <c r="A905" s="211" t="s">
        <v>38</v>
      </c>
      <c r="B905" s="211" t="s">
        <v>39</v>
      </c>
      <c r="C905" s="206" t="s">
        <v>65</v>
      </c>
      <c r="D905" s="206" t="s">
        <v>66</v>
      </c>
      <c r="E905" s="216" t="str">
        <f>'CUOTA INDUSTRIAL'!C41</f>
        <v>PACIFICBLU SpA.</v>
      </c>
      <c r="F905" s="216" t="s">
        <v>49</v>
      </c>
      <c r="G905" s="211" t="s">
        <v>45</v>
      </c>
      <c r="H905" s="224">
        <f>'CUOTA INDUSTRIAL'!E42</f>
        <v>4099.6851999999999</v>
      </c>
      <c r="I905" s="224">
        <f>'CUOTA INDUSTRIAL'!F42</f>
        <v>0</v>
      </c>
      <c r="J905" s="224">
        <f>'CUOTA INDUSTRIAL'!G42</f>
        <v>8192.1136999999999</v>
      </c>
      <c r="K905" s="224">
        <f>'CUOTA INDUSTRIAL'!H42</f>
        <v>0</v>
      </c>
      <c r="L905" s="224">
        <f>'CUOTA INDUSTRIAL'!I42</f>
        <v>8192.1136999999999</v>
      </c>
      <c r="M905" s="224">
        <f>'CUOTA INDUSTRIAL'!J42</f>
        <v>0</v>
      </c>
      <c r="N905" s="218" t="s">
        <v>203</v>
      </c>
      <c r="O905" s="214">
        <f>RESUMEN!$C$4</f>
        <v>44725</v>
      </c>
      <c r="P905" s="206">
        <v>2022</v>
      </c>
      <c r="Q905" s="206"/>
    </row>
    <row r="906" spans="1:17" ht="15.75" customHeight="1">
      <c r="A906" s="211" t="s">
        <v>38</v>
      </c>
      <c r="B906" s="211" t="s">
        <v>39</v>
      </c>
      <c r="C906" s="206" t="s">
        <v>65</v>
      </c>
      <c r="D906" s="206" t="s">
        <v>66</v>
      </c>
      <c r="E906" s="216" t="str">
        <f>'CUOTA INDUSTRIAL'!C41</f>
        <v>PACIFICBLU SpA.</v>
      </c>
      <c r="F906" s="211" t="s">
        <v>41</v>
      </c>
      <c r="G906" s="211" t="s">
        <v>45</v>
      </c>
      <c r="H906" s="224">
        <f>'CUOTA INDUSTRIAL'!K41</f>
        <v>16398.740700000002</v>
      </c>
      <c r="I906" s="224">
        <f>'CUOTA INDUSTRIAL'!L41</f>
        <v>0</v>
      </c>
      <c r="J906" s="224">
        <f>'CUOTA INDUSTRIAL'!M41</f>
        <v>16398.740700000002</v>
      </c>
      <c r="K906" s="224">
        <f>'CUOTA INDUSTRIAL'!N41</f>
        <v>8206.6270000000004</v>
      </c>
      <c r="L906" s="224">
        <f>'CUOTA INDUSTRIAL'!O41</f>
        <v>8192.1137000000017</v>
      </c>
      <c r="M906" s="224">
        <f>'CUOTA INDUSTRIAL'!P41</f>
        <v>0.500442512637571</v>
      </c>
      <c r="N906" s="218" t="s">
        <v>203</v>
      </c>
      <c r="O906" s="214">
        <f>RESUMEN!$C$4</f>
        <v>44725</v>
      </c>
      <c r="P906" s="206">
        <v>2022</v>
      </c>
      <c r="Q906" s="206"/>
    </row>
    <row r="907" spans="1:17" ht="15.75" customHeight="1">
      <c r="A907" s="211" t="s">
        <v>38</v>
      </c>
      <c r="B907" s="211" t="s">
        <v>39</v>
      </c>
      <c r="C907" s="206" t="s">
        <v>65</v>
      </c>
      <c r="D907" s="216" t="s">
        <v>66</v>
      </c>
      <c r="E907" s="216" t="str">
        <f>'CUOTA INDUSTRIAL'!C43</f>
        <v>QUINTERO S.A. PESQ.</v>
      </c>
      <c r="F907" s="211" t="s">
        <v>41</v>
      </c>
      <c r="G907" s="211" t="s">
        <v>44</v>
      </c>
      <c r="H907" s="224">
        <f>'CUOTA INDUSTRIAL'!E43</f>
        <v>30.185300000000002</v>
      </c>
      <c r="I907" s="224">
        <f>'CUOTA INDUSTRIAL'!F43</f>
        <v>0</v>
      </c>
      <c r="J907" s="224">
        <f>'CUOTA INDUSTRIAL'!G43</f>
        <v>30.185300000000002</v>
      </c>
      <c r="K907" s="224">
        <f>'CUOTA INDUSTRIAL'!H43</f>
        <v>14.943</v>
      </c>
      <c r="L907" s="224">
        <f>'CUOTA INDUSTRIAL'!I43</f>
        <v>15.242300000000002</v>
      </c>
      <c r="M907" s="224">
        <f>'CUOTA INDUSTRIAL'!J43</f>
        <v>0.4950422887962021</v>
      </c>
      <c r="N907" s="218" t="s">
        <v>203</v>
      </c>
      <c r="O907" s="214">
        <f>RESUMEN!$C$4</f>
        <v>44725</v>
      </c>
      <c r="P907" s="206">
        <v>2022</v>
      </c>
      <c r="Q907" s="206"/>
    </row>
    <row r="908" spans="1:17" ht="15.75" customHeight="1">
      <c r="A908" s="211" t="s">
        <v>38</v>
      </c>
      <c r="B908" s="211" t="s">
        <v>39</v>
      </c>
      <c r="C908" s="206" t="s">
        <v>65</v>
      </c>
      <c r="D908" s="206" t="s">
        <v>66</v>
      </c>
      <c r="E908" s="216" t="str">
        <f>'CUOTA INDUSTRIAL'!C43</f>
        <v>QUINTERO S.A. PESQ.</v>
      </c>
      <c r="F908" s="216" t="s">
        <v>49</v>
      </c>
      <c r="G908" s="211" t="s">
        <v>45</v>
      </c>
      <c r="H908" s="224">
        <f>'CUOTA INDUSTRIAL'!E44</f>
        <v>10.0618</v>
      </c>
      <c r="I908" s="224">
        <f>'CUOTA INDUSTRIAL'!F44</f>
        <v>0</v>
      </c>
      <c r="J908" s="224">
        <f>'CUOTA INDUSTRIAL'!G44</f>
        <v>25.304100000000002</v>
      </c>
      <c r="K908" s="224">
        <f>'CUOTA INDUSTRIAL'!H44</f>
        <v>0</v>
      </c>
      <c r="L908" s="224">
        <f>'CUOTA INDUSTRIAL'!I44</f>
        <v>25.304100000000002</v>
      </c>
      <c r="M908" s="224">
        <f>'CUOTA INDUSTRIAL'!J44</f>
        <v>0</v>
      </c>
      <c r="N908" s="218" t="s">
        <v>203</v>
      </c>
      <c r="O908" s="214">
        <f>RESUMEN!$C$4</f>
        <v>44725</v>
      </c>
      <c r="P908" s="206">
        <v>2022</v>
      </c>
      <c r="Q908" s="206"/>
    </row>
    <row r="909" spans="1:17" ht="15.75" customHeight="1">
      <c r="A909" s="211" t="s">
        <v>38</v>
      </c>
      <c r="B909" s="211" t="s">
        <v>39</v>
      </c>
      <c r="C909" s="206" t="s">
        <v>65</v>
      </c>
      <c r="D909" s="206" t="s">
        <v>66</v>
      </c>
      <c r="E909" s="216" t="str">
        <f>'CUOTA INDUSTRIAL'!C43</f>
        <v>QUINTERO S.A. PESQ.</v>
      </c>
      <c r="F909" s="211" t="s">
        <v>41</v>
      </c>
      <c r="G909" s="211" t="s">
        <v>45</v>
      </c>
      <c r="H909" s="224">
        <f>'CUOTA INDUSTRIAL'!K43</f>
        <v>40.247100000000003</v>
      </c>
      <c r="I909" s="224">
        <f>'CUOTA INDUSTRIAL'!L43</f>
        <v>0</v>
      </c>
      <c r="J909" s="224">
        <f>'CUOTA INDUSTRIAL'!M43</f>
        <v>40.247100000000003</v>
      </c>
      <c r="K909" s="224">
        <f>'CUOTA INDUSTRIAL'!N43</f>
        <v>14.943</v>
      </c>
      <c r="L909" s="224">
        <f>'CUOTA INDUSTRIAL'!O43</f>
        <v>25.304100000000005</v>
      </c>
      <c r="M909" s="224">
        <f>'CUOTA INDUSTRIAL'!P43</f>
        <v>0.37128140909531365</v>
      </c>
      <c r="N909" s="218" t="s">
        <v>203</v>
      </c>
      <c r="O909" s="214">
        <f>RESUMEN!$C$4</f>
        <v>44725</v>
      </c>
      <c r="P909" s="206">
        <v>2022</v>
      </c>
      <c r="Q909" s="206"/>
    </row>
    <row r="910" spans="1:17" ht="15.75" customHeight="1">
      <c r="A910" s="211" t="s">
        <v>38</v>
      </c>
      <c r="B910" s="211" t="s">
        <v>39</v>
      </c>
      <c r="C910" s="206" t="s">
        <v>65</v>
      </c>
      <c r="D910" s="206" t="s">
        <v>66</v>
      </c>
      <c r="E910" s="221" t="str">
        <f>'CUOTA INDUSTRIAL'!C45</f>
        <v>RUBIO Y MAUAD LTDA</v>
      </c>
      <c r="F910" s="211" t="s">
        <v>41</v>
      </c>
      <c r="G910" s="211" t="s">
        <v>44</v>
      </c>
      <c r="H910" s="224">
        <f>'CUOTA INDUSTRIAL'!E45</f>
        <v>25.747599999999998</v>
      </c>
      <c r="I910" s="224">
        <f>'CUOTA INDUSTRIAL'!F45</f>
        <v>0</v>
      </c>
      <c r="J910" s="224">
        <f>'CUOTA INDUSTRIAL'!G45</f>
        <v>25.747599999999998</v>
      </c>
      <c r="K910" s="224">
        <f>'CUOTA INDUSTRIAL'!H45</f>
        <v>0</v>
      </c>
      <c r="L910" s="224">
        <f>'CUOTA INDUSTRIAL'!I45</f>
        <v>25.747599999999998</v>
      </c>
      <c r="M910" s="224">
        <f>'CUOTA INDUSTRIAL'!J45</f>
        <v>0</v>
      </c>
      <c r="N910" s="218" t="s">
        <v>203</v>
      </c>
      <c r="O910" s="214">
        <f>RESUMEN!$C$4</f>
        <v>44725</v>
      </c>
      <c r="P910" s="206">
        <v>2022</v>
      </c>
      <c r="Q910" s="206"/>
    </row>
    <row r="911" spans="1:17" ht="15.75" customHeight="1">
      <c r="A911" s="211" t="s">
        <v>38</v>
      </c>
      <c r="B911" s="211" t="s">
        <v>39</v>
      </c>
      <c r="C911" s="206" t="s">
        <v>65</v>
      </c>
      <c r="D911" s="206" t="s">
        <v>66</v>
      </c>
      <c r="E911" s="221" t="str">
        <f>'CUOTA INDUSTRIAL'!C45</f>
        <v>RUBIO Y MAUAD LTDA</v>
      </c>
      <c r="F911" s="216" t="s">
        <v>49</v>
      </c>
      <c r="G911" s="211" t="s">
        <v>45</v>
      </c>
      <c r="H911" s="224">
        <f>'CUOTA INDUSTRIAL'!E46</f>
        <v>8.5824999999999996</v>
      </c>
      <c r="I911" s="224">
        <f>'CUOTA INDUSTRIAL'!F46</f>
        <v>0</v>
      </c>
      <c r="J911" s="224">
        <f>'CUOTA INDUSTRIAL'!G46</f>
        <v>34.330100000000002</v>
      </c>
      <c r="K911" s="224">
        <f>'CUOTA INDUSTRIAL'!H46</f>
        <v>0</v>
      </c>
      <c r="L911" s="224">
        <f>'CUOTA INDUSTRIAL'!I46</f>
        <v>34.330100000000002</v>
      </c>
      <c r="M911" s="224">
        <f>'CUOTA INDUSTRIAL'!J46</f>
        <v>0</v>
      </c>
      <c r="N911" s="218" t="s">
        <v>203</v>
      </c>
      <c r="O911" s="214">
        <f>RESUMEN!$C$4</f>
        <v>44725</v>
      </c>
      <c r="P911" s="206">
        <v>2022</v>
      </c>
      <c r="Q911" s="206"/>
    </row>
    <row r="912" spans="1:17" ht="15.75" customHeight="1">
      <c r="A912" s="211" t="s">
        <v>38</v>
      </c>
      <c r="B912" s="211" t="s">
        <v>39</v>
      </c>
      <c r="C912" s="206" t="s">
        <v>65</v>
      </c>
      <c r="D912" s="206" t="s">
        <v>66</v>
      </c>
      <c r="E912" s="221" t="str">
        <f>'CUOTA INDUSTRIAL'!C45</f>
        <v>RUBIO Y MAUAD LTDA</v>
      </c>
      <c r="F912" s="211" t="s">
        <v>41</v>
      </c>
      <c r="G912" s="211" t="s">
        <v>45</v>
      </c>
      <c r="H912" s="224">
        <f>'CUOTA INDUSTRIAL'!K45</f>
        <v>34.330100000000002</v>
      </c>
      <c r="I912" s="224">
        <f>'CUOTA INDUSTRIAL'!L45</f>
        <v>0</v>
      </c>
      <c r="J912" s="224">
        <f>'CUOTA INDUSTRIAL'!M45</f>
        <v>34.330100000000002</v>
      </c>
      <c r="K912" s="224">
        <f>'CUOTA INDUSTRIAL'!N45</f>
        <v>0</v>
      </c>
      <c r="L912" s="224">
        <f>'CUOTA INDUSTRIAL'!O45</f>
        <v>34.330100000000002</v>
      </c>
      <c r="M912" s="224">
        <f>'CUOTA INDUSTRIAL'!P45</f>
        <v>0</v>
      </c>
      <c r="N912" s="218" t="s">
        <v>203</v>
      </c>
      <c r="O912" s="214">
        <f>RESUMEN!$C$4</f>
        <v>44725</v>
      </c>
      <c r="P912" s="206">
        <v>2022</v>
      </c>
      <c r="Q912" s="206"/>
    </row>
    <row r="913" spans="1:17" ht="15.75" customHeight="1">
      <c r="A913" s="211" t="s">
        <v>38</v>
      </c>
      <c r="B913" s="211" t="s">
        <v>39</v>
      </c>
      <c r="C913" s="206" t="s">
        <v>65</v>
      </c>
      <c r="D913" s="206" t="s">
        <v>66</v>
      </c>
      <c r="E913" s="221" t="str">
        <f>'CUOTA INDUSTRIAL'!C47</f>
        <v>SUR AUSTRAL S.A</v>
      </c>
      <c r="F913" s="211" t="s">
        <v>41</v>
      </c>
      <c r="G913" s="211" t="s">
        <v>44</v>
      </c>
      <c r="H913" s="224">
        <f>'CUOTA INDUSTRIAL'!E47</f>
        <v>0.62529999999999997</v>
      </c>
      <c r="I913" s="224">
        <f>'CUOTA INDUSTRIAL'!F47</f>
        <v>0</v>
      </c>
      <c r="J913" s="224">
        <f>'CUOTA INDUSTRIAL'!G47</f>
        <v>0.62529999999999997</v>
      </c>
      <c r="K913" s="224">
        <f>'CUOTA INDUSTRIAL'!H47</f>
        <v>0</v>
      </c>
      <c r="L913" s="224">
        <f>'CUOTA INDUSTRIAL'!I47</f>
        <v>0.62529999999999997</v>
      </c>
      <c r="M913" s="224">
        <f>'CUOTA INDUSTRIAL'!J47</f>
        <v>0</v>
      </c>
      <c r="N913" s="218" t="s">
        <v>203</v>
      </c>
      <c r="O913" s="214">
        <f>RESUMEN!$C$4</f>
        <v>44725</v>
      </c>
      <c r="P913" s="206">
        <v>2022</v>
      </c>
      <c r="Q913" s="206"/>
    </row>
    <row r="914" spans="1:17" ht="15.75" customHeight="1">
      <c r="A914" s="211" t="s">
        <v>38</v>
      </c>
      <c r="B914" s="211" t="s">
        <v>39</v>
      </c>
      <c r="C914" s="206" t="s">
        <v>65</v>
      </c>
      <c r="D914" s="206" t="s">
        <v>66</v>
      </c>
      <c r="E914" s="221" t="str">
        <f>'CUOTA INDUSTRIAL'!C47</f>
        <v>SUR AUSTRAL S.A</v>
      </c>
      <c r="F914" s="216" t="s">
        <v>49</v>
      </c>
      <c r="G914" s="211" t="s">
        <v>45</v>
      </c>
      <c r="H914" s="224">
        <f>'CUOTA INDUSTRIAL'!E48</f>
        <v>0.2084</v>
      </c>
      <c r="I914" s="224">
        <f>'CUOTA INDUSTRIAL'!F48</f>
        <v>0</v>
      </c>
      <c r="J914" s="224">
        <f>'CUOTA INDUSTRIAL'!G48</f>
        <v>0.8337</v>
      </c>
      <c r="K914" s="224">
        <f>'CUOTA INDUSTRIAL'!H48</f>
        <v>0</v>
      </c>
      <c r="L914" s="224">
        <f>'CUOTA INDUSTRIAL'!I48</f>
        <v>0.8337</v>
      </c>
      <c r="M914" s="224">
        <f>'CUOTA INDUSTRIAL'!J48</f>
        <v>0</v>
      </c>
      <c r="N914" s="218" t="s">
        <v>203</v>
      </c>
      <c r="O914" s="214">
        <f>RESUMEN!$C$4</f>
        <v>44725</v>
      </c>
      <c r="P914" s="206">
        <v>2022</v>
      </c>
      <c r="Q914" s="206"/>
    </row>
    <row r="915" spans="1:17" ht="15.75" customHeight="1">
      <c r="A915" s="211" t="s">
        <v>38</v>
      </c>
      <c r="B915" s="211" t="s">
        <v>39</v>
      </c>
      <c r="C915" s="206" t="s">
        <v>65</v>
      </c>
      <c r="D915" s="206" t="s">
        <v>66</v>
      </c>
      <c r="E915" s="221" t="str">
        <f>'CUOTA INDUSTRIAL'!C47</f>
        <v>SUR AUSTRAL S.A</v>
      </c>
      <c r="F915" s="211" t="s">
        <v>41</v>
      </c>
      <c r="G915" s="211" t="s">
        <v>45</v>
      </c>
      <c r="H915" s="224">
        <f>'CUOTA INDUSTRIAL'!K47</f>
        <v>0.8337</v>
      </c>
      <c r="I915" s="224">
        <f>'CUOTA INDUSTRIAL'!L47</f>
        <v>0</v>
      </c>
      <c r="J915" s="224">
        <f>'CUOTA INDUSTRIAL'!M47</f>
        <v>0.8337</v>
      </c>
      <c r="K915" s="224">
        <f>'CUOTA INDUSTRIAL'!N47</f>
        <v>0</v>
      </c>
      <c r="L915" s="224">
        <f>'CUOTA INDUSTRIAL'!O47</f>
        <v>0.8337</v>
      </c>
      <c r="M915" s="224">
        <f>'CUOTA INDUSTRIAL'!P47</f>
        <v>0</v>
      </c>
      <c r="N915" s="218" t="s">
        <v>203</v>
      </c>
      <c r="O915" s="214">
        <f>RESUMEN!$C$4</f>
        <v>44725</v>
      </c>
      <c r="P915" s="206">
        <v>2022</v>
      </c>
      <c r="Q915" s="206"/>
    </row>
    <row r="916" spans="1:17" ht="15.75" customHeight="1">
      <c r="A916" s="211" t="s">
        <v>38</v>
      </c>
      <c r="B916" s="211" t="s">
        <v>39</v>
      </c>
      <c r="C916" s="206" t="s">
        <v>65</v>
      </c>
      <c r="D916" s="206" t="s">
        <v>66</v>
      </c>
      <c r="E916" s="221" t="str">
        <f>'CUOTA INDUSTRIAL'!C49</f>
        <v>COMERCIALIZADORA SIMON SEAFOOD LTDA.</v>
      </c>
      <c r="F916" s="211" t="s">
        <v>41</v>
      </c>
      <c r="G916" s="211" t="s">
        <v>44</v>
      </c>
      <c r="H916" s="224">
        <f>'CUOTA INDUSTRIAL'!E49</f>
        <v>1040.1098999999999</v>
      </c>
      <c r="I916" s="224">
        <f>'CUOTA INDUSTRIAL'!F49</f>
        <v>-717.48500000000001</v>
      </c>
      <c r="J916" s="224">
        <f>'CUOTA INDUSTRIAL'!G49</f>
        <v>322.62489999999991</v>
      </c>
      <c r="K916" s="224">
        <f>'CUOTA INDUSTRIAL'!H49</f>
        <v>0</v>
      </c>
      <c r="L916" s="224">
        <f>'CUOTA INDUSTRIAL'!I49</f>
        <v>322.62489999999991</v>
      </c>
      <c r="M916" s="224">
        <f>'CUOTA INDUSTRIAL'!J49</f>
        <v>0</v>
      </c>
      <c r="N916" s="218" t="s">
        <v>203</v>
      </c>
      <c r="O916" s="214">
        <f>RESUMEN!$C$4</f>
        <v>44725</v>
      </c>
      <c r="P916" s="206">
        <v>2022</v>
      </c>
      <c r="Q916" s="206"/>
    </row>
    <row r="917" spans="1:17" ht="15.75" customHeight="1">
      <c r="A917" s="211" t="s">
        <v>38</v>
      </c>
      <c r="B917" s="211" t="s">
        <v>39</v>
      </c>
      <c r="C917" s="206" t="s">
        <v>65</v>
      </c>
      <c r="D917" s="206" t="s">
        <v>66</v>
      </c>
      <c r="E917" s="221" t="str">
        <f>'CUOTA INDUSTRIAL'!C49</f>
        <v>COMERCIALIZADORA SIMON SEAFOOD LTDA.</v>
      </c>
      <c r="F917" s="216" t="s">
        <v>49</v>
      </c>
      <c r="G917" s="211" t="s">
        <v>45</v>
      </c>
      <c r="H917" s="224">
        <f>'CUOTA INDUSTRIAL'!E50</f>
        <v>346.70330000000001</v>
      </c>
      <c r="I917" s="224">
        <f>'CUOTA INDUSTRIAL'!F50</f>
        <v>0</v>
      </c>
      <c r="J917" s="224">
        <f>'CUOTA INDUSTRIAL'!G50</f>
        <v>669.32819999999992</v>
      </c>
      <c r="K917" s="224">
        <f>'CUOTA INDUSTRIAL'!H50</f>
        <v>0</v>
      </c>
      <c r="L917" s="224">
        <f>'CUOTA INDUSTRIAL'!I50</f>
        <v>669.32819999999992</v>
      </c>
      <c r="M917" s="224">
        <f>'CUOTA INDUSTRIAL'!J50</f>
        <v>0</v>
      </c>
      <c r="N917" s="218" t="s">
        <v>203</v>
      </c>
      <c r="O917" s="214">
        <f>RESUMEN!$C$4</f>
        <v>44725</v>
      </c>
      <c r="P917" s="206">
        <v>2022</v>
      </c>
      <c r="Q917" s="206"/>
    </row>
    <row r="918" spans="1:17" ht="15.75" customHeight="1">
      <c r="A918" s="211" t="s">
        <v>38</v>
      </c>
      <c r="B918" s="211" t="s">
        <v>39</v>
      </c>
      <c r="C918" s="206" t="s">
        <v>65</v>
      </c>
      <c r="D918" s="206" t="s">
        <v>66</v>
      </c>
      <c r="E918" s="221" t="str">
        <f>'CUOTA INDUSTRIAL'!C49</f>
        <v>COMERCIALIZADORA SIMON SEAFOOD LTDA.</v>
      </c>
      <c r="F918" s="211" t="s">
        <v>41</v>
      </c>
      <c r="G918" s="211" t="s">
        <v>45</v>
      </c>
      <c r="H918" s="224">
        <f>'CUOTA INDUSTRIAL'!K49</f>
        <v>1386.8132000000001</v>
      </c>
      <c r="I918" s="224">
        <f>'CUOTA INDUSTRIAL'!L49</f>
        <v>-717.48500000000001</v>
      </c>
      <c r="J918" s="224">
        <f>'CUOTA INDUSTRIAL'!M49</f>
        <v>669.32820000000004</v>
      </c>
      <c r="K918" s="224">
        <f>'CUOTA INDUSTRIAL'!N49</f>
        <v>0</v>
      </c>
      <c r="L918" s="224">
        <f>'CUOTA INDUSTRIAL'!O49</f>
        <v>669.32820000000004</v>
      </c>
      <c r="M918" s="224">
        <f>'CUOTA INDUSTRIAL'!P49</f>
        <v>0</v>
      </c>
      <c r="N918" s="218" t="s">
        <v>203</v>
      </c>
      <c r="O918" s="214">
        <f>RESUMEN!$C$4</f>
        <v>44725</v>
      </c>
      <c r="P918" s="206">
        <v>2022</v>
      </c>
      <c r="Q918" s="206"/>
    </row>
    <row r="919" spans="1:17" ht="15.75" customHeight="1">
      <c r="A919" s="211" t="s">
        <v>38</v>
      </c>
      <c r="B919" s="211" t="s">
        <v>39</v>
      </c>
      <c r="C919" s="206" t="s">
        <v>65</v>
      </c>
      <c r="D919" s="206" t="s">
        <v>66</v>
      </c>
      <c r="E919" s="221" t="str">
        <f>'CUOTA INDUSTRIAL'!C51</f>
        <v>SOCIEDAD PESQUERA NORDIOMAR SpA</v>
      </c>
      <c r="F919" s="211" t="s">
        <v>41</v>
      </c>
      <c r="G919" s="211" t="s">
        <v>44</v>
      </c>
      <c r="H919" s="224">
        <f>'CUOTA INDUSTRIAL'!E51</f>
        <v>611.42572467540003</v>
      </c>
      <c r="I919" s="224">
        <f>'CUOTA INDUSTRIAL'!F51</f>
        <v>469</v>
      </c>
      <c r="J919" s="224">
        <f>'CUOTA INDUSTRIAL'!G51</f>
        <v>1080.4257246754</v>
      </c>
      <c r="K919" s="224">
        <f>'CUOTA INDUSTRIAL'!H51</f>
        <v>974.01300000000003</v>
      </c>
      <c r="L919" s="224">
        <f>'CUOTA INDUSTRIAL'!I51</f>
        <v>106.4127246754</v>
      </c>
      <c r="M919" s="224">
        <f>'CUOTA INDUSTRIAL'!J51</f>
        <v>0.9015085236818382</v>
      </c>
      <c r="N919" s="218" t="s">
        <v>203</v>
      </c>
      <c r="O919" s="214">
        <f>RESUMEN!$C$4</f>
        <v>44725</v>
      </c>
      <c r="P919" s="206">
        <v>2022</v>
      </c>
      <c r="Q919" s="206"/>
    </row>
    <row r="920" spans="1:17" ht="15.75" customHeight="1">
      <c r="A920" s="211" t="s">
        <v>38</v>
      </c>
      <c r="B920" s="211" t="s">
        <v>39</v>
      </c>
      <c r="C920" s="206" t="s">
        <v>65</v>
      </c>
      <c r="D920" s="206" t="s">
        <v>66</v>
      </c>
      <c r="E920" s="221" t="str">
        <f>'CUOTA INDUSTRIAL'!C51</f>
        <v>SOCIEDAD PESQUERA NORDIOMAR SpA</v>
      </c>
      <c r="F920" s="216" t="s">
        <v>49</v>
      </c>
      <c r="G920" s="211" t="s">
        <v>45</v>
      </c>
      <c r="H920" s="224">
        <f>'CUOTA INDUSTRIAL'!E52</f>
        <v>203.80857489180002</v>
      </c>
      <c r="I920" s="224">
        <f>'CUOTA INDUSTRIAL'!F52</f>
        <v>0</v>
      </c>
      <c r="J920" s="224">
        <f>'CUOTA INDUSTRIAL'!G52</f>
        <v>310.22129956720005</v>
      </c>
      <c r="K920" s="224">
        <f>'CUOTA INDUSTRIAL'!H52</f>
        <v>0</v>
      </c>
      <c r="L920" s="224">
        <f>'CUOTA INDUSTRIAL'!I52</f>
        <v>310.22129956720005</v>
      </c>
      <c r="M920" s="224">
        <f>'CUOTA INDUSTRIAL'!J52</f>
        <v>0</v>
      </c>
      <c r="N920" s="218" t="s">
        <v>203</v>
      </c>
      <c r="O920" s="214">
        <f>RESUMEN!$C$4</f>
        <v>44725</v>
      </c>
      <c r="P920" s="206">
        <v>2022</v>
      </c>
      <c r="Q920" s="206"/>
    </row>
    <row r="921" spans="1:17" ht="15.75" customHeight="1">
      <c r="A921" s="211" t="s">
        <v>38</v>
      </c>
      <c r="B921" s="211" t="s">
        <v>39</v>
      </c>
      <c r="C921" s="206" t="s">
        <v>65</v>
      </c>
      <c r="D921" s="206" t="s">
        <v>66</v>
      </c>
      <c r="E921" s="221" t="str">
        <f>'CUOTA INDUSTRIAL'!C51</f>
        <v>SOCIEDAD PESQUERA NORDIOMAR SpA</v>
      </c>
      <c r="F921" s="211" t="s">
        <v>41</v>
      </c>
      <c r="G921" s="211" t="s">
        <v>45</v>
      </c>
      <c r="H921" s="224">
        <f>'CUOTA INDUSTRIAL'!K51</f>
        <v>815.23429956720008</v>
      </c>
      <c r="I921" s="224">
        <f>'CUOTA INDUSTRIAL'!L51</f>
        <v>469</v>
      </c>
      <c r="J921" s="224">
        <f>'CUOTA INDUSTRIAL'!M51</f>
        <v>1284.2342995672002</v>
      </c>
      <c r="K921" s="224">
        <f>'CUOTA INDUSTRIAL'!N51</f>
        <v>974.01300000000003</v>
      </c>
      <c r="L921" s="224">
        <f>'CUOTA INDUSTRIAL'!O51</f>
        <v>310.22129956720016</v>
      </c>
      <c r="M921" s="224">
        <f>'CUOTA INDUSTRIAL'!P51</f>
        <v>0.75843870571612371</v>
      </c>
      <c r="N921" s="218" t="s">
        <v>203</v>
      </c>
      <c r="O921" s="214">
        <f>RESUMEN!$C$4</f>
        <v>44725</v>
      </c>
      <c r="P921" s="206">
        <v>2022</v>
      </c>
      <c r="Q921" s="206"/>
    </row>
    <row r="922" spans="1:17" s="245" customFormat="1" ht="15.75" customHeight="1">
      <c r="A922" s="203" t="s">
        <v>38</v>
      </c>
      <c r="B922" s="203" t="s">
        <v>39</v>
      </c>
      <c r="C922" s="234" t="s">
        <v>65</v>
      </c>
      <c r="D922" s="234" t="s">
        <v>67</v>
      </c>
      <c r="E922" s="234" t="s">
        <v>68</v>
      </c>
      <c r="F922" s="203" t="s">
        <v>41</v>
      </c>
      <c r="G922" s="203" t="s">
        <v>45</v>
      </c>
      <c r="H922" s="237">
        <f>'CUOTA INDUSTRIAL'!K61</f>
        <v>24521.495837983202</v>
      </c>
      <c r="I922" s="237">
        <f>'CUOTA INDUSTRIAL'!L61</f>
        <v>527.20000000000005</v>
      </c>
      <c r="J922" s="237">
        <f>'CUOTA INDUSTRIAL'!M61</f>
        <v>25048.695837983203</v>
      </c>
      <c r="K922" s="237">
        <f>'CUOTA INDUSTRIAL'!N61</f>
        <v>10590.917000000001</v>
      </c>
      <c r="L922" s="237">
        <f>'CUOTA INDUSTRIAL'!O61</f>
        <v>14457.778837983202</v>
      </c>
      <c r="M922" s="238">
        <f>'CUOTA INDUSTRIAL'!P61</f>
        <v>0.42281311045105213</v>
      </c>
      <c r="N922" s="244" t="s">
        <v>203</v>
      </c>
      <c r="O922" s="205">
        <f>RESUMEN!$C$4</f>
        <v>44725</v>
      </c>
      <c r="P922" s="234">
        <v>2022</v>
      </c>
      <c r="Q922" s="234"/>
    </row>
  </sheetData>
  <phoneticPr fontId="43" type="noConversion"/>
  <pageMargins left="0.7" right="0.7" top="0.75" bottom="0.75" header="0.3" footer="0.3"/>
  <pageSetup paperSize="1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6" sqref="E16"/>
    </sheetView>
  </sheetViews>
  <sheetFormatPr baseColWidth="10" defaultRowHeight="15"/>
  <cols>
    <col min="3" max="3" width="26.5703125" customWidth="1"/>
    <col min="4" max="4" width="32.140625" customWidth="1"/>
    <col min="7" max="7" width="11.85546875" bestFit="1" customWidth="1"/>
  </cols>
  <sheetData>
    <row r="1" spans="1:8">
      <c r="A1" s="406" t="s">
        <v>492</v>
      </c>
      <c r="B1" s="407" t="s">
        <v>792</v>
      </c>
      <c r="C1" s="407" t="s">
        <v>793</v>
      </c>
      <c r="D1" s="408" t="s">
        <v>72</v>
      </c>
      <c r="E1" s="335"/>
      <c r="F1" s="335"/>
      <c r="G1" s="335"/>
    </row>
    <row r="2" spans="1:8" ht="15.75" thickBot="1">
      <c r="A2" s="409" t="s">
        <v>72</v>
      </c>
      <c r="B2" s="410">
        <v>18391.121999999999</v>
      </c>
      <c r="C2" s="410">
        <v>6130.3739999999998</v>
      </c>
      <c r="D2" s="411">
        <f>B2+C2</f>
        <v>24521.495999999999</v>
      </c>
      <c r="E2" s="335"/>
      <c r="F2" s="335"/>
      <c r="G2" s="335"/>
    </row>
    <row r="3" spans="1:8">
      <c r="A3" s="335"/>
      <c r="B3" s="335"/>
      <c r="C3" s="335"/>
      <c r="D3" s="335"/>
      <c r="E3" s="335"/>
      <c r="F3" s="335"/>
      <c r="G3" s="335"/>
      <c r="H3" s="335"/>
    </row>
    <row r="4" spans="1:8">
      <c r="A4" s="335"/>
      <c r="B4" s="335"/>
      <c r="C4" s="335"/>
      <c r="D4" s="335"/>
      <c r="E4" s="335"/>
      <c r="F4" s="335"/>
      <c r="G4" s="335"/>
      <c r="H4" s="335"/>
    </row>
    <row r="5" spans="1:8" ht="15.75" thickBot="1">
      <c r="A5" s="335"/>
      <c r="B5" s="335"/>
      <c r="C5" s="335"/>
      <c r="D5" s="335"/>
      <c r="E5" s="335"/>
      <c r="F5" s="335"/>
      <c r="G5" s="335"/>
      <c r="H5" s="335"/>
    </row>
    <row r="6" spans="1:8">
      <c r="A6" s="586" t="s">
        <v>785</v>
      </c>
      <c r="B6" s="587"/>
      <c r="C6" s="587"/>
      <c r="D6" s="587"/>
      <c r="E6" s="587"/>
      <c r="F6" s="587"/>
      <c r="G6" s="587"/>
      <c r="H6" s="356"/>
    </row>
    <row r="7" spans="1:8">
      <c r="A7" s="412" t="s">
        <v>786</v>
      </c>
      <c r="B7" s="413" t="s">
        <v>787</v>
      </c>
      <c r="C7" s="413" t="s">
        <v>788</v>
      </c>
      <c r="D7" s="413" t="s">
        <v>789</v>
      </c>
      <c r="E7" s="413" t="s">
        <v>790</v>
      </c>
      <c r="F7" s="413" t="s">
        <v>794</v>
      </c>
      <c r="G7" s="413" t="s">
        <v>795</v>
      </c>
      <c r="H7" s="414" t="s">
        <v>791</v>
      </c>
    </row>
    <row r="8" spans="1:8">
      <c r="A8" s="415">
        <v>56</v>
      </c>
      <c r="B8" s="416">
        <v>44574</v>
      </c>
      <c r="C8" s="415" t="s">
        <v>796</v>
      </c>
      <c r="D8" s="415" t="s">
        <v>797</v>
      </c>
      <c r="E8" s="417">
        <v>2.51329E-2</v>
      </c>
      <c r="F8" s="418">
        <f>E8*$B$2</f>
        <v>462.22223011379998</v>
      </c>
      <c r="G8" s="418">
        <f>E8*$C$2</f>
        <v>154.0740767046</v>
      </c>
      <c r="H8" s="418">
        <f>F8+G8</f>
        <v>616.29630681840001</v>
      </c>
    </row>
    <row r="9" spans="1:8">
      <c r="A9" s="419">
        <v>57</v>
      </c>
      <c r="B9" s="420">
        <v>44574</v>
      </c>
      <c r="C9" s="419" t="s">
        <v>796</v>
      </c>
      <c r="D9" s="419" t="s">
        <v>797</v>
      </c>
      <c r="E9" s="425">
        <v>5.0000000000000001E-3</v>
      </c>
      <c r="F9" s="421">
        <f>E9*$B$2</f>
        <v>91.955609999999993</v>
      </c>
      <c r="G9" s="421">
        <f>E9*$C$2</f>
        <v>30.651869999999999</v>
      </c>
      <c r="H9" s="421">
        <f>F9+G9</f>
        <v>122.60748</v>
      </c>
    </row>
    <row r="10" spans="1:8">
      <c r="A10" s="415">
        <v>58</v>
      </c>
      <c r="B10" s="416">
        <v>44574</v>
      </c>
      <c r="C10" s="415" t="s">
        <v>796</v>
      </c>
      <c r="D10" s="415" t="s">
        <v>797</v>
      </c>
      <c r="E10" s="415">
        <v>1.5E-3</v>
      </c>
      <c r="F10" s="418">
        <f t="shared" ref="F10:F25" si="0">E10*$B$2</f>
        <v>27.586683000000001</v>
      </c>
      <c r="G10" s="418">
        <f t="shared" ref="G10:G25" si="1">E10*$C$2</f>
        <v>9.1955609999999997</v>
      </c>
      <c r="H10" s="418">
        <f t="shared" ref="H10:H25" si="2">F10+G10</f>
        <v>36.782243999999999</v>
      </c>
    </row>
    <row r="11" spans="1:8">
      <c r="A11" s="419">
        <v>765</v>
      </c>
      <c r="B11" s="420">
        <v>44669</v>
      </c>
      <c r="C11" s="419" t="s">
        <v>63</v>
      </c>
      <c r="D11" s="419" t="s">
        <v>784</v>
      </c>
      <c r="E11" s="419">
        <v>2.51329E-2</v>
      </c>
      <c r="F11" s="421">
        <f t="shared" si="0"/>
        <v>462.22223011379998</v>
      </c>
      <c r="G11" s="421">
        <f t="shared" si="1"/>
        <v>154.0740767046</v>
      </c>
      <c r="H11" s="421">
        <f t="shared" si="2"/>
        <v>616.29630681840001</v>
      </c>
    </row>
    <row r="12" spans="1:8">
      <c r="A12" s="415">
        <v>766</v>
      </c>
      <c r="B12" s="416">
        <v>44669</v>
      </c>
      <c r="C12" s="415" t="s">
        <v>63</v>
      </c>
      <c r="D12" s="415" t="s">
        <v>784</v>
      </c>
      <c r="E12" s="415">
        <v>5.0000000000000001E-3</v>
      </c>
      <c r="F12" s="418">
        <f t="shared" si="0"/>
        <v>91.955609999999993</v>
      </c>
      <c r="G12" s="418">
        <f t="shared" si="1"/>
        <v>30.651869999999999</v>
      </c>
      <c r="H12" s="418">
        <f t="shared" si="2"/>
        <v>122.60748</v>
      </c>
    </row>
    <row r="13" spans="1:8">
      <c r="A13" s="419">
        <v>767</v>
      </c>
      <c r="B13" s="420">
        <v>44669</v>
      </c>
      <c r="C13" s="419" t="s">
        <v>63</v>
      </c>
      <c r="D13" s="419" t="s">
        <v>784</v>
      </c>
      <c r="E13" s="419">
        <v>1.5E-3</v>
      </c>
      <c r="F13" s="421">
        <f t="shared" si="0"/>
        <v>27.586683000000001</v>
      </c>
      <c r="G13" s="421">
        <f t="shared" si="1"/>
        <v>9.1955609999999997</v>
      </c>
      <c r="H13" s="421">
        <f t="shared" si="2"/>
        <v>36.782243999999999</v>
      </c>
    </row>
    <row r="14" spans="1:8">
      <c r="A14" s="415">
        <v>800</v>
      </c>
      <c r="B14" s="416">
        <v>44671</v>
      </c>
      <c r="C14" s="415" t="s">
        <v>799</v>
      </c>
      <c r="D14" s="415"/>
      <c r="E14" s="415">
        <v>5.0000000000000001E-4</v>
      </c>
      <c r="F14" s="418">
        <f t="shared" si="0"/>
        <v>9.1955609999999997</v>
      </c>
      <c r="G14" s="418">
        <f t="shared" si="1"/>
        <v>3.0651869999999999</v>
      </c>
      <c r="H14" s="418">
        <f t="shared" si="2"/>
        <v>12.260748</v>
      </c>
    </row>
    <row r="15" spans="1:8">
      <c r="A15" s="419">
        <v>801</v>
      </c>
      <c r="B15" s="420">
        <v>44671</v>
      </c>
      <c r="C15" s="419" t="s">
        <v>799</v>
      </c>
      <c r="D15" s="419"/>
      <c r="E15" s="419">
        <v>1E-3</v>
      </c>
      <c r="F15" s="421">
        <f t="shared" si="0"/>
        <v>18.391121999999999</v>
      </c>
      <c r="G15" s="421">
        <f t="shared" si="1"/>
        <v>6.1303739999999998</v>
      </c>
      <c r="H15" s="421">
        <f t="shared" si="2"/>
        <v>24.521495999999999</v>
      </c>
    </row>
    <row r="16" spans="1:8">
      <c r="A16" s="415"/>
      <c r="B16" s="416"/>
      <c r="C16" s="415"/>
      <c r="D16" s="415"/>
      <c r="E16" s="415"/>
      <c r="F16" s="418">
        <f t="shared" si="0"/>
        <v>0</v>
      </c>
      <c r="G16" s="418">
        <f t="shared" si="1"/>
        <v>0</v>
      </c>
      <c r="H16" s="418">
        <f t="shared" si="2"/>
        <v>0</v>
      </c>
    </row>
    <row r="17" spans="1:8">
      <c r="A17" s="419"/>
      <c r="B17" s="420"/>
      <c r="C17" s="419"/>
      <c r="D17" s="419"/>
      <c r="E17" s="419"/>
      <c r="F17" s="421">
        <f t="shared" si="0"/>
        <v>0</v>
      </c>
      <c r="G17" s="421">
        <f t="shared" si="1"/>
        <v>0</v>
      </c>
      <c r="H17" s="421">
        <f t="shared" si="2"/>
        <v>0</v>
      </c>
    </row>
    <row r="18" spans="1:8">
      <c r="A18" s="415"/>
      <c r="B18" s="416"/>
      <c r="C18" s="415"/>
      <c r="D18" s="415"/>
      <c r="E18" s="415"/>
      <c r="F18" s="418">
        <f t="shared" si="0"/>
        <v>0</v>
      </c>
      <c r="G18" s="418">
        <f t="shared" si="1"/>
        <v>0</v>
      </c>
      <c r="H18" s="418">
        <f t="shared" si="2"/>
        <v>0</v>
      </c>
    </row>
    <row r="19" spans="1:8">
      <c r="A19" s="419"/>
      <c r="B19" s="420"/>
      <c r="C19" s="419"/>
      <c r="D19" s="419"/>
      <c r="E19" s="422"/>
      <c r="F19" s="421">
        <f t="shared" si="0"/>
        <v>0</v>
      </c>
      <c r="G19" s="421">
        <f t="shared" si="1"/>
        <v>0</v>
      </c>
      <c r="H19" s="421">
        <f t="shared" si="2"/>
        <v>0</v>
      </c>
    </row>
    <row r="20" spans="1:8">
      <c r="A20" s="415"/>
      <c r="B20" s="416"/>
      <c r="C20" s="415"/>
      <c r="D20" s="415"/>
      <c r="E20" s="423"/>
      <c r="F20" s="418">
        <f t="shared" si="0"/>
        <v>0</v>
      </c>
      <c r="G20" s="418">
        <f t="shared" si="1"/>
        <v>0</v>
      </c>
      <c r="H20" s="418">
        <f t="shared" si="2"/>
        <v>0</v>
      </c>
    </row>
    <row r="21" spans="1:8">
      <c r="A21" s="419"/>
      <c r="B21" s="420"/>
      <c r="C21" s="419"/>
      <c r="D21" s="419"/>
      <c r="E21" s="422"/>
      <c r="F21" s="421">
        <f t="shared" si="0"/>
        <v>0</v>
      </c>
      <c r="G21" s="421">
        <f t="shared" si="1"/>
        <v>0</v>
      </c>
      <c r="H21" s="421">
        <f t="shared" si="2"/>
        <v>0</v>
      </c>
    </row>
    <row r="22" spans="1:8">
      <c r="A22" s="415"/>
      <c r="B22" s="416"/>
      <c r="C22" s="415"/>
      <c r="D22" s="415"/>
      <c r="E22" s="423"/>
      <c r="F22" s="418">
        <f t="shared" si="0"/>
        <v>0</v>
      </c>
      <c r="G22" s="418">
        <f t="shared" si="1"/>
        <v>0</v>
      </c>
      <c r="H22" s="418">
        <f t="shared" si="2"/>
        <v>0</v>
      </c>
    </row>
    <row r="23" spans="1:8">
      <c r="A23" s="419"/>
      <c r="B23" s="420"/>
      <c r="C23" s="419"/>
      <c r="D23" s="419"/>
      <c r="E23" s="422"/>
      <c r="F23" s="421">
        <f t="shared" si="0"/>
        <v>0</v>
      </c>
      <c r="G23" s="421">
        <f t="shared" si="1"/>
        <v>0</v>
      </c>
      <c r="H23" s="421">
        <f t="shared" si="2"/>
        <v>0</v>
      </c>
    </row>
    <row r="24" spans="1:8">
      <c r="A24" s="415"/>
      <c r="B24" s="416"/>
      <c r="C24" s="415"/>
      <c r="D24" s="415"/>
      <c r="E24" s="423"/>
      <c r="F24" s="418">
        <f t="shared" si="0"/>
        <v>0</v>
      </c>
      <c r="G24" s="418">
        <f t="shared" si="1"/>
        <v>0</v>
      </c>
      <c r="H24" s="418">
        <f t="shared" si="2"/>
        <v>0</v>
      </c>
    </row>
    <row r="25" spans="1:8">
      <c r="A25" s="419"/>
      <c r="B25" s="420"/>
      <c r="C25" s="422"/>
      <c r="D25" s="422"/>
      <c r="E25" s="422"/>
      <c r="F25" s="421">
        <f t="shared" si="0"/>
        <v>0</v>
      </c>
      <c r="G25" s="421">
        <f t="shared" si="1"/>
        <v>0</v>
      </c>
      <c r="H25" s="421">
        <f t="shared" si="2"/>
        <v>0</v>
      </c>
    </row>
    <row r="26" spans="1:8">
      <c r="A26" s="216"/>
      <c r="B26" s="219"/>
      <c r="C26" s="4"/>
      <c r="D26" s="4"/>
      <c r="E26" s="424"/>
      <c r="F26" s="424">
        <f t="shared" ref="F26:F27" si="3">$B$2*E26</f>
        <v>0</v>
      </c>
      <c r="G26" s="424">
        <f t="shared" ref="G26:G27" si="4">$C$2*E26</f>
        <v>0</v>
      </c>
      <c r="H26" s="216">
        <f>$D$2*E26</f>
        <v>0</v>
      </c>
    </row>
    <row r="27" spans="1:8">
      <c r="A27" s="216"/>
      <c r="B27" s="4"/>
      <c r="C27" s="4"/>
      <c r="D27" s="4"/>
      <c r="E27" s="424"/>
      <c r="F27" s="424">
        <f t="shared" si="3"/>
        <v>0</v>
      </c>
      <c r="G27" s="424">
        <f t="shared" si="4"/>
        <v>0</v>
      </c>
      <c r="H27" s="216">
        <f>$D$2*E27</f>
        <v>0</v>
      </c>
    </row>
  </sheetData>
  <mergeCells count="1"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RESUMEN</vt:lpstr>
      <vt:lpstr>CUOTA ARTESANAL</vt:lpstr>
      <vt:lpstr>CUOTA REMANENTE</vt:lpstr>
      <vt:lpstr>CUOTA REMANENTE CESIO. IND.</vt:lpstr>
      <vt:lpstr>CUOTA INDUSTRIAL</vt:lpstr>
      <vt:lpstr>CESIONES INDIVIDUALES</vt:lpstr>
      <vt:lpstr>FUP Y PESC. INVESTIGACION</vt:lpstr>
      <vt:lpstr>Publicacion Web</vt:lpstr>
      <vt:lpstr>Hoja2</vt:lpstr>
      <vt:lpstr>coeficientes LTP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ZULETA ESPINOZA, GERALDINE</cp:lastModifiedBy>
  <dcterms:created xsi:type="dcterms:W3CDTF">2018-02-08T19:35:52Z</dcterms:created>
  <dcterms:modified xsi:type="dcterms:W3CDTF">2022-06-16T15:48:17Z</dcterms:modified>
</cp:coreProperties>
</file>