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40" windowWidth="15795" windowHeight="6285" tabRatio="834" activeTab="4"/>
  </bookViews>
  <sheets>
    <sheet name="Resumen_año" sheetId="7" r:id="rId1"/>
    <sheet name="Merluza común Artesanal" sheetId="1" r:id="rId2"/>
    <sheet name="Merluza común Industrial" sheetId="2" r:id="rId3"/>
    <sheet name="M. común FUP y P.Investigación" sheetId="5" r:id="rId4"/>
    <sheet name="Cesiones individuales" sheetId="14" r:id="rId5"/>
    <sheet name="Publicacion Web" sheetId="9" r:id="rId6"/>
    <sheet name="coeficientes LTP" sheetId="12" state="hidden" r:id="rId7"/>
    <sheet name="Hoja1" sheetId="13" state="hidden" r:id="rId8"/>
  </sheets>
  <definedNames>
    <definedName name="_xlnm._FilterDatabase" localSheetId="1" hidden="1">'Merluza común Artesanal'!$A$8:$PY$672</definedName>
    <definedName name="_xlnm._FilterDatabase" localSheetId="5" hidden="1">'Publicacion Web'!$A$1:$O$1009</definedName>
  </definedNames>
  <calcPr calcId="125725"/>
</workbook>
</file>

<file path=xl/calcChain.xml><?xml version="1.0" encoding="utf-8"?>
<calcChain xmlns="http://schemas.openxmlformats.org/spreadsheetml/2006/main">
  <c r="H576" i="1"/>
  <c r="I28" i="14"/>
  <c r="F28"/>
  <c r="H27"/>
  <c r="J27" s="1"/>
  <c r="H26"/>
  <c r="J26" s="1"/>
  <c r="H528" i="1"/>
  <c r="H25" i="14"/>
  <c r="J25" s="1"/>
  <c r="H607" i="1"/>
  <c r="L516"/>
  <c r="H625"/>
  <c r="E220" i="9"/>
  <c r="E186"/>
  <c r="E185"/>
  <c r="E83"/>
  <c r="E67"/>
  <c r="E66"/>
  <c r="E65"/>
  <c r="E64"/>
  <c r="E63"/>
  <c r="E62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5"/>
  <c r="E987"/>
  <c r="E986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I142"/>
  <c r="J142"/>
  <c r="K142"/>
  <c r="L142"/>
  <c r="M142"/>
  <c r="H142"/>
  <c r="H140"/>
  <c r="I140"/>
  <c r="J140"/>
  <c r="K140"/>
  <c r="L140"/>
  <c r="M140"/>
  <c r="N140"/>
  <c r="I141"/>
  <c r="J141"/>
  <c r="K141"/>
  <c r="L141"/>
  <c r="M141"/>
  <c r="N141"/>
  <c r="H141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I718"/>
  <c r="J718"/>
  <c r="H718"/>
  <c r="H716"/>
  <c r="I716"/>
  <c r="J716"/>
  <c r="K716"/>
  <c r="N716"/>
  <c r="I717"/>
  <c r="K717"/>
  <c r="N717"/>
  <c r="H717"/>
  <c r="I715"/>
  <c r="J715"/>
  <c r="H715"/>
  <c r="H713"/>
  <c r="I713"/>
  <c r="J713"/>
  <c r="K713"/>
  <c r="N713"/>
  <c r="I714"/>
  <c r="K714"/>
  <c r="N714"/>
  <c r="H714"/>
  <c r="I712"/>
  <c r="J712"/>
  <c r="K712"/>
  <c r="L712"/>
  <c r="M712"/>
  <c r="N712"/>
  <c r="H712"/>
  <c r="I711"/>
  <c r="J711"/>
  <c r="H711"/>
  <c r="H709"/>
  <c r="I709"/>
  <c r="J709"/>
  <c r="K709"/>
  <c r="N709"/>
  <c r="I710"/>
  <c r="K710"/>
  <c r="N710"/>
  <c r="H710"/>
  <c r="I708"/>
  <c r="J708"/>
  <c r="H708"/>
  <c r="H706"/>
  <c r="I706"/>
  <c r="J706"/>
  <c r="K706"/>
  <c r="N706"/>
  <c r="I707"/>
  <c r="K707"/>
  <c r="N707"/>
  <c r="H707"/>
  <c r="I705"/>
  <c r="J705"/>
  <c r="K705"/>
  <c r="L705"/>
  <c r="M705"/>
  <c r="H705"/>
  <c r="H703"/>
  <c r="I703"/>
  <c r="J703"/>
  <c r="K703"/>
  <c r="L703"/>
  <c r="M703"/>
  <c r="N703"/>
  <c r="I704"/>
  <c r="J704"/>
  <c r="K704"/>
  <c r="L704"/>
  <c r="M704"/>
  <c r="N704"/>
  <c r="H704"/>
  <c r="I702"/>
  <c r="J702"/>
  <c r="H702"/>
  <c r="H700"/>
  <c r="I700"/>
  <c r="J700"/>
  <c r="K700"/>
  <c r="N700"/>
  <c r="I701"/>
  <c r="K701"/>
  <c r="N701"/>
  <c r="H701"/>
  <c r="I699"/>
  <c r="J699"/>
  <c r="H699"/>
  <c r="H697"/>
  <c r="I697"/>
  <c r="J697"/>
  <c r="K697"/>
  <c r="N697"/>
  <c r="I698"/>
  <c r="K698"/>
  <c r="N698"/>
  <c r="H698"/>
  <c r="I696"/>
  <c r="J696"/>
  <c r="K696"/>
  <c r="L696"/>
  <c r="M696"/>
  <c r="H696"/>
  <c r="H694"/>
  <c r="I694"/>
  <c r="J694"/>
  <c r="K694"/>
  <c r="L694"/>
  <c r="M694"/>
  <c r="N694"/>
  <c r="I695"/>
  <c r="J695"/>
  <c r="K695"/>
  <c r="L695"/>
  <c r="M695"/>
  <c r="N695"/>
  <c r="H695"/>
  <c r="I693"/>
  <c r="J693"/>
  <c r="K693"/>
  <c r="L693"/>
  <c r="M693"/>
  <c r="H693"/>
  <c r="H691"/>
  <c r="I691"/>
  <c r="J691"/>
  <c r="K691"/>
  <c r="L691"/>
  <c r="M691"/>
  <c r="N691"/>
  <c r="I692"/>
  <c r="J692"/>
  <c r="K692"/>
  <c r="L692"/>
  <c r="M692"/>
  <c r="N692"/>
  <c r="H692"/>
  <c r="I690"/>
  <c r="J690"/>
  <c r="K690"/>
  <c r="L690"/>
  <c r="M690"/>
  <c r="H690"/>
  <c r="H688"/>
  <c r="I688"/>
  <c r="J688"/>
  <c r="K688"/>
  <c r="L688"/>
  <c r="M688"/>
  <c r="N688"/>
  <c r="I689"/>
  <c r="J689"/>
  <c r="K689"/>
  <c r="L689"/>
  <c r="M689"/>
  <c r="N689"/>
  <c r="H689"/>
  <c r="I687"/>
  <c r="J687"/>
  <c r="K687"/>
  <c r="L687"/>
  <c r="M687"/>
  <c r="H687"/>
  <c r="H685"/>
  <c r="I685"/>
  <c r="J685"/>
  <c r="K685"/>
  <c r="L685"/>
  <c r="M685"/>
  <c r="N685"/>
  <c r="I686"/>
  <c r="J686"/>
  <c r="K686"/>
  <c r="L686"/>
  <c r="M686"/>
  <c r="N686"/>
  <c r="H686"/>
  <c r="I684"/>
  <c r="J684"/>
  <c r="H684"/>
  <c r="H682"/>
  <c r="I682"/>
  <c r="K682"/>
  <c r="N682"/>
  <c r="I683"/>
  <c r="K683"/>
  <c r="N683"/>
  <c r="H683"/>
  <c r="I681"/>
  <c r="J681"/>
  <c r="H681"/>
  <c r="H679"/>
  <c r="I679"/>
  <c r="J679"/>
  <c r="K679"/>
  <c r="N679"/>
  <c r="I680"/>
  <c r="K680"/>
  <c r="N680"/>
  <c r="H680"/>
  <c r="I678"/>
  <c r="J678"/>
  <c r="K678"/>
  <c r="L678"/>
  <c r="M678"/>
  <c r="H678"/>
  <c r="H676"/>
  <c r="I676"/>
  <c r="J676"/>
  <c r="K676"/>
  <c r="L676"/>
  <c r="M676"/>
  <c r="N676"/>
  <c r="I677"/>
  <c r="J677"/>
  <c r="K677"/>
  <c r="L677"/>
  <c r="M677"/>
  <c r="N677"/>
  <c r="H677"/>
  <c r="I675"/>
  <c r="J675"/>
  <c r="K675"/>
  <c r="L675"/>
  <c r="M675"/>
  <c r="N675"/>
  <c r="H675"/>
  <c r="I674"/>
  <c r="J674"/>
  <c r="K674"/>
  <c r="L674"/>
  <c r="M674"/>
  <c r="H674"/>
  <c r="H672"/>
  <c r="I672"/>
  <c r="J672"/>
  <c r="K672"/>
  <c r="L672"/>
  <c r="M672"/>
  <c r="N672"/>
  <c r="I673"/>
  <c r="J673"/>
  <c r="K673"/>
  <c r="L673"/>
  <c r="M673"/>
  <c r="N673"/>
  <c r="H673"/>
  <c r="I671"/>
  <c r="J671"/>
  <c r="H671"/>
  <c r="H669"/>
  <c r="I669"/>
  <c r="J669"/>
  <c r="K669"/>
  <c r="N669"/>
  <c r="I670"/>
  <c r="K670"/>
  <c r="N670"/>
  <c r="H670"/>
  <c r="I668"/>
  <c r="J668"/>
  <c r="H668"/>
  <c r="H666"/>
  <c r="I666"/>
  <c r="J666"/>
  <c r="K666"/>
  <c r="N666"/>
  <c r="I667"/>
  <c r="K667"/>
  <c r="N667"/>
  <c r="H667"/>
  <c r="I665"/>
  <c r="J665"/>
  <c r="H665"/>
  <c r="H663"/>
  <c r="I663"/>
  <c r="J663"/>
  <c r="K663"/>
  <c r="N663"/>
  <c r="I664"/>
  <c r="K664"/>
  <c r="N664"/>
  <c r="H664"/>
  <c r="I662"/>
  <c r="J662"/>
  <c r="H662"/>
  <c r="H660"/>
  <c r="I660"/>
  <c r="J660"/>
  <c r="K660"/>
  <c r="N660"/>
  <c r="I661"/>
  <c r="K661"/>
  <c r="N661"/>
  <c r="H661"/>
  <c r="I659"/>
  <c r="J659"/>
  <c r="H659"/>
  <c r="H657"/>
  <c r="I657"/>
  <c r="J657"/>
  <c r="K657"/>
  <c r="N657"/>
  <c r="I658"/>
  <c r="K658"/>
  <c r="N658"/>
  <c r="H658"/>
  <c r="I656"/>
  <c r="J656"/>
  <c r="H656"/>
  <c r="H654"/>
  <c r="I654"/>
  <c r="J654"/>
  <c r="K654"/>
  <c r="N654"/>
  <c r="I655"/>
  <c r="K655"/>
  <c r="N655"/>
  <c r="H655"/>
  <c r="I653"/>
  <c r="J653"/>
  <c r="K653"/>
  <c r="L653"/>
  <c r="M653"/>
  <c r="H653"/>
  <c r="H651"/>
  <c r="I651"/>
  <c r="J651"/>
  <c r="K651"/>
  <c r="L651"/>
  <c r="M651"/>
  <c r="N651"/>
  <c r="I652"/>
  <c r="J652"/>
  <c r="K652"/>
  <c r="L652"/>
  <c r="M652"/>
  <c r="N652"/>
  <c r="H652"/>
  <c r="I650"/>
  <c r="J650"/>
  <c r="H650"/>
  <c r="H648"/>
  <c r="I648"/>
  <c r="J648"/>
  <c r="K648"/>
  <c r="N648"/>
  <c r="I649"/>
  <c r="K649"/>
  <c r="N649"/>
  <c r="H649"/>
  <c r="I647"/>
  <c r="J647"/>
  <c r="H647"/>
  <c r="H645"/>
  <c r="I645"/>
  <c r="J645"/>
  <c r="K645"/>
  <c r="N645"/>
  <c r="I646"/>
  <c r="K646"/>
  <c r="N646"/>
  <c r="H646"/>
  <c r="I644"/>
  <c r="J644"/>
  <c r="H644"/>
  <c r="H642"/>
  <c r="I642"/>
  <c r="J642"/>
  <c r="K642"/>
  <c r="N642"/>
  <c r="I643"/>
  <c r="K643"/>
  <c r="N643"/>
  <c r="H643"/>
  <c r="I641"/>
  <c r="J641"/>
  <c r="H641"/>
  <c r="H639"/>
  <c r="I639"/>
  <c r="J639"/>
  <c r="K639"/>
  <c r="N639"/>
  <c r="I640"/>
  <c r="K640"/>
  <c r="N640"/>
  <c r="H640"/>
  <c r="I638"/>
  <c r="J638"/>
  <c r="H638"/>
  <c r="H636"/>
  <c r="I636"/>
  <c r="J636"/>
  <c r="K636"/>
  <c r="N636"/>
  <c r="I637"/>
  <c r="K637"/>
  <c r="N637"/>
  <c r="H637"/>
  <c r="I635"/>
  <c r="J635"/>
  <c r="H635"/>
  <c r="H633"/>
  <c r="I633"/>
  <c r="J633"/>
  <c r="K633"/>
  <c r="N633"/>
  <c r="I634"/>
  <c r="K634"/>
  <c r="N634"/>
  <c r="H634"/>
  <c r="I632"/>
  <c r="J632"/>
  <c r="H632"/>
  <c r="H630"/>
  <c r="I630"/>
  <c r="J630"/>
  <c r="K630"/>
  <c r="N630"/>
  <c r="I631"/>
  <c r="K631"/>
  <c r="N631"/>
  <c r="H631"/>
  <c r="I629"/>
  <c r="J629"/>
  <c r="H629"/>
  <c r="H627"/>
  <c r="I627"/>
  <c r="J627"/>
  <c r="K627"/>
  <c r="N627"/>
  <c r="I628"/>
  <c r="K628"/>
  <c r="N628"/>
  <c r="H628"/>
  <c r="I626"/>
  <c r="J626"/>
  <c r="H626"/>
  <c r="H624"/>
  <c r="I624"/>
  <c r="J624"/>
  <c r="K624"/>
  <c r="N624"/>
  <c r="I625"/>
  <c r="K625"/>
  <c r="N625"/>
  <c r="H625"/>
  <c r="I623"/>
  <c r="J623"/>
  <c r="H623"/>
  <c r="H621"/>
  <c r="I621"/>
  <c r="J621"/>
  <c r="K621"/>
  <c r="N621"/>
  <c r="I622"/>
  <c r="K622"/>
  <c r="N622"/>
  <c r="H622"/>
  <c r="I620"/>
  <c r="J620"/>
  <c r="H620"/>
  <c r="H618"/>
  <c r="N618"/>
  <c r="N619"/>
  <c r="I618"/>
  <c r="J618"/>
  <c r="K618"/>
  <c r="I619"/>
  <c r="K619"/>
  <c r="H619"/>
  <c r="I617"/>
  <c r="J617"/>
  <c r="H617"/>
  <c r="H615"/>
  <c r="I615"/>
  <c r="J615"/>
  <c r="K615"/>
  <c r="N615"/>
  <c r="I616"/>
  <c r="K616"/>
  <c r="N616"/>
  <c r="H616"/>
  <c r="I614"/>
  <c r="J614"/>
  <c r="H614"/>
  <c r="H612"/>
  <c r="I612"/>
  <c r="J612"/>
  <c r="K612"/>
  <c r="N612"/>
  <c r="I613"/>
  <c r="K613"/>
  <c r="N613"/>
  <c r="H613"/>
  <c r="I611"/>
  <c r="J611"/>
  <c r="K611"/>
  <c r="L611"/>
  <c r="M611"/>
  <c r="H611"/>
  <c r="H609"/>
  <c r="I609"/>
  <c r="J609"/>
  <c r="K609"/>
  <c r="L609"/>
  <c r="M609"/>
  <c r="N609"/>
  <c r="I610"/>
  <c r="J610"/>
  <c r="K610"/>
  <c r="L610"/>
  <c r="M610"/>
  <c r="N610"/>
  <c r="H610"/>
  <c r="I608"/>
  <c r="J608"/>
  <c r="H608"/>
  <c r="H606"/>
  <c r="I606"/>
  <c r="J606"/>
  <c r="K606"/>
  <c r="N606"/>
  <c r="I607"/>
  <c r="K607"/>
  <c r="N607"/>
  <c r="H607"/>
  <c r="I605"/>
  <c r="J605"/>
  <c r="H605"/>
  <c r="H603"/>
  <c r="N603"/>
  <c r="N604"/>
  <c r="I603"/>
  <c r="J603"/>
  <c r="K603"/>
  <c r="I604"/>
  <c r="K604"/>
  <c r="O603"/>
  <c r="O604"/>
  <c r="H604"/>
  <c r="I602"/>
  <c r="J602"/>
  <c r="H602"/>
  <c r="H600"/>
  <c r="I600"/>
  <c r="J600"/>
  <c r="K600"/>
  <c r="N600"/>
  <c r="I601"/>
  <c r="K601"/>
  <c r="N601"/>
  <c r="H601"/>
  <c r="I599"/>
  <c r="J599"/>
  <c r="H599"/>
  <c r="H597"/>
  <c r="I597"/>
  <c r="J597"/>
  <c r="K597"/>
  <c r="N597"/>
  <c r="I598"/>
  <c r="K598"/>
  <c r="N598"/>
  <c r="H598"/>
  <c r="I596"/>
  <c r="J596"/>
  <c r="H596"/>
  <c r="H594"/>
  <c r="I594"/>
  <c r="J594"/>
  <c r="K594"/>
  <c r="N594"/>
  <c r="I595"/>
  <c r="K595"/>
  <c r="N595"/>
  <c r="H595"/>
  <c r="H593"/>
  <c r="H591"/>
  <c r="I591"/>
  <c r="K591"/>
  <c r="N591"/>
  <c r="I592"/>
  <c r="K592"/>
  <c r="N592"/>
  <c r="H592"/>
  <c r="I590"/>
  <c r="J590"/>
  <c r="H590"/>
  <c r="H588"/>
  <c r="I588"/>
  <c r="J588"/>
  <c r="K588"/>
  <c r="N588"/>
  <c r="I589"/>
  <c r="K589"/>
  <c r="N589"/>
  <c r="H589"/>
  <c r="I587"/>
  <c r="J587"/>
  <c r="K587"/>
  <c r="L587"/>
  <c r="M587"/>
  <c r="H587"/>
  <c r="H585"/>
  <c r="I585"/>
  <c r="J585"/>
  <c r="K585"/>
  <c r="L585"/>
  <c r="M585"/>
  <c r="N585"/>
  <c r="I586"/>
  <c r="J586"/>
  <c r="K586"/>
  <c r="L586"/>
  <c r="M586"/>
  <c r="N586"/>
  <c r="H586"/>
  <c r="I584"/>
  <c r="J584"/>
  <c r="H584"/>
  <c r="H582"/>
  <c r="I582"/>
  <c r="J582"/>
  <c r="K582"/>
  <c r="N582"/>
  <c r="I583"/>
  <c r="K583"/>
  <c r="N583"/>
  <c r="H583"/>
  <c r="I581"/>
  <c r="J581"/>
  <c r="H581"/>
  <c r="H579"/>
  <c r="I579"/>
  <c r="J579"/>
  <c r="K579"/>
  <c r="N579"/>
  <c r="I580"/>
  <c r="K580"/>
  <c r="N580"/>
  <c r="H580"/>
  <c r="I578"/>
  <c r="J578"/>
  <c r="H578"/>
  <c r="H576"/>
  <c r="I576"/>
  <c r="J576"/>
  <c r="K576"/>
  <c r="N576"/>
  <c r="I577"/>
  <c r="K577"/>
  <c r="N577"/>
  <c r="H577"/>
  <c r="I575"/>
  <c r="J575"/>
  <c r="H575"/>
  <c r="H573"/>
  <c r="I573"/>
  <c r="J573"/>
  <c r="K573"/>
  <c r="N573"/>
  <c r="I574"/>
  <c r="K574"/>
  <c r="N574"/>
  <c r="H574"/>
  <c r="I572"/>
  <c r="J572"/>
  <c r="H572"/>
  <c r="H570"/>
  <c r="I570"/>
  <c r="J570"/>
  <c r="K570"/>
  <c r="N570"/>
  <c r="I571"/>
  <c r="K571"/>
  <c r="N571"/>
  <c r="H571"/>
  <c r="I569"/>
  <c r="J569"/>
  <c r="H569"/>
  <c r="H567"/>
  <c r="I567"/>
  <c r="J567"/>
  <c r="K567"/>
  <c r="N567"/>
  <c r="I568"/>
  <c r="K568"/>
  <c r="N568"/>
  <c r="H568"/>
  <c r="I566"/>
  <c r="J566"/>
  <c r="H566"/>
  <c r="H564"/>
  <c r="I564"/>
  <c r="J564"/>
  <c r="K564"/>
  <c r="N564"/>
  <c r="I565"/>
  <c r="K565"/>
  <c r="N565"/>
  <c r="H565"/>
  <c r="I563"/>
  <c r="J563"/>
  <c r="H563"/>
  <c r="H561"/>
  <c r="I561"/>
  <c r="J561"/>
  <c r="K561"/>
  <c r="N561"/>
  <c r="I562"/>
  <c r="K562"/>
  <c r="N562"/>
  <c r="H562"/>
  <c r="I560"/>
  <c r="J560"/>
  <c r="H560"/>
  <c r="H558"/>
  <c r="I558"/>
  <c r="J558"/>
  <c r="K558"/>
  <c r="N558"/>
  <c r="I559"/>
  <c r="K559"/>
  <c r="N559"/>
  <c r="H559"/>
  <c r="I557"/>
  <c r="J557"/>
  <c r="K557"/>
  <c r="L557"/>
  <c r="M557"/>
  <c r="H557"/>
  <c r="H555"/>
  <c r="I555"/>
  <c r="J555"/>
  <c r="K555"/>
  <c r="L555"/>
  <c r="M555"/>
  <c r="N555"/>
  <c r="I556"/>
  <c r="J556"/>
  <c r="K556"/>
  <c r="L556"/>
  <c r="M556"/>
  <c r="N556"/>
  <c r="H556"/>
  <c r="I554"/>
  <c r="J554"/>
  <c r="K554"/>
  <c r="L554"/>
  <c r="M554"/>
  <c r="N554"/>
  <c r="H554"/>
  <c r="I553"/>
  <c r="J553"/>
  <c r="H553"/>
  <c r="H551"/>
  <c r="I551"/>
  <c r="J551"/>
  <c r="K551"/>
  <c r="N551"/>
  <c r="I552"/>
  <c r="K552"/>
  <c r="N552"/>
  <c r="H552"/>
  <c r="I550"/>
  <c r="J550"/>
  <c r="H550"/>
  <c r="H548"/>
  <c r="I548"/>
  <c r="J548"/>
  <c r="K548"/>
  <c r="N548"/>
  <c r="I549"/>
  <c r="K549"/>
  <c r="N549"/>
  <c r="H549"/>
  <c r="I547"/>
  <c r="J547"/>
  <c r="H547"/>
  <c r="H545"/>
  <c r="I545"/>
  <c r="J545"/>
  <c r="K545"/>
  <c r="N545"/>
  <c r="I546"/>
  <c r="K546"/>
  <c r="N546"/>
  <c r="H546"/>
  <c r="I544"/>
  <c r="J544"/>
  <c r="H544"/>
  <c r="H542"/>
  <c r="I542"/>
  <c r="J542"/>
  <c r="K542"/>
  <c r="N542"/>
  <c r="I543"/>
  <c r="K543"/>
  <c r="N543"/>
  <c r="H543"/>
  <c r="I541"/>
  <c r="J541"/>
  <c r="H541"/>
  <c r="H539"/>
  <c r="I539"/>
  <c r="J539"/>
  <c r="K539"/>
  <c r="N539"/>
  <c r="I540"/>
  <c r="K540"/>
  <c r="N540"/>
  <c r="H540"/>
  <c r="I538"/>
  <c r="J538"/>
  <c r="H538"/>
  <c r="H536"/>
  <c r="I536"/>
  <c r="J536"/>
  <c r="K536"/>
  <c r="N536"/>
  <c r="I537"/>
  <c r="K537"/>
  <c r="N537"/>
  <c r="H537"/>
  <c r="I535"/>
  <c r="J535"/>
  <c r="H535"/>
  <c r="H533"/>
  <c r="I533"/>
  <c r="J533"/>
  <c r="K533"/>
  <c r="N533"/>
  <c r="I534"/>
  <c r="K534"/>
  <c r="N534"/>
  <c r="H534"/>
  <c r="I532"/>
  <c r="J532"/>
  <c r="H532"/>
  <c r="H530"/>
  <c r="I530"/>
  <c r="J530"/>
  <c r="K530"/>
  <c r="N530"/>
  <c r="I531"/>
  <c r="K531"/>
  <c r="N531"/>
  <c r="H531"/>
  <c r="I529"/>
  <c r="J529"/>
  <c r="H529"/>
  <c r="H527"/>
  <c r="I527"/>
  <c r="J527"/>
  <c r="K527"/>
  <c r="N527"/>
  <c r="I528"/>
  <c r="K528"/>
  <c r="N528"/>
  <c r="H528"/>
  <c r="I526"/>
  <c r="J526"/>
  <c r="H526"/>
  <c r="H524"/>
  <c r="I524"/>
  <c r="J524"/>
  <c r="K524"/>
  <c r="N524"/>
  <c r="I525"/>
  <c r="K525"/>
  <c r="N525"/>
  <c r="H525"/>
  <c r="I523"/>
  <c r="J523"/>
  <c r="H523"/>
  <c r="H521"/>
  <c r="N521"/>
  <c r="N522"/>
  <c r="I521"/>
  <c r="J521"/>
  <c r="K521"/>
  <c r="I522"/>
  <c r="K522"/>
  <c r="H522"/>
  <c r="I520"/>
  <c r="J520"/>
  <c r="H520"/>
  <c r="H518"/>
  <c r="I518"/>
  <c r="J518"/>
  <c r="K518"/>
  <c r="N518"/>
  <c r="I519"/>
  <c r="K519"/>
  <c r="N519"/>
  <c r="H519"/>
  <c r="I517"/>
  <c r="J517"/>
  <c r="K517"/>
  <c r="L517"/>
  <c r="M517"/>
  <c r="H517"/>
  <c r="H515"/>
  <c r="I515"/>
  <c r="J515"/>
  <c r="K515"/>
  <c r="L515"/>
  <c r="M515"/>
  <c r="N515"/>
  <c r="I516"/>
  <c r="J516"/>
  <c r="K516"/>
  <c r="L516"/>
  <c r="M516"/>
  <c r="N516"/>
  <c r="H516"/>
  <c r="I514"/>
  <c r="J514"/>
  <c r="H514"/>
  <c r="H512"/>
  <c r="I512"/>
  <c r="J512"/>
  <c r="K512"/>
  <c r="N512"/>
  <c r="I513"/>
  <c r="K513"/>
  <c r="N513"/>
  <c r="H513"/>
  <c r="I510"/>
  <c r="J510"/>
  <c r="H510"/>
  <c r="H508"/>
  <c r="I508"/>
  <c r="J508"/>
  <c r="K508"/>
  <c r="N508"/>
  <c r="I509"/>
  <c r="K509"/>
  <c r="N509"/>
  <c r="H509"/>
  <c r="I507"/>
  <c r="J507"/>
  <c r="H507"/>
  <c r="H505"/>
  <c r="I505"/>
  <c r="J505"/>
  <c r="K505"/>
  <c r="N505"/>
  <c r="I506"/>
  <c r="K506"/>
  <c r="N506"/>
  <c r="H506"/>
  <c r="I504"/>
  <c r="J504"/>
  <c r="H504"/>
  <c r="H502"/>
  <c r="I502"/>
  <c r="J502"/>
  <c r="K502"/>
  <c r="N502"/>
  <c r="I503"/>
  <c r="K503"/>
  <c r="N503"/>
  <c r="H503"/>
  <c r="I501"/>
  <c r="J501"/>
  <c r="K501"/>
  <c r="L501"/>
  <c r="M501"/>
  <c r="H501"/>
  <c r="H499"/>
  <c r="I499"/>
  <c r="J499"/>
  <c r="K499"/>
  <c r="L499"/>
  <c r="M499"/>
  <c r="N499"/>
  <c r="I500"/>
  <c r="J500"/>
  <c r="K500"/>
  <c r="L500"/>
  <c r="M500"/>
  <c r="N500"/>
  <c r="H500"/>
  <c r="I498"/>
  <c r="J498"/>
  <c r="K498"/>
  <c r="L498"/>
  <c r="M498"/>
  <c r="H498"/>
  <c r="H496"/>
  <c r="I496"/>
  <c r="J496"/>
  <c r="K496"/>
  <c r="L496"/>
  <c r="M496"/>
  <c r="N496"/>
  <c r="I497"/>
  <c r="J497"/>
  <c r="K497"/>
  <c r="L497"/>
  <c r="M497"/>
  <c r="N497"/>
  <c r="H497"/>
  <c r="I495"/>
  <c r="J495"/>
  <c r="H495"/>
  <c r="H493"/>
  <c r="I493"/>
  <c r="J493"/>
  <c r="K493"/>
  <c r="N493"/>
  <c r="I494"/>
  <c r="K494"/>
  <c r="N494"/>
  <c r="H494"/>
  <c r="I492"/>
  <c r="J492"/>
  <c r="K492"/>
  <c r="L492"/>
  <c r="M492"/>
  <c r="H492"/>
  <c r="H490"/>
  <c r="I490"/>
  <c r="J490"/>
  <c r="K490"/>
  <c r="L490"/>
  <c r="M490"/>
  <c r="N490"/>
  <c r="I491"/>
  <c r="J491"/>
  <c r="K491"/>
  <c r="L491"/>
  <c r="M491"/>
  <c r="N491"/>
  <c r="H491"/>
  <c r="I489"/>
  <c r="J489"/>
  <c r="H489"/>
  <c r="H487"/>
  <c r="I487"/>
  <c r="J487"/>
  <c r="K487"/>
  <c r="N487"/>
  <c r="I488"/>
  <c r="K488"/>
  <c r="N488"/>
  <c r="H488"/>
  <c r="I486"/>
  <c r="J486"/>
  <c r="K486"/>
  <c r="L486"/>
  <c r="M486"/>
  <c r="H486"/>
  <c r="H484"/>
  <c r="I484"/>
  <c r="J484"/>
  <c r="K484"/>
  <c r="L484"/>
  <c r="M484"/>
  <c r="N484"/>
  <c r="I485"/>
  <c r="J485"/>
  <c r="K485"/>
  <c r="L485"/>
  <c r="M485"/>
  <c r="N485"/>
  <c r="H485"/>
  <c r="I483"/>
  <c r="J483"/>
  <c r="H483"/>
  <c r="H481"/>
  <c r="I481"/>
  <c r="J481"/>
  <c r="K481"/>
  <c r="N481"/>
  <c r="I482"/>
  <c r="K482"/>
  <c r="N482"/>
  <c r="H482"/>
  <c r="I480"/>
  <c r="J480"/>
  <c r="K480"/>
  <c r="L480"/>
  <c r="M480"/>
  <c r="H480"/>
  <c r="H478"/>
  <c r="I478"/>
  <c r="J478"/>
  <c r="K478"/>
  <c r="L478"/>
  <c r="M478"/>
  <c r="N478"/>
  <c r="I479"/>
  <c r="J479"/>
  <c r="K479"/>
  <c r="L479"/>
  <c r="M479"/>
  <c r="N479"/>
  <c r="H479"/>
  <c r="I477"/>
  <c r="J477"/>
  <c r="H477"/>
  <c r="H475"/>
  <c r="I475"/>
  <c r="J475"/>
  <c r="K475"/>
  <c r="N475"/>
  <c r="I476"/>
  <c r="K476"/>
  <c r="N476"/>
  <c r="H476"/>
  <c r="I474"/>
  <c r="J474"/>
  <c r="H474"/>
  <c r="H472"/>
  <c r="I472"/>
  <c r="J472"/>
  <c r="K472"/>
  <c r="N472"/>
  <c r="I473"/>
  <c r="K473"/>
  <c r="N473"/>
  <c r="H473"/>
  <c r="I471"/>
  <c r="J471"/>
  <c r="H471"/>
  <c r="H469"/>
  <c r="I469"/>
  <c r="J469"/>
  <c r="K469"/>
  <c r="N469"/>
  <c r="I470"/>
  <c r="K470"/>
  <c r="N470"/>
  <c r="H470"/>
  <c r="I468"/>
  <c r="J468"/>
  <c r="H468"/>
  <c r="H466"/>
  <c r="I466"/>
  <c r="J466"/>
  <c r="K466"/>
  <c r="N466"/>
  <c r="I467"/>
  <c r="K467"/>
  <c r="N467"/>
  <c r="H467"/>
  <c r="I465"/>
  <c r="J465"/>
  <c r="H465"/>
  <c r="H463"/>
  <c r="I463"/>
  <c r="J463"/>
  <c r="K463"/>
  <c r="N463"/>
  <c r="I464"/>
  <c r="K464"/>
  <c r="N464"/>
  <c r="H464"/>
  <c r="I462"/>
  <c r="J462"/>
  <c r="H462"/>
  <c r="H460"/>
  <c r="I460"/>
  <c r="J460"/>
  <c r="K460"/>
  <c r="N460"/>
  <c r="I461"/>
  <c r="K461"/>
  <c r="N461"/>
  <c r="H461"/>
  <c r="I459"/>
  <c r="J459"/>
  <c r="H459"/>
  <c r="H457"/>
  <c r="I457"/>
  <c r="J457"/>
  <c r="K457"/>
  <c r="N457"/>
  <c r="I458"/>
  <c r="K458"/>
  <c r="N458"/>
  <c r="H458"/>
  <c r="I456"/>
  <c r="J456"/>
  <c r="H456"/>
  <c r="H454"/>
  <c r="I454"/>
  <c r="J454"/>
  <c r="K454"/>
  <c r="N454"/>
  <c r="I455"/>
  <c r="K455"/>
  <c r="N455"/>
  <c r="H455"/>
  <c r="I453"/>
  <c r="J453"/>
  <c r="K453"/>
  <c r="L453"/>
  <c r="M453"/>
  <c r="H453"/>
  <c r="H451"/>
  <c r="I451"/>
  <c r="J451"/>
  <c r="K451"/>
  <c r="L451"/>
  <c r="M451"/>
  <c r="N451"/>
  <c r="I452"/>
  <c r="J452"/>
  <c r="K452"/>
  <c r="L452"/>
  <c r="M452"/>
  <c r="N452"/>
  <c r="H452"/>
  <c r="I450"/>
  <c r="J450"/>
  <c r="H450"/>
  <c r="H448"/>
  <c r="I448"/>
  <c r="J448"/>
  <c r="K448"/>
  <c r="N448"/>
  <c r="I449"/>
  <c r="K449"/>
  <c r="N449"/>
  <c r="H449"/>
  <c r="I447"/>
  <c r="J447"/>
  <c r="H447"/>
  <c r="H445"/>
  <c r="I445"/>
  <c r="J445"/>
  <c r="K445"/>
  <c r="N445"/>
  <c r="I446"/>
  <c r="K446"/>
  <c r="N446"/>
  <c r="H446"/>
  <c r="I444"/>
  <c r="J444"/>
  <c r="H444"/>
  <c r="H442"/>
  <c r="I442"/>
  <c r="J442"/>
  <c r="K442"/>
  <c r="N442"/>
  <c r="I443"/>
  <c r="K443"/>
  <c r="N443"/>
  <c r="H443"/>
  <c r="I441"/>
  <c r="J441"/>
  <c r="H441"/>
  <c r="H439"/>
  <c r="I439"/>
  <c r="J439"/>
  <c r="K439"/>
  <c r="N439"/>
  <c r="I440"/>
  <c r="K440"/>
  <c r="N440"/>
  <c r="H440"/>
  <c r="I438"/>
  <c r="J438"/>
  <c r="H438"/>
  <c r="H436"/>
  <c r="I436"/>
  <c r="J436"/>
  <c r="K436"/>
  <c r="N436"/>
  <c r="I437"/>
  <c r="K437"/>
  <c r="N437"/>
  <c r="H437"/>
  <c r="I435"/>
  <c r="J435"/>
  <c r="H435"/>
  <c r="H433"/>
  <c r="I433"/>
  <c r="J433"/>
  <c r="K433"/>
  <c r="N433"/>
  <c r="I434"/>
  <c r="K434"/>
  <c r="N434"/>
  <c r="H434"/>
  <c r="I432"/>
  <c r="J432"/>
  <c r="H432"/>
  <c r="H430"/>
  <c r="I430"/>
  <c r="J430"/>
  <c r="K430"/>
  <c r="N430"/>
  <c r="I431"/>
  <c r="K431"/>
  <c r="N431"/>
  <c r="H431"/>
  <c r="I429"/>
  <c r="J429"/>
  <c r="H429"/>
  <c r="H427"/>
  <c r="I427"/>
  <c r="J427"/>
  <c r="K427"/>
  <c r="N427"/>
  <c r="I428"/>
  <c r="K428"/>
  <c r="N428"/>
  <c r="H428"/>
  <c r="I426"/>
  <c r="J426"/>
  <c r="H426"/>
  <c r="H424"/>
  <c r="I424"/>
  <c r="J424"/>
  <c r="K424"/>
  <c r="N424"/>
  <c r="I425"/>
  <c r="K425"/>
  <c r="N425"/>
  <c r="H425"/>
  <c r="I423"/>
  <c r="J423"/>
  <c r="H423"/>
  <c r="H421"/>
  <c r="I421"/>
  <c r="J421"/>
  <c r="K421"/>
  <c r="N421"/>
  <c r="I422"/>
  <c r="K422"/>
  <c r="N422"/>
  <c r="H422"/>
  <c r="I420"/>
  <c r="J420"/>
  <c r="H420"/>
  <c r="H418"/>
  <c r="I418"/>
  <c r="J418"/>
  <c r="K418"/>
  <c r="N418"/>
  <c r="I419"/>
  <c r="K419"/>
  <c r="N419"/>
  <c r="H419"/>
  <c r="I417"/>
  <c r="J417"/>
  <c r="H417"/>
  <c r="H415"/>
  <c r="I415"/>
  <c r="J415"/>
  <c r="K415"/>
  <c r="N415"/>
  <c r="I416"/>
  <c r="K416"/>
  <c r="N416"/>
  <c r="H416"/>
  <c r="I414"/>
  <c r="J414"/>
  <c r="H414"/>
  <c r="H412"/>
  <c r="I412"/>
  <c r="J412"/>
  <c r="K412"/>
  <c r="N412"/>
  <c r="I413"/>
  <c r="K413"/>
  <c r="N413"/>
  <c r="H413"/>
  <c r="I411"/>
  <c r="J411"/>
  <c r="H411"/>
  <c r="H409"/>
  <c r="I407"/>
  <c r="J407"/>
  <c r="H407"/>
  <c r="H405"/>
  <c r="I405"/>
  <c r="J405"/>
  <c r="K405"/>
  <c r="N405"/>
  <c r="I406"/>
  <c r="K406"/>
  <c r="N406"/>
  <c r="H406"/>
  <c r="I404"/>
  <c r="J404"/>
  <c r="H404"/>
  <c r="H402"/>
  <c r="I402"/>
  <c r="J402"/>
  <c r="K402"/>
  <c r="N402"/>
  <c r="I403"/>
  <c r="K403"/>
  <c r="N403"/>
  <c r="H403"/>
  <c r="I401"/>
  <c r="J401"/>
  <c r="H401"/>
  <c r="H399"/>
  <c r="I399"/>
  <c r="J399"/>
  <c r="K399"/>
  <c r="N399"/>
  <c r="I400"/>
  <c r="K400"/>
  <c r="N400"/>
  <c r="H400"/>
  <c r="I398"/>
  <c r="J398"/>
  <c r="H398"/>
  <c r="H396"/>
  <c r="I396"/>
  <c r="J396"/>
  <c r="K396"/>
  <c r="N396"/>
  <c r="I397"/>
  <c r="K397"/>
  <c r="N397"/>
  <c r="H397"/>
  <c r="I395"/>
  <c r="J395"/>
  <c r="H395"/>
  <c r="H393"/>
  <c r="I393"/>
  <c r="J393"/>
  <c r="K393"/>
  <c r="N393"/>
  <c r="I394"/>
  <c r="K394"/>
  <c r="N394"/>
  <c r="H394"/>
  <c r="I392"/>
  <c r="J392"/>
  <c r="H392"/>
  <c r="H390"/>
  <c r="N390"/>
  <c r="N391"/>
  <c r="I390"/>
  <c r="J390"/>
  <c r="K390"/>
  <c r="I391"/>
  <c r="K391"/>
  <c r="H391"/>
  <c r="I389"/>
  <c r="J389"/>
  <c r="H389"/>
  <c r="H387"/>
  <c r="I387"/>
  <c r="J387"/>
  <c r="K387"/>
  <c r="N387"/>
  <c r="I388"/>
  <c r="K388"/>
  <c r="N388"/>
  <c r="H388"/>
  <c r="I386"/>
  <c r="J386"/>
  <c r="H386"/>
  <c r="H384"/>
  <c r="I384"/>
  <c r="J384"/>
  <c r="K384"/>
  <c r="N384"/>
  <c r="I385"/>
  <c r="K385"/>
  <c r="N385"/>
  <c r="H385"/>
  <c r="I383"/>
  <c r="J383"/>
  <c r="H383"/>
  <c r="H381"/>
  <c r="I381"/>
  <c r="J381"/>
  <c r="K381"/>
  <c r="N381"/>
  <c r="I382"/>
  <c r="K382"/>
  <c r="N382"/>
  <c r="H382"/>
  <c r="I380"/>
  <c r="J380"/>
  <c r="H380"/>
  <c r="H378"/>
  <c r="H379"/>
  <c r="I379"/>
  <c r="K379"/>
  <c r="N379"/>
  <c r="I378"/>
  <c r="J378"/>
  <c r="K378"/>
  <c r="N378"/>
  <c r="K27" i="14" l="1"/>
  <c r="K26"/>
  <c r="K25"/>
  <c r="N7"/>
  <c r="H24"/>
  <c r="J24" s="1"/>
  <c r="H613" i="1"/>
  <c r="H23" i="14"/>
  <c r="J23" s="1"/>
  <c r="H21"/>
  <c r="J21" s="1"/>
  <c r="H22"/>
  <c r="J22" s="1"/>
  <c r="K24" l="1"/>
  <c r="K23"/>
  <c r="K21"/>
  <c r="K22"/>
  <c r="I377" i="9"/>
  <c r="J377"/>
  <c r="H377"/>
  <c r="H375"/>
  <c r="I375"/>
  <c r="J375"/>
  <c r="K375"/>
  <c r="N375"/>
  <c r="I376"/>
  <c r="K376"/>
  <c r="N376"/>
  <c r="H376"/>
  <c r="I374"/>
  <c r="J374"/>
  <c r="H374"/>
  <c r="H372"/>
  <c r="I372"/>
  <c r="J372"/>
  <c r="K372"/>
  <c r="N372"/>
  <c r="I373"/>
  <c r="K373"/>
  <c r="N373"/>
  <c r="H373"/>
  <c r="I371"/>
  <c r="J371"/>
  <c r="H371"/>
  <c r="H369"/>
  <c r="I369"/>
  <c r="J369"/>
  <c r="K369"/>
  <c r="N369"/>
  <c r="I370"/>
  <c r="K370"/>
  <c r="N370"/>
  <c r="H370"/>
  <c r="I367"/>
  <c r="J367"/>
  <c r="H367"/>
  <c r="H365"/>
  <c r="I365"/>
  <c r="J365"/>
  <c r="K365"/>
  <c r="N365"/>
  <c r="I366"/>
  <c r="K366"/>
  <c r="N366"/>
  <c r="H366"/>
  <c r="I364"/>
  <c r="J364"/>
  <c r="H364"/>
  <c r="H362"/>
  <c r="I362"/>
  <c r="J362"/>
  <c r="K362"/>
  <c r="N362"/>
  <c r="I363"/>
  <c r="K363"/>
  <c r="N363"/>
  <c r="H363"/>
  <c r="I361"/>
  <c r="J361"/>
  <c r="H361"/>
  <c r="H359"/>
  <c r="I359"/>
  <c r="J359"/>
  <c r="K359"/>
  <c r="N359"/>
  <c r="I360"/>
  <c r="K360"/>
  <c r="N360"/>
  <c r="H360"/>
  <c r="I358"/>
  <c r="J358"/>
  <c r="H358"/>
  <c r="H356"/>
  <c r="I356"/>
  <c r="J356"/>
  <c r="K356"/>
  <c r="N356"/>
  <c r="I357"/>
  <c r="K357"/>
  <c r="N357"/>
  <c r="H357"/>
  <c r="I355"/>
  <c r="J355"/>
  <c r="H355"/>
  <c r="H353"/>
  <c r="I353"/>
  <c r="J353"/>
  <c r="K353"/>
  <c r="N353"/>
  <c r="I354"/>
  <c r="K354"/>
  <c r="N354"/>
  <c r="H354"/>
  <c r="I352"/>
  <c r="J352"/>
  <c r="H352"/>
  <c r="H350"/>
  <c r="I350"/>
  <c r="J350"/>
  <c r="K350"/>
  <c r="N350"/>
  <c r="I351"/>
  <c r="K351"/>
  <c r="N351"/>
  <c r="H351"/>
  <c r="I349"/>
  <c r="J349"/>
  <c r="H349"/>
  <c r="H347"/>
  <c r="I347"/>
  <c r="J347"/>
  <c r="K347"/>
  <c r="N347"/>
  <c r="I348"/>
  <c r="K348"/>
  <c r="N348"/>
  <c r="H348"/>
  <c r="I346"/>
  <c r="J346"/>
  <c r="H346"/>
  <c r="H344"/>
  <c r="I344"/>
  <c r="J344"/>
  <c r="K344"/>
  <c r="N344"/>
  <c r="I345"/>
  <c r="K345"/>
  <c r="N345"/>
  <c r="H345"/>
  <c r="I343"/>
  <c r="J343"/>
  <c r="H343"/>
  <c r="H341"/>
  <c r="I341"/>
  <c r="J341"/>
  <c r="K341"/>
  <c r="N341"/>
  <c r="I342"/>
  <c r="K342"/>
  <c r="N342"/>
  <c r="H342"/>
  <c r="I340"/>
  <c r="J340"/>
  <c r="H340"/>
  <c r="H338"/>
  <c r="I338"/>
  <c r="J338"/>
  <c r="K338"/>
  <c r="N338"/>
  <c r="I339"/>
  <c r="K339"/>
  <c r="N339"/>
  <c r="H339"/>
  <c r="I337"/>
  <c r="J337"/>
  <c r="H337"/>
  <c r="H335"/>
  <c r="I335"/>
  <c r="J335"/>
  <c r="K335"/>
  <c r="N335"/>
  <c r="I336"/>
  <c r="K336"/>
  <c r="N336"/>
  <c r="H336"/>
  <c r="I334"/>
  <c r="J334"/>
  <c r="H334"/>
  <c r="H332"/>
  <c r="N332"/>
  <c r="N333"/>
  <c r="I332"/>
  <c r="J332"/>
  <c r="K332"/>
  <c r="I333"/>
  <c r="K333"/>
  <c r="H333"/>
  <c r="I331"/>
  <c r="J331"/>
  <c r="H331"/>
  <c r="H329"/>
  <c r="I329"/>
  <c r="J329"/>
  <c r="K329"/>
  <c r="N329"/>
  <c r="I330"/>
  <c r="K330"/>
  <c r="N330"/>
  <c r="H330"/>
  <c r="I328"/>
  <c r="J328"/>
  <c r="H328"/>
  <c r="H326"/>
  <c r="I326"/>
  <c r="J326"/>
  <c r="K326"/>
  <c r="N326"/>
  <c r="I327"/>
  <c r="K327"/>
  <c r="N327"/>
  <c r="H327"/>
  <c r="I325"/>
  <c r="J325"/>
  <c r="H325"/>
  <c r="H323"/>
  <c r="I323"/>
  <c r="J323"/>
  <c r="K323"/>
  <c r="N323"/>
  <c r="I324"/>
  <c r="K324"/>
  <c r="N324"/>
  <c r="H324"/>
  <c r="I322"/>
  <c r="J322"/>
  <c r="H322"/>
  <c r="H320"/>
  <c r="I320"/>
  <c r="J320"/>
  <c r="K320"/>
  <c r="N320"/>
  <c r="I321"/>
  <c r="K321"/>
  <c r="N321"/>
  <c r="H321"/>
  <c r="I319"/>
  <c r="J319"/>
  <c r="K319"/>
  <c r="L319"/>
  <c r="M319"/>
  <c r="H319"/>
  <c r="H317"/>
  <c r="I317" l="1"/>
  <c r="J317"/>
  <c r="K317"/>
  <c r="L317"/>
  <c r="M317"/>
  <c r="N317"/>
  <c r="I318"/>
  <c r="J318"/>
  <c r="K318"/>
  <c r="L318"/>
  <c r="M318"/>
  <c r="N318"/>
  <c r="H318"/>
  <c r="I316"/>
  <c r="J316"/>
  <c r="H316"/>
  <c r="H314"/>
  <c r="I314"/>
  <c r="J314"/>
  <c r="K314"/>
  <c r="N314"/>
  <c r="I315"/>
  <c r="K315"/>
  <c r="N315"/>
  <c r="H315"/>
  <c r="I313"/>
  <c r="J313"/>
  <c r="K313"/>
  <c r="L313"/>
  <c r="M313"/>
  <c r="N313"/>
  <c r="H313"/>
  <c r="I312"/>
  <c r="J312"/>
  <c r="H312"/>
  <c r="H310"/>
  <c r="I310"/>
  <c r="J310"/>
  <c r="K310"/>
  <c r="N310"/>
  <c r="I311"/>
  <c r="K311"/>
  <c r="N311"/>
  <c r="H311"/>
  <c r="I309"/>
  <c r="J309"/>
  <c r="H309"/>
  <c r="H307"/>
  <c r="I307"/>
  <c r="J307"/>
  <c r="K307"/>
  <c r="N307"/>
  <c r="I308"/>
  <c r="K308"/>
  <c r="N308"/>
  <c r="H308"/>
  <c r="I306"/>
  <c r="J306"/>
  <c r="H306"/>
  <c r="H304"/>
  <c r="I304"/>
  <c r="J304"/>
  <c r="K304"/>
  <c r="N304"/>
  <c r="I305"/>
  <c r="K305"/>
  <c r="N305"/>
  <c r="H305"/>
  <c r="I303"/>
  <c r="J303"/>
  <c r="H303"/>
  <c r="H301"/>
  <c r="I301"/>
  <c r="J301"/>
  <c r="K301"/>
  <c r="N301"/>
  <c r="I302"/>
  <c r="K302"/>
  <c r="N302"/>
  <c r="H302"/>
  <c r="I300"/>
  <c r="J300"/>
  <c r="H300"/>
  <c r="H298"/>
  <c r="I298"/>
  <c r="J298"/>
  <c r="K298"/>
  <c r="N298"/>
  <c r="I299"/>
  <c r="K299"/>
  <c r="N299"/>
  <c r="H299"/>
  <c r="I297"/>
  <c r="J297"/>
  <c r="H297"/>
  <c r="H295"/>
  <c r="I295"/>
  <c r="J295"/>
  <c r="K295"/>
  <c r="N295"/>
  <c r="I296"/>
  <c r="K296"/>
  <c r="N296"/>
  <c r="H296"/>
  <c r="I294"/>
  <c r="J294"/>
  <c r="H294"/>
  <c r="H292"/>
  <c r="I292"/>
  <c r="J292"/>
  <c r="K292"/>
  <c r="N292"/>
  <c r="I293"/>
  <c r="K293"/>
  <c r="N293"/>
  <c r="H293"/>
  <c r="I291"/>
  <c r="J291"/>
  <c r="K291"/>
  <c r="L291"/>
  <c r="M291"/>
  <c r="N291"/>
  <c r="H291"/>
  <c r="H20" i="14"/>
  <c r="J20" s="1"/>
  <c r="H610" i="1"/>
  <c r="N10" i="7"/>
  <c r="H406" i="1"/>
  <c r="F21" i="2"/>
  <c r="I290" i="9"/>
  <c r="J290"/>
  <c r="H290"/>
  <c r="H288"/>
  <c r="H287"/>
  <c r="I288"/>
  <c r="J288"/>
  <c r="K288"/>
  <c r="N288"/>
  <c r="I289"/>
  <c r="K289"/>
  <c r="N289"/>
  <c r="H289"/>
  <c r="I287"/>
  <c r="J287"/>
  <c r="K287"/>
  <c r="L287"/>
  <c r="M287"/>
  <c r="N287"/>
  <c r="I286"/>
  <c r="J286"/>
  <c r="H286"/>
  <c r="H283"/>
  <c r="I283"/>
  <c r="J283"/>
  <c r="K283"/>
  <c r="L283"/>
  <c r="M283"/>
  <c r="N283"/>
  <c r="I284"/>
  <c r="J284"/>
  <c r="K284"/>
  <c r="N284"/>
  <c r="H284"/>
  <c r="I282"/>
  <c r="J282"/>
  <c r="H282"/>
  <c r="H280"/>
  <c r="H281"/>
  <c r="I281"/>
  <c r="K281"/>
  <c r="N281"/>
  <c r="I280"/>
  <c r="J280"/>
  <c r="K280"/>
  <c r="N280"/>
  <c r="I279"/>
  <c r="J279"/>
  <c r="H279"/>
  <c r="H277"/>
  <c r="I277"/>
  <c r="J277"/>
  <c r="K277"/>
  <c r="N277"/>
  <c r="I278"/>
  <c r="K278"/>
  <c r="N278"/>
  <c r="H278"/>
  <c r="I276"/>
  <c r="J276"/>
  <c r="H276"/>
  <c r="H274"/>
  <c r="I274"/>
  <c r="J274"/>
  <c r="K274"/>
  <c r="N274"/>
  <c r="I275"/>
  <c r="K275"/>
  <c r="N275"/>
  <c r="H275"/>
  <c r="I273"/>
  <c r="J273"/>
  <c r="K273"/>
  <c r="L273"/>
  <c r="M273"/>
  <c r="N273"/>
  <c r="H273"/>
  <c r="I272"/>
  <c r="J272"/>
  <c r="H272"/>
  <c r="H270"/>
  <c r="I270"/>
  <c r="J270"/>
  <c r="K270"/>
  <c r="N270"/>
  <c r="I271"/>
  <c r="K271"/>
  <c r="N271"/>
  <c r="H271"/>
  <c r="I269"/>
  <c r="J269"/>
  <c r="H269"/>
  <c r="H267"/>
  <c r="I267"/>
  <c r="J267"/>
  <c r="K267"/>
  <c r="N267"/>
  <c r="I268"/>
  <c r="K268"/>
  <c r="N268"/>
  <c r="H268"/>
  <c r="I266"/>
  <c r="J266"/>
  <c r="K266"/>
  <c r="L266"/>
  <c r="M266"/>
  <c r="N266"/>
  <c r="H266"/>
  <c r="I265"/>
  <c r="J265"/>
  <c r="H265"/>
  <c r="H263"/>
  <c r="I263"/>
  <c r="J263"/>
  <c r="K263"/>
  <c r="N263"/>
  <c r="I264"/>
  <c r="K264"/>
  <c r="N264"/>
  <c r="I262"/>
  <c r="J262"/>
  <c r="H262"/>
  <c r="H260"/>
  <c r="I260"/>
  <c r="J260"/>
  <c r="K260"/>
  <c r="N260"/>
  <c r="I261"/>
  <c r="K261"/>
  <c r="N261"/>
  <c r="H261"/>
  <c r="I259"/>
  <c r="J259"/>
  <c r="H259"/>
  <c r="H257"/>
  <c r="I257"/>
  <c r="J257"/>
  <c r="K257"/>
  <c r="N257"/>
  <c r="I258"/>
  <c r="K258"/>
  <c r="N258"/>
  <c r="H258"/>
  <c r="I256"/>
  <c r="J256"/>
  <c r="K256"/>
  <c r="L256"/>
  <c r="M256"/>
  <c r="N256"/>
  <c r="H256"/>
  <c r="I255"/>
  <c r="J255"/>
  <c r="H255"/>
  <c r="H253"/>
  <c r="N253"/>
  <c r="N254"/>
  <c r="I253"/>
  <c r="J253"/>
  <c r="K253"/>
  <c r="I254"/>
  <c r="K254"/>
  <c r="H664" i="1"/>
  <c r="K20" i="14" l="1"/>
  <c r="H250" i="9"/>
  <c r="I250"/>
  <c r="K250"/>
  <c r="N250"/>
  <c r="I251"/>
  <c r="K251"/>
  <c r="N251"/>
  <c r="H251"/>
  <c r="H247"/>
  <c r="I248"/>
  <c r="K248"/>
  <c r="N248"/>
  <c r="H248"/>
  <c r="H243"/>
  <c r="I243"/>
  <c r="K243"/>
  <c r="N243"/>
  <c r="I244"/>
  <c r="K244"/>
  <c r="N244"/>
  <c r="H244"/>
  <c r="H240"/>
  <c r="H241"/>
  <c r="H236"/>
  <c r="I236"/>
  <c r="K236"/>
  <c r="N236"/>
  <c r="I237"/>
  <c r="K237"/>
  <c r="N237"/>
  <c r="H237"/>
  <c r="H233"/>
  <c r="I233"/>
  <c r="K233"/>
  <c r="N233"/>
  <c r="I234"/>
  <c r="K234"/>
  <c r="N234"/>
  <c r="H234"/>
  <c r="H230"/>
  <c r="I230"/>
  <c r="K230"/>
  <c r="N230"/>
  <c r="I231"/>
  <c r="K231"/>
  <c r="N231"/>
  <c r="H231"/>
  <c r="H227"/>
  <c r="H228"/>
  <c r="I228"/>
  <c r="K228"/>
  <c r="N228"/>
  <c r="I227"/>
  <c r="K227"/>
  <c r="N227"/>
  <c r="H224"/>
  <c r="I224"/>
  <c r="K224"/>
  <c r="N224"/>
  <c r="I225"/>
  <c r="K225"/>
  <c r="N225"/>
  <c r="H225"/>
  <c r="H221"/>
  <c r="H217"/>
  <c r="I217"/>
  <c r="K217"/>
  <c r="N217"/>
  <c r="I218"/>
  <c r="K218"/>
  <c r="N218"/>
  <c r="H218"/>
  <c r="H214"/>
  <c r="I214"/>
  <c r="K214"/>
  <c r="N214"/>
  <c r="I215"/>
  <c r="K215"/>
  <c r="N215"/>
  <c r="H215"/>
  <c r="H211"/>
  <c r="I211"/>
  <c r="K211"/>
  <c r="N211"/>
  <c r="I212"/>
  <c r="K212"/>
  <c r="N212"/>
  <c r="H212"/>
  <c r="H208"/>
  <c r="I208"/>
  <c r="K208"/>
  <c r="N208"/>
  <c r="I209"/>
  <c r="K209"/>
  <c r="N209"/>
  <c r="H209"/>
  <c r="H205"/>
  <c r="N205"/>
  <c r="N206"/>
  <c r="I205"/>
  <c r="K205"/>
  <c r="I206"/>
  <c r="K206"/>
  <c r="H206"/>
  <c r="H202"/>
  <c r="I202"/>
  <c r="K202"/>
  <c r="N202"/>
  <c r="I203"/>
  <c r="K203"/>
  <c r="N203"/>
  <c r="H203"/>
  <c r="H199"/>
  <c r="I199"/>
  <c r="K199"/>
  <c r="N199"/>
  <c r="I200"/>
  <c r="K200"/>
  <c r="N200"/>
  <c r="H200"/>
  <c r="H196"/>
  <c r="I196"/>
  <c r="K196"/>
  <c r="N196"/>
  <c r="I197"/>
  <c r="K197"/>
  <c r="N197"/>
  <c r="H197"/>
  <c r="H193"/>
  <c r="I193"/>
  <c r="K193"/>
  <c r="N193"/>
  <c r="I194"/>
  <c r="K194"/>
  <c r="N194"/>
  <c r="H194"/>
  <c r="H190"/>
  <c r="I190"/>
  <c r="K190"/>
  <c r="N190"/>
  <c r="I191"/>
  <c r="K191"/>
  <c r="N191"/>
  <c r="H191"/>
  <c r="H181"/>
  <c r="I181"/>
  <c r="K181"/>
  <c r="N181"/>
  <c r="I182"/>
  <c r="K182"/>
  <c r="N182"/>
  <c r="H182"/>
  <c r="H178"/>
  <c r="I178"/>
  <c r="K178"/>
  <c r="N178"/>
  <c r="I179"/>
  <c r="K179"/>
  <c r="N179"/>
  <c r="H179"/>
  <c r="H175"/>
  <c r="I175"/>
  <c r="K175"/>
  <c r="N175"/>
  <c r="I176"/>
  <c r="K176"/>
  <c r="N176"/>
  <c r="H176"/>
  <c r="H172"/>
  <c r="I172"/>
  <c r="K172"/>
  <c r="N172"/>
  <c r="I173"/>
  <c r="K173"/>
  <c r="N173"/>
  <c r="H173"/>
  <c r="H169"/>
  <c r="I169"/>
  <c r="K169"/>
  <c r="N169"/>
  <c r="I170"/>
  <c r="K170"/>
  <c r="N170"/>
  <c r="H170"/>
  <c r="H166"/>
  <c r="I166"/>
  <c r="K166"/>
  <c r="N166"/>
  <c r="I167"/>
  <c r="K167"/>
  <c r="N167"/>
  <c r="H167"/>
  <c r="I165"/>
  <c r="K165"/>
  <c r="N165"/>
  <c r="H165"/>
  <c r="H162"/>
  <c r="I162"/>
  <c r="K162"/>
  <c r="N162"/>
  <c r="I163"/>
  <c r="K163"/>
  <c r="N163"/>
  <c r="H163"/>
  <c r="I161"/>
  <c r="K161"/>
  <c r="N161"/>
  <c r="H161"/>
  <c r="H158"/>
  <c r="I158"/>
  <c r="K158"/>
  <c r="N158"/>
  <c r="I159"/>
  <c r="K159"/>
  <c r="N159"/>
  <c r="H159"/>
  <c r="H155"/>
  <c r="I155"/>
  <c r="K155"/>
  <c r="N155"/>
  <c r="I156"/>
  <c r="K156"/>
  <c r="N156"/>
  <c r="H156"/>
  <c r="H152"/>
  <c r="I152"/>
  <c r="K152"/>
  <c r="N152"/>
  <c r="I153"/>
  <c r="K153"/>
  <c r="N153"/>
  <c r="H153"/>
  <c r="H149"/>
  <c r="I149"/>
  <c r="K149"/>
  <c r="N149"/>
  <c r="I150"/>
  <c r="K150"/>
  <c r="N150"/>
  <c r="H150"/>
  <c r="H146"/>
  <c r="I146"/>
  <c r="K146"/>
  <c r="N146"/>
  <c r="I147"/>
  <c r="K147"/>
  <c r="N147"/>
  <c r="H147"/>
  <c r="H143"/>
  <c r="I143"/>
  <c r="K143"/>
  <c r="N143"/>
  <c r="I144"/>
  <c r="K144"/>
  <c r="N144"/>
  <c r="H144"/>
  <c r="H137"/>
  <c r="I137"/>
  <c r="K137"/>
  <c r="N137"/>
  <c r="I138"/>
  <c r="K138"/>
  <c r="N138"/>
  <c r="H138"/>
  <c r="H134"/>
  <c r="I134"/>
  <c r="K134"/>
  <c r="N134"/>
  <c r="I135"/>
  <c r="K135"/>
  <c r="N135"/>
  <c r="H135"/>
  <c r="H131"/>
  <c r="I131"/>
  <c r="K131"/>
  <c r="N131"/>
  <c r="I132"/>
  <c r="K132"/>
  <c r="N132"/>
  <c r="H132"/>
  <c r="H128"/>
  <c r="I128"/>
  <c r="K128"/>
  <c r="N128"/>
  <c r="I129"/>
  <c r="K129"/>
  <c r="N129"/>
  <c r="H129"/>
  <c r="H125"/>
  <c r="I125"/>
  <c r="K125"/>
  <c r="N125"/>
  <c r="I126"/>
  <c r="K126"/>
  <c r="N126"/>
  <c r="H126"/>
  <c r="I124"/>
  <c r="K124"/>
  <c r="N124"/>
  <c r="H124"/>
  <c r="H121"/>
  <c r="I121"/>
  <c r="K121"/>
  <c r="N121"/>
  <c r="I122"/>
  <c r="K122"/>
  <c r="N122"/>
  <c r="H122"/>
  <c r="H118"/>
  <c r="I118"/>
  <c r="K118"/>
  <c r="N118"/>
  <c r="I119"/>
  <c r="K119"/>
  <c r="N119"/>
  <c r="H119"/>
  <c r="H115"/>
  <c r="I115"/>
  <c r="K115"/>
  <c r="N115"/>
  <c r="I116"/>
  <c r="K116"/>
  <c r="N116"/>
  <c r="H116"/>
  <c r="H112"/>
  <c r="I112"/>
  <c r="K112"/>
  <c r="N112"/>
  <c r="I113"/>
  <c r="K113"/>
  <c r="N113"/>
  <c r="H113"/>
  <c r="H109"/>
  <c r="I109"/>
  <c r="K109"/>
  <c r="N109"/>
  <c r="I110"/>
  <c r="K110"/>
  <c r="N110"/>
  <c r="H110"/>
  <c r="I106"/>
  <c r="K106"/>
  <c r="N106"/>
  <c r="I107"/>
  <c r="K107"/>
  <c r="N107"/>
  <c r="H107"/>
  <c r="H106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5"/>
  <c r="O103"/>
  <c r="O104"/>
  <c r="I103"/>
  <c r="K103"/>
  <c r="N103"/>
  <c r="I104"/>
  <c r="K104"/>
  <c r="N104"/>
  <c r="H104"/>
  <c r="H103"/>
  <c r="O100"/>
  <c r="O101"/>
  <c r="O102"/>
  <c r="I100"/>
  <c r="K100"/>
  <c r="N100"/>
  <c r="I101"/>
  <c r="K101"/>
  <c r="N101"/>
  <c r="H101"/>
  <c r="H100"/>
  <c r="O97"/>
  <c r="O98"/>
  <c r="O99"/>
  <c r="I97"/>
  <c r="K97"/>
  <c r="N97"/>
  <c r="I98"/>
  <c r="K98"/>
  <c r="N98"/>
  <c r="H98"/>
  <c r="H97"/>
  <c r="O96"/>
  <c r="O94"/>
  <c r="O95"/>
  <c r="N94"/>
  <c r="N95"/>
  <c r="I95"/>
  <c r="K95"/>
  <c r="H95"/>
  <c r="I94"/>
  <c r="K94"/>
  <c r="H94"/>
  <c r="O93"/>
  <c r="N93"/>
  <c r="I93"/>
  <c r="K93"/>
  <c r="H93"/>
  <c r="H16" i="14"/>
  <c r="J16" s="1"/>
  <c r="H17"/>
  <c r="H18"/>
  <c r="J18" s="1"/>
  <c r="H19"/>
  <c r="J19" s="1"/>
  <c r="H598" i="1"/>
  <c r="H15" i="14"/>
  <c r="J15" s="1"/>
  <c r="H659" i="1"/>
  <c r="H640"/>
  <c r="E718" i="9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53"/>
  <c r="E652"/>
  <c r="E651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H14" i="14"/>
  <c r="J14" s="1"/>
  <c r="H12"/>
  <c r="J12" s="1"/>
  <c r="K12"/>
  <c r="H13"/>
  <c r="H10"/>
  <c r="J10" s="1"/>
  <c r="H11"/>
  <c r="J11" s="1"/>
  <c r="K11"/>
  <c r="I20" i="7"/>
  <c r="I21"/>
  <c r="J21"/>
  <c r="G20"/>
  <c r="J20" s="1"/>
  <c r="G21"/>
  <c r="H53" i="2"/>
  <c r="E133" i="9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99"/>
  <c r="E98"/>
  <c r="E97"/>
  <c r="E96"/>
  <c r="E95"/>
  <c r="E94"/>
  <c r="E100"/>
  <c r="E93"/>
  <c r="O92"/>
  <c r="I90"/>
  <c r="K90"/>
  <c r="N90"/>
  <c r="I91"/>
  <c r="K91"/>
  <c r="N91"/>
  <c r="H91"/>
  <c r="H90"/>
  <c r="I87"/>
  <c r="K87"/>
  <c r="N87"/>
  <c r="I88"/>
  <c r="K88"/>
  <c r="N88"/>
  <c r="H88"/>
  <c r="H87"/>
  <c r="I85"/>
  <c r="K85"/>
  <c r="N85"/>
  <c r="H85"/>
  <c r="I84"/>
  <c r="K84"/>
  <c r="N84"/>
  <c r="H84"/>
  <c r="I83"/>
  <c r="K83"/>
  <c r="N83"/>
  <c r="H83"/>
  <c r="E92"/>
  <c r="E91"/>
  <c r="E90"/>
  <c r="E89"/>
  <c r="E88"/>
  <c r="E87"/>
  <c r="E86"/>
  <c r="E85"/>
  <c r="E84"/>
  <c r="I80"/>
  <c r="K80"/>
  <c r="N80"/>
  <c r="I81"/>
  <c r="K81"/>
  <c r="N81"/>
  <c r="H81"/>
  <c r="H80"/>
  <c r="I77"/>
  <c r="K77"/>
  <c r="N77"/>
  <c r="I78"/>
  <c r="K78"/>
  <c r="N78"/>
  <c r="H78"/>
  <c r="H77"/>
  <c r="I75"/>
  <c r="K75"/>
  <c r="N75"/>
  <c r="H75"/>
  <c r="I74"/>
  <c r="K74"/>
  <c r="N74"/>
  <c r="H74"/>
  <c r="I72"/>
  <c r="K72"/>
  <c r="N72"/>
  <c r="H72"/>
  <c r="I71"/>
  <c r="K71"/>
  <c r="N71"/>
  <c r="H71"/>
  <c r="E82"/>
  <c r="E81"/>
  <c r="E80"/>
  <c r="E79"/>
  <c r="E78"/>
  <c r="E77"/>
  <c r="E76"/>
  <c r="E75"/>
  <c r="E74"/>
  <c r="E73"/>
  <c r="E72"/>
  <c r="E71"/>
  <c r="O70"/>
  <c r="E70"/>
  <c r="E69"/>
  <c r="E68"/>
  <c r="H64"/>
  <c r="E51" i="7"/>
  <c r="J49"/>
  <c r="I49"/>
  <c r="D51"/>
  <c r="K10" i="14" l="1"/>
  <c r="K17"/>
  <c r="J17"/>
  <c r="J13"/>
  <c r="K13"/>
  <c r="K19"/>
  <c r="F51" i="7"/>
  <c r="K18" i="14"/>
  <c r="K16"/>
  <c r="K15"/>
  <c r="K14"/>
  <c r="G504" i="1"/>
  <c r="V504"/>
  <c r="Z504" s="1"/>
  <c r="Q664" l="1"/>
  <c r="O664"/>
  <c r="N664"/>
  <c r="L208"/>
  <c r="M280" i="9" s="1"/>
  <c r="L364" i="1"/>
  <c r="L474"/>
  <c r="N139"/>
  <c r="H183" i="9" s="1"/>
  <c r="N137" i="1"/>
  <c r="H180" i="9" s="1"/>
  <c r="N135" i="1"/>
  <c r="H177" i="9" s="1"/>
  <c r="N133" i="1"/>
  <c r="H174" i="9" s="1"/>
  <c r="N131" i="1"/>
  <c r="H171" i="9" s="1"/>
  <c r="N129" i="1"/>
  <c r="H168" i="9" s="1"/>
  <c r="N128" i="1"/>
  <c r="N126"/>
  <c r="H164" i="9" s="1"/>
  <c r="N125" i="1"/>
  <c r="N123"/>
  <c r="H160" i="9" s="1"/>
  <c r="N121" i="1"/>
  <c r="H157" i="9" s="1"/>
  <c r="N119" i="1"/>
  <c r="N117"/>
  <c r="H151" i="9" s="1"/>
  <c r="N115" i="1"/>
  <c r="H148" i="9" s="1"/>
  <c r="N113" i="1"/>
  <c r="N111"/>
  <c r="N109"/>
  <c r="H139" i="9" s="1"/>
  <c r="N107" i="1"/>
  <c r="H136" i="9" s="1"/>
  <c r="N105" i="1"/>
  <c r="H133" i="9" s="1"/>
  <c r="N103" i="1"/>
  <c r="H130" i="9" s="1"/>
  <c r="N101" i="1"/>
  <c r="H127" i="9" s="1"/>
  <c r="N100" i="1"/>
  <c r="P100" s="1"/>
  <c r="R100" s="1"/>
  <c r="N98"/>
  <c r="H123" i="9" s="1"/>
  <c r="N96" i="1"/>
  <c r="H120" i="9" s="1"/>
  <c r="N94" i="1"/>
  <c r="H117" i="9" s="1"/>
  <c r="N92" i="1"/>
  <c r="H114" i="9" s="1"/>
  <c r="N90" i="1"/>
  <c r="H111" i="9" s="1"/>
  <c r="N88" i="1"/>
  <c r="H108" i="9" s="1"/>
  <c r="N86" i="1"/>
  <c r="H105" i="9" s="1"/>
  <c r="N84" i="1"/>
  <c r="H102" i="9" s="1"/>
  <c r="N82" i="1"/>
  <c r="H99" i="9" s="1"/>
  <c r="N80" i="1"/>
  <c r="H96" i="9" s="1"/>
  <c r="N79" i="1"/>
  <c r="N77"/>
  <c r="H92" i="9" s="1"/>
  <c r="N75" i="1"/>
  <c r="H89" i="9" s="1"/>
  <c r="N73" i="1"/>
  <c r="H86" i="9" s="1"/>
  <c r="N72" i="1"/>
  <c r="N70"/>
  <c r="H82" i="9" s="1"/>
  <c r="N68" i="1"/>
  <c r="H79" i="9" s="1"/>
  <c r="N66" i="1"/>
  <c r="H76" i="9" s="1"/>
  <c r="N64" i="1"/>
  <c r="H73" i="9" s="1"/>
  <c r="N62" i="1"/>
  <c r="H70" i="9" s="1"/>
  <c r="N61" i="1"/>
  <c r="N60"/>
  <c r="N57"/>
  <c r="H65" i="9" s="1"/>
  <c r="Q126" i="1"/>
  <c r="K164" i="9" s="1"/>
  <c r="Q125" i="1"/>
  <c r="Q123"/>
  <c r="K160" i="9" s="1"/>
  <c r="Q121" i="1"/>
  <c r="K157" i="9" s="1"/>
  <c r="Q119" i="1"/>
  <c r="Q117"/>
  <c r="K151" i="9" s="1"/>
  <c r="Q115" i="1"/>
  <c r="K148" i="9" s="1"/>
  <c r="Q113" i="1"/>
  <c r="K145" i="9" s="1"/>
  <c r="Q111" i="1"/>
  <c r="Q109"/>
  <c r="K139" i="9" s="1"/>
  <c r="Q107" i="1"/>
  <c r="K136" i="9" s="1"/>
  <c r="Q105" i="1"/>
  <c r="K133" i="9" s="1"/>
  <c r="Q103" i="1"/>
  <c r="K130" i="9" s="1"/>
  <c r="Q101" i="1"/>
  <c r="K127" i="9" s="1"/>
  <c r="Q100" i="1"/>
  <c r="Q98"/>
  <c r="K123" i="9" s="1"/>
  <c r="Q96" i="1"/>
  <c r="K120" i="9" s="1"/>
  <c r="Q94" i="1"/>
  <c r="K117" i="9" s="1"/>
  <c r="Q92" i="1"/>
  <c r="K114" i="9" s="1"/>
  <c r="Q90" i="1"/>
  <c r="K111" i="9" s="1"/>
  <c r="Q88" i="1"/>
  <c r="K108" i="9" s="1"/>
  <c r="Q86" i="1"/>
  <c r="K105" i="9" s="1"/>
  <c r="Q84" i="1"/>
  <c r="K102" i="9" s="1"/>
  <c r="Q82" i="1"/>
  <c r="K99" i="9" s="1"/>
  <c r="Q80" i="1"/>
  <c r="K96" i="9" s="1"/>
  <c r="Q79" i="1"/>
  <c r="Q77"/>
  <c r="K92" i="9" s="1"/>
  <c r="Q75" i="1"/>
  <c r="K89" i="9" s="1"/>
  <c r="Q73" i="1"/>
  <c r="K86" i="9" s="1"/>
  <c r="Q72" i="1"/>
  <c r="Q70"/>
  <c r="K82" i="9" s="1"/>
  <c r="Q68" i="1"/>
  <c r="K79" i="9" s="1"/>
  <c r="Q66" i="1"/>
  <c r="K76" i="9" s="1"/>
  <c r="Q64" i="1"/>
  <c r="K73" i="9" s="1"/>
  <c r="Q62" i="1"/>
  <c r="K70" i="9" s="1"/>
  <c r="Q61" i="1"/>
  <c r="Q57"/>
  <c r="Q60"/>
  <c r="Q502"/>
  <c r="K718" i="9" s="1"/>
  <c r="Q500" i="1"/>
  <c r="K715" i="9" s="1"/>
  <c r="Q499" i="1"/>
  <c r="Q497"/>
  <c r="K711" i="9" s="1"/>
  <c r="Q477" i="1"/>
  <c r="K681" i="9" s="1"/>
  <c r="Q479" i="1"/>
  <c r="K684" i="9" s="1"/>
  <c r="Q481" i="1"/>
  <c r="Q483"/>
  <c r="Q485"/>
  <c r="Q487"/>
  <c r="Q489"/>
  <c r="K699" i="9" s="1"/>
  <c r="Q491" i="1"/>
  <c r="K702" i="9" s="1"/>
  <c r="Q493" i="1"/>
  <c r="Q495"/>
  <c r="K708" i="9" s="1"/>
  <c r="Q475" i="1"/>
  <c r="Q474"/>
  <c r="N472"/>
  <c r="P472"/>
  <c r="R472" s="1"/>
  <c r="Q472"/>
  <c r="S472" s="1"/>
  <c r="Q456"/>
  <c r="K650" i="9" s="1"/>
  <c r="Q458" i="1"/>
  <c r="Q460"/>
  <c r="K656" i="9" s="1"/>
  <c r="Q462" i="1"/>
  <c r="K659" i="9" s="1"/>
  <c r="Q464" i="1"/>
  <c r="K662" i="9" s="1"/>
  <c r="Q466" i="1"/>
  <c r="K665" i="9" s="1"/>
  <c r="Q468" i="1"/>
  <c r="K668" i="9" s="1"/>
  <c r="Q470" i="1"/>
  <c r="K671" i="9" s="1"/>
  <c r="Q436" i="1"/>
  <c r="K620" i="9" s="1"/>
  <c r="Q438" i="1"/>
  <c r="K623" i="9" s="1"/>
  <c r="Q440" i="1"/>
  <c r="K626" i="9" s="1"/>
  <c r="Q442" i="1"/>
  <c r="K629" i="9" s="1"/>
  <c r="Q444" i="1"/>
  <c r="K632" i="9" s="1"/>
  <c r="Q446" i="1"/>
  <c r="K635" i="9" s="1"/>
  <c r="Q448" i="1"/>
  <c r="K638" i="9" s="1"/>
  <c r="Q450" i="1"/>
  <c r="K641" i="9" s="1"/>
  <c r="Q452" i="1"/>
  <c r="Q454"/>
  <c r="K647" i="9" s="1"/>
  <c r="Q410" i="1"/>
  <c r="K581" i="9" s="1"/>
  <c r="Q412" i="1"/>
  <c r="K584" i="9" s="1"/>
  <c r="Q414" i="1"/>
  <c r="Q416"/>
  <c r="K590" i="9" s="1"/>
  <c r="Q418" i="1"/>
  <c r="K593" i="9" s="1"/>
  <c r="Q420" i="1"/>
  <c r="K596" i="9" s="1"/>
  <c r="Q422" i="1"/>
  <c r="K599" i="9" s="1"/>
  <c r="Q424" i="1"/>
  <c r="K602" i="9" s="1"/>
  <c r="Q426" i="1"/>
  <c r="Q428"/>
  <c r="K608" i="9" s="1"/>
  <c r="Q430" i="1"/>
  <c r="Q432"/>
  <c r="K614" i="9" s="1"/>
  <c r="Q434" i="1"/>
  <c r="Q396"/>
  <c r="K560" i="9" s="1"/>
  <c r="Q398" i="1"/>
  <c r="K563" i="9" s="1"/>
  <c r="Q400" i="1"/>
  <c r="K566" i="9" s="1"/>
  <c r="Q402" i="1"/>
  <c r="K569" i="9" s="1"/>
  <c r="Q404" i="1"/>
  <c r="K572" i="9" s="1"/>
  <c r="Q406" i="1"/>
  <c r="K575" i="9" s="1"/>
  <c r="Q408" i="1"/>
  <c r="K578" i="9" s="1"/>
  <c r="Q394" i="1"/>
  <c r="Q393"/>
  <c r="Q367"/>
  <c r="Q369"/>
  <c r="K520" i="9" s="1"/>
  <c r="Q371" i="1"/>
  <c r="K523" i="9" s="1"/>
  <c r="Q373" i="1"/>
  <c r="K526" i="9" s="1"/>
  <c r="Q375" i="1"/>
  <c r="K529" i="9" s="1"/>
  <c r="Q377" i="1"/>
  <c r="K532" i="9" s="1"/>
  <c r="Q379" i="1"/>
  <c r="K535" i="9" s="1"/>
  <c r="Q381" i="1"/>
  <c r="K538" i="9" s="1"/>
  <c r="Q383" i="1"/>
  <c r="K541" i="9" s="1"/>
  <c r="Q385" i="1"/>
  <c r="K544" i="9" s="1"/>
  <c r="Q387" i="1"/>
  <c r="K547" i="9" s="1"/>
  <c r="Q389" i="1"/>
  <c r="K550" i="9" s="1"/>
  <c r="Q391" i="1"/>
  <c r="K553" i="9" s="1"/>
  <c r="Q365" i="1"/>
  <c r="K514" i="9" s="1"/>
  <c r="Q364" i="1"/>
  <c r="Q350"/>
  <c r="Q352"/>
  <c r="K495" i="9" s="1"/>
  <c r="Q354" i="1"/>
  <c r="Q356"/>
  <c r="Q358"/>
  <c r="K504" i="9" s="1"/>
  <c r="Q360" i="1"/>
  <c r="K507" i="9" s="1"/>
  <c r="Q362" i="1"/>
  <c r="K510" i="9" s="1"/>
  <c r="Q330" i="1"/>
  <c r="K462" i="9" s="1"/>
  <c r="Q332" i="1"/>
  <c r="K465" i="9" s="1"/>
  <c r="Q334" i="1"/>
  <c r="K468" i="9" s="1"/>
  <c r="Q336" i="1"/>
  <c r="K471" i="9" s="1"/>
  <c r="Q338" i="1"/>
  <c r="K474" i="9" s="1"/>
  <c r="Q340" i="1"/>
  <c r="K477" i="9" s="1"/>
  <c r="Q342" i="1"/>
  <c r="Q344"/>
  <c r="K483" i="9" s="1"/>
  <c r="Q346" i="1"/>
  <c r="Q348"/>
  <c r="K489" i="9" s="1"/>
  <c r="Q298" i="1"/>
  <c r="K414" i="9" s="1"/>
  <c r="Q300" i="1"/>
  <c r="K417" i="9" s="1"/>
  <c r="Q302" i="1"/>
  <c r="K420" i="9" s="1"/>
  <c r="Q304" i="1"/>
  <c r="K423" i="9" s="1"/>
  <c r="Q306" i="1"/>
  <c r="K426" i="9" s="1"/>
  <c r="Q308" i="1"/>
  <c r="K429" i="9" s="1"/>
  <c r="Q310" i="1"/>
  <c r="K432" i="9" s="1"/>
  <c r="Q312" i="1"/>
  <c r="K435" i="9" s="1"/>
  <c r="Q314" i="1"/>
  <c r="K438" i="9" s="1"/>
  <c r="Q316" i="1"/>
  <c r="K441" i="9" s="1"/>
  <c r="Q318" i="1"/>
  <c r="K444" i="9" s="1"/>
  <c r="Q320" i="1"/>
  <c r="K447" i="9" s="1"/>
  <c r="Q322" i="1"/>
  <c r="K450" i="9" s="1"/>
  <c r="Q324" i="1"/>
  <c r="Q326"/>
  <c r="Q328"/>
  <c r="Q296"/>
  <c r="K411" i="9" s="1"/>
  <c r="Q295" i="1"/>
  <c r="Q293"/>
  <c r="K407" i="9" s="1"/>
  <c r="Q289" i="1"/>
  <c r="K401" i="9" s="1"/>
  <c r="Q291" i="1"/>
  <c r="K404" i="9" s="1"/>
  <c r="Q271" i="1"/>
  <c r="K374" i="9" s="1"/>
  <c r="Q273" i="1"/>
  <c r="K377" i="9" s="1"/>
  <c r="Q275" i="1"/>
  <c r="K380" i="9" s="1"/>
  <c r="Q277" i="1"/>
  <c r="K383" i="9" s="1"/>
  <c r="Q279" i="1"/>
  <c r="K386" i="9" s="1"/>
  <c r="Q281" i="1"/>
  <c r="K389" i="9" s="1"/>
  <c r="Q283" i="1"/>
  <c r="K392" i="9" s="1"/>
  <c r="Q285" i="1"/>
  <c r="K395" i="9" s="1"/>
  <c r="Q287" i="1"/>
  <c r="K398" i="9" s="1"/>
  <c r="Q269" i="1"/>
  <c r="K371" i="9" s="1"/>
  <c r="Q268" i="1"/>
  <c r="Q260"/>
  <c r="K358" i="9" s="1"/>
  <c r="Q266" i="1"/>
  <c r="K367" i="9" s="1"/>
  <c r="Q262" i="1"/>
  <c r="K361" i="9" s="1"/>
  <c r="Q264" i="1"/>
  <c r="K364" i="9" s="1"/>
  <c r="Q234" i="1"/>
  <c r="Q236"/>
  <c r="K322" i="9" s="1"/>
  <c r="Q238" i="1"/>
  <c r="Q240"/>
  <c r="K328" i="9" s="1"/>
  <c r="Q242" i="1"/>
  <c r="K331" i="9" s="1"/>
  <c r="Q244" i="1"/>
  <c r="K334" i="9" s="1"/>
  <c r="Q246" i="1"/>
  <c r="K337" i="9" s="1"/>
  <c r="Q248" i="1"/>
  <c r="K340" i="9" s="1"/>
  <c r="Q250" i="1"/>
  <c r="K343" i="9" s="1"/>
  <c r="Q252" i="1"/>
  <c r="K346" i="9" s="1"/>
  <c r="Q254" i="1"/>
  <c r="K349" i="9" s="1"/>
  <c r="Q256" i="1"/>
  <c r="K352" i="9" s="1"/>
  <c r="Q258" i="1"/>
  <c r="K355" i="9" s="1"/>
  <c r="Q232" i="1"/>
  <c r="K316" i="9" s="1"/>
  <c r="Q231" i="1"/>
  <c r="G141"/>
  <c r="U141" s="1"/>
  <c r="Q128"/>
  <c r="O128"/>
  <c r="P128" s="1"/>
  <c r="R128" s="1"/>
  <c r="P126"/>
  <c r="O126"/>
  <c r="I164" i="9" s="1"/>
  <c r="Q229" i="1"/>
  <c r="K312" i="9" s="1"/>
  <c r="Q219" i="1"/>
  <c r="K297" i="9" s="1"/>
  <c r="Q221" i="1"/>
  <c r="K300" i="9" s="1"/>
  <c r="Q223" i="1"/>
  <c r="K303" i="9" s="1"/>
  <c r="Q225" i="1"/>
  <c r="K306" i="9" s="1"/>
  <c r="Q227" i="1"/>
  <c r="K309" i="9" s="1"/>
  <c r="Q217" i="1"/>
  <c r="K294" i="9" s="1"/>
  <c r="Q216" i="1"/>
  <c r="S216" s="1"/>
  <c r="Q214"/>
  <c r="K290" i="9" s="1"/>
  <c r="Q213" i="1"/>
  <c r="Q210"/>
  <c r="K286" i="9" s="1"/>
  <c r="Q208" i="1"/>
  <c r="K282" i="9" s="1"/>
  <c r="Q206" i="1"/>
  <c r="K279" i="9" s="1"/>
  <c r="Q204" i="1"/>
  <c r="K276" i="9" s="1"/>
  <c r="Q203" i="1"/>
  <c r="S203" s="1"/>
  <c r="Q199"/>
  <c r="K269" i="9" s="1"/>
  <c r="Q201" i="1"/>
  <c r="K272" i="9" s="1"/>
  <c r="Q198" i="1"/>
  <c r="Q196"/>
  <c r="K265" i="9" s="1"/>
  <c r="Q194" i="1"/>
  <c r="K262" i="9" s="1"/>
  <c r="Q192" i="1"/>
  <c r="K259" i="9" s="1"/>
  <c r="Q191" i="1"/>
  <c r="Q189"/>
  <c r="K255" i="9" s="1"/>
  <c r="Q187" i="1"/>
  <c r="Q185"/>
  <c r="Q184"/>
  <c r="Q182"/>
  <c r="Q180"/>
  <c r="Q179"/>
  <c r="Q167"/>
  <c r="K223" i="9" s="1"/>
  <c r="P479" i="1"/>
  <c r="P485"/>
  <c r="P487"/>
  <c r="P477"/>
  <c r="P464"/>
  <c r="P438"/>
  <c r="P444"/>
  <c r="P446"/>
  <c r="P452"/>
  <c r="R452" s="1"/>
  <c r="L644" i="9" s="1"/>
  <c r="P426" i="1"/>
  <c r="P428"/>
  <c r="P434"/>
  <c r="P436"/>
  <c r="P402"/>
  <c r="P344"/>
  <c r="P350"/>
  <c r="P352"/>
  <c r="P326"/>
  <c r="P328"/>
  <c r="R328" s="1"/>
  <c r="L459" i="9" s="1"/>
  <c r="P334" i="1"/>
  <c r="P336"/>
  <c r="P342"/>
  <c r="P298"/>
  <c r="P314"/>
  <c r="P275"/>
  <c r="P283"/>
  <c r="P291"/>
  <c r="P236"/>
  <c r="R236" s="1"/>
  <c r="L322" i="9" s="1"/>
  <c r="P244" i="1"/>
  <c r="P252"/>
  <c r="P227"/>
  <c r="O502"/>
  <c r="O500"/>
  <c r="O499"/>
  <c r="O491"/>
  <c r="O495"/>
  <c r="P495" s="1"/>
  <c r="O497"/>
  <c r="P497" s="1"/>
  <c r="O477"/>
  <c r="O479"/>
  <c r="O481"/>
  <c r="O483"/>
  <c r="O485"/>
  <c r="O487"/>
  <c r="O489"/>
  <c r="O493"/>
  <c r="P493" s="1"/>
  <c r="O475"/>
  <c r="O474"/>
  <c r="O458"/>
  <c r="O460"/>
  <c r="O462"/>
  <c r="O464"/>
  <c r="O466"/>
  <c r="O468"/>
  <c r="O470"/>
  <c r="O472"/>
  <c r="O438"/>
  <c r="O440"/>
  <c r="O442"/>
  <c r="O444"/>
  <c r="O446"/>
  <c r="O448"/>
  <c r="O450"/>
  <c r="O452"/>
  <c r="O454"/>
  <c r="P454" s="1"/>
  <c r="O456"/>
  <c r="P456" s="1"/>
  <c r="O416"/>
  <c r="O418"/>
  <c r="I593" i="9" s="1"/>
  <c r="O420" i="1"/>
  <c r="O422"/>
  <c r="O424"/>
  <c r="O426"/>
  <c r="O428"/>
  <c r="O430"/>
  <c r="O432"/>
  <c r="O434"/>
  <c r="O436"/>
  <c r="O396"/>
  <c r="O398"/>
  <c r="O400"/>
  <c r="O402"/>
  <c r="O404"/>
  <c r="O406"/>
  <c r="O408"/>
  <c r="O410"/>
  <c r="P410" s="1"/>
  <c r="O412"/>
  <c r="P412" s="1"/>
  <c r="O414"/>
  <c r="O394"/>
  <c r="O393"/>
  <c r="O391"/>
  <c r="O383"/>
  <c r="O367"/>
  <c r="O369"/>
  <c r="O371"/>
  <c r="O373"/>
  <c r="O375"/>
  <c r="O377"/>
  <c r="O379"/>
  <c r="O381"/>
  <c r="O385"/>
  <c r="O387"/>
  <c r="O389"/>
  <c r="P389" s="1"/>
  <c r="O365"/>
  <c r="O364"/>
  <c r="O358"/>
  <c r="O360"/>
  <c r="O362"/>
  <c r="O342"/>
  <c r="O344"/>
  <c r="O346"/>
  <c r="O348"/>
  <c r="O350"/>
  <c r="O352"/>
  <c r="O354"/>
  <c r="O356"/>
  <c r="O318"/>
  <c r="P318" s="1"/>
  <c r="O320"/>
  <c r="P320" s="1"/>
  <c r="O322"/>
  <c r="P322" s="1"/>
  <c r="O324"/>
  <c r="O326"/>
  <c r="O328"/>
  <c r="O330"/>
  <c r="O332"/>
  <c r="O334"/>
  <c r="O336"/>
  <c r="O338"/>
  <c r="O340"/>
  <c r="O298"/>
  <c r="O300"/>
  <c r="O302"/>
  <c r="O304"/>
  <c r="O306"/>
  <c r="O308"/>
  <c r="O310"/>
  <c r="P310" s="1"/>
  <c r="O312"/>
  <c r="O314"/>
  <c r="O316"/>
  <c r="O296"/>
  <c r="O295"/>
  <c r="O291"/>
  <c r="O271"/>
  <c r="P271" s="1"/>
  <c r="O273"/>
  <c r="P273" s="1"/>
  <c r="O275"/>
  <c r="O277"/>
  <c r="O279"/>
  <c r="P279" s="1"/>
  <c r="R279" s="1"/>
  <c r="L386" i="9" s="1"/>
  <c r="O281" i="1"/>
  <c r="P281" s="1"/>
  <c r="R281" s="1"/>
  <c r="L389" i="9" s="1"/>
  <c r="O283" i="1"/>
  <c r="O285"/>
  <c r="O287"/>
  <c r="P287" s="1"/>
  <c r="O289"/>
  <c r="O293"/>
  <c r="O269"/>
  <c r="O268"/>
  <c r="O242"/>
  <c r="O260"/>
  <c r="O262"/>
  <c r="P262" s="1"/>
  <c r="O264"/>
  <c r="O266"/>
  <c r="O238"/>
  <c r="O240"/>
  <c r="O244"/>
  <c r="O246"/>
  <c r="O248"/>
  <c r="O250"/>
  <c r="O252"/>
  <c r="O254"/>
  <c r="O256"/>
  <c r="O258"/>
  <c r="O236"/>
  <c r="O234"/>
  <c r="O232"/>
  <c r="O231"/>
  <c r="O221"/>
  <c r="O219"/>
  <c r="P219" s="1"/>
  <c r="R219" s="1"/>
  <c r="L297" i="9" s="1"/>
  <c r="O223" i="1"/>
  <c r="O225"/>
  <c r="O227"/>
  <c r="O229"/>
  <c r="O217"/>
  <c r="O216"/>
  <c r="O214"/>
  <c r="O213"/>
  <c r="P213" s="1"/>
  <c r="R213" s="1"/>
  <c r="O210"/>
  <c r="O208"/>
  <c r="O206"/>
  <c r="O204"/>
  <c r="P204" s="1"/>
  <c r="O203"/>
  <c r="O201"/>
  <c r="O199"/>
  <c r="O198"/>
  <c r="P198" s="1"/>
  <c r="R198" s="1"/>
  <c r="O196"/>
  <c r="O194"/>
  <c r="O192"/>
  <c r="O191"/>
  <c r="P191" s="1"/>
  <c r="R191" s="1"/>
  <c r="O189"/>
  <c r="O187"/>
  <c r="I252" i="9" s="1"/>
  <c r="O185" i="1"/>
  <c r="I249" i="9" s="1"/>
  <c r="O184" i="1"/>
  <c r="P184" s="1"/>
  <c r="R184" s="1"/>
  <c r="O182"/>
  <c r="O180"/>
  <c r="I242" i="9" s="1"/>
  <c r="O179" i="1"/>
  <c r="O177"/>
  <c r="I238" i="9" s="1"/>
  <c r="N502" i="1"/>
  <c r="P502" s="1"/>
  <c r="N500"/>
  <c r="N499"/>
  <c r="P499" s="1"/>
  <c r="N491"/>
  <c r="P491" s="1"/>
  <c r="N497"/>
  <c r="N477"/>
  <c r="N479"/>
  <c r="N481"/>
  <c r="P481" s="1"/>
  <c r="N483"/>
  <c r="N485"/>
  <c r="N487"/>
  <c r="N489"/>
  <c r="P489" s="1"/>
  <c r="N493"/>
  <c r="N495"/>
  <c r="N475"/>
  <c r="P475" s="1"/>
  <c r="N474"/>
  <c r="P474" s="1"/>
  <c r="R474" s="1"/>
  <c r="N456"/>
  <c r="N458"/>
  <c r="P458" s="1"/>
  <c r="R458" s="1"/>
  <c r="N460"/>
  <c r="N462"/>
  <c r="P462" s="1"/>
  <c r="N464"/>
  <c r="N466"/>
  <c r="P466" s="1"/>
  <c r="N468"/>
  <c r="N470"/>
  <c r="P470" s="1"/>
  <c r="N436"/>
  <c r="N438"/>
  <c r="N440"/>
  <c r="N442"/>
  <c r="P442" s="1"/>
  <c r="N444"/>
  <c r="N446"/>
  <c r="N448"/>
  <c r="N450"/>
  <c r="P450" s="1"/>
  <c r="N452"/>
  <c r="N454"/>
  <c r="N414"/>
  <c r="P414" s="1"/>
  <c r="N416"/>
  <c r="P416" s="1"/>
  <c r="N418"/>
  <c r="N420"/>
  <c r="P420" s="1"/>
  <c r="N422"/>
  <c r="N424"/>
  <c r="P424" s="1"/>
  <c r="N426"/>
  <c r="N428"/>
  <c r="N430"/>
  <c r="N432"/>
  <c r="P432" s="1"/>
  <c r="N434"/>
  <c r="N396"/>
  <c r="N398"/>
  <c r="P398" s="1"/>
  <c r="N400"/>
  <c r="P400" s="1"/>
  <c r="N402"/>
  <c r="N404"/>
  <c r="N406"/>
  <c r="N408"/>
  <c r="P408" s="1"/>
  <c r="N410"/>
  <c r="N412"/>
  <c r="N394"/>
  <c r="P394" s="1"/>
  <c r="R394" s="1"/>
  <c r="N393"/>
  <c r="P393" s="1"/>
  <c r="N391"/>
  <c r="N367"/>
  <c r="P367" s="1"/>
  <c r="N369"/>
  <c r="P369" s="1"/>
  <c r="N371"/>
  <c r="P371" s="1"/>
  <c r="N373"/>
  <c r="P373" s="1"/>
  <c r="N375"/>
  <c r="P375" s="1"/>
  <c r="N377"/>
  <c r="P377" s="1"/>
  <c r="N379"/>
  <c r="P379" s="1"/>
  <c r="N381"/>
  <c r="P381" s="1"/>
  <c r="N383"/>
  <c r="P383" s="1"/>
  <c r="N385"/>
  <c r="P385" s="1"/>
  <c r="N387"/>
  <c r="P387" s="1"/>
  <c r="N389"/>
  <c r="N365"/>
  <c r="P365" s="1"/>
  <c r="N364"/>
  <c r="P364" s="1"/>
  <c r="R364" s="1"/>
  <c r="N362"/>
  <c r="P362" s="1"/>
  <c r="N354"/>
  <c r="N356"/>
  <c r="P356" s="1"/>
  <c r="N358"/>
  <c r="P358" s="1"/>
  <c r="N360"/>
  <c r="P360" s="1"/>
  <c r="N326"/>
  <c r="N328"/>
  <c r="N330"/>
  <c r="N332"/>
  <c r="P332" s="1"/>
  <c r="N334"/>
  <c r="N336"/>
  <c r="N338"/>
  <c r="N340"/>
  <c r="P340" s="1"/>
  <c r="N342"/>
  <c r="N344"/>
  <c r="N346"/>
  <c r="N348"/>
  <c r="P348" s="1"/>
  <c r="N350"/>
  <c r="N352"/>
  <c r="N298"/>
  <c r="N300"/>
  <c r="P300" s="1"/>
  <c r="N302"/>
  <c r="N304"/>
  <c r="P304" s="1"/>
  <c r="N306"/>
  <c r="N308"/>
  <c r="P308" s="1"/>
  <c r="N310"/>
  <c r="N312"/>
  <c r="P312" s="1"/>
  <c r="N314"/>
  <c r="N316"/>
  <c r="P316" s="1"/>
  <c r="N318"/>
  <c r="N320"/>
  <c r="N322"/>
  <c r="N324"/>
  <c r="P324" s="1"/>
  <c r="N296"/>
  <c r="N295"/>
  <c r="P295" s="1"/>
  <c r="N293"/>
  <c r="P293" s="1"/>
  <c r="N289"/>
  <c r="P289" s="1"/>
  <c r="N271"/>
  <c r="N273"/>
  <c r="N275"/>
  <c r="N277"/>
  <c r="P277" s="1"/>
  <c r="N279"/>
  <c r="N281"/>
  <c r="N283"/>
  <c r="N285"/>
  <c r="P285" s="1"/>
  <c r="N287"/>
  <c r="N291"/>
  <c r="N269"/>
  <c r="P269" s="1"/>
  <c r="N268"/>
  <c r="P268" s="1"/>
  <c r="R268" s="1"/>
  <c r="N256"/>
  <c r="P256" s="1"/>
  <c r="N266"/>
  <c r="N264"/>
  <c r="P264" s="1"/>
  <c r="N234"/>
  <c r="P234" s="1"/>
  <c r="N236"/>
  <c r="N238"/>
  <c r="P238" s="1"/>
  <c r="N240"/>
  <c r="P240" s="1"/>
  <c r="N242"/>
  <c r="P242" s="1"/>
  <c r="N244"/>
  <c r="N246"/>
  <c r="N248"/>
  <c r="P248" s="1"/>
  <c r="N250"/>
  <c r="P250" s="1"/>
  <c r="N252"/>
  <c r="N254"/>
  <c r="N258"/>
  <c r="P258" s="1"/>
  <c r="N260"/>
  <c r="P260" s="1"/>
  <c r="N262"/>
  <c r="N232"/>
  <c r="P232" s="1"/>
  <c r="R232" s="1"/>
  <c r="L316" i="9" s="1"/>
  <c r="N231" i="1"/>
  <c r="P231" s="1"/>
  <c r="R231" s="1"/>
  <c r="N229"/>
  <c r="P229" s="1"/>
  <c r="N219"/>
  <c r="N221"/>
  <c r="P221" s="1"/>
  <c r="N223"/>
  <c r="P223" s="1"/>
  <c r="N225"/>
  <c r="P225" s="1"/>
  <c r="N227"/>
  <c r="N217"/>
  <c r="P217" s="1"/>
  <c r="N216"/>
  <c r="P216" s="1"/>
  <c r="R216" s="1"/>
  <c r="N214"/>
  <c r="P214" s="1"/>
  <c r="N213"/>
  <c r="N210"/>
  <c r="P210" s="1"/>
  <c r="N208"/>
  <c r="P208" s="1"/>
  <c r="N206"/>
  <c r="P206" s="1"/>
  <c r="N204"/>
  <c r="N203"/>
  <c r="P203" s="1"/>
  <c r="R203" s="1"/>
  <c r="N201"/>
  <c r="P201" s="1"/>
  <c r="N199"/>
  <c r="P199" s="1"/>
  <c r="N198"/>
  <c r="N196"/>
  <c r="P196" s="1"/>
  <c r="N194"/>
  <c r="P194" s="1"/>
  <c r="N192"/>
  <c r="P192" s="1"/>
  <c r="N191"/>
  <c r="N185"/>
  <c r="H249" i="9" s="1"/>
  <c r="N187" i="1"/>
  <c r="H252" i="9" s="1"/>
  <c r="N189" i="1"/>
  <c r="P189" s="1"/>
  <c r="N184"/>
  <c r="N182"/>
  <c r="H245" i="9" s="1"/>
  <c r="N180" i="1"/>
  <c r="H242" i="9" s="1"/>
  <c r="N179" i="1"/>
  <c r="P179" s="1"/>
  <c r="N177"/>
  <c r="H238" i="9" s="1"/>
  <c r="N175" i="1"/>
  <c r="H235" i="9" s="1"/>
  <c r="N173" i="1"/>
  <c r="H232" i="9" s="1"/>
  <c r="N171" i="1"/>
  <c r="H229" i="9" s="1"/>
  <c r="N169" i="1"/>
  <c r="H226" i="9" s="1"/>
  <c r="N167" i="1"/>
  <c r="H223" i="9" s="1"/>
  <c r="N166" i="1"/>
  <c r="N164"/>
  <c r="H219" i="9" s="1"/>
  <c r="N162" i="1"/>
  <c r="H216" i="9" s="1"/>
  <c r="N160" i="1"/>
  <c r="H213" i="9" s="1"/>
  <c r="N158" i="1"/>
  <c r="H210" i="9" s="1"/>
  <c r="N156" i="1"/>
  <c r="N154"/>
  <c r="H204" i="9" s="1"/>
  <c r="N152" i="1"/>
  <c r="H201" i="9" s="1"/>
  <c r="N150" i="1"/>
  <c r="H198" i="9" s="1"/>
  <c r="N148" i="1"/>
  <c r="N146"/>
  <c r="H192" i="9" s="1"/>
  <c r="N144" i="1"/>
  <c r="H189" i="9" s="1"/>
  <c r="N143" i="1"/>
  <c r="N142"/>
  <c r="I502"/>
  <c r="I500"/>
  <c r="K500" s="1"/>
  <c r="I499"/>
  <c r="K499" s="1"/>
  <c r="I497"/>
  <c r="I495"/>
  <c r="I493"/>
  <c r="L493" s="1"/>
  <c r="I491"/>
  <c r="K491" s="1"/>
  <c r="I489"/>
  <c r="I487"/>
  <c r="K487" s="1"/>
  <c r="I488" s="1"/>
  <c r="I485"/>
  <c r="K485" s="1"/>
  <c r="I486" s="1"/>
  <c r="I483"/>
  <c r="K483" s="1"/>
  <c r="I484" s="1"/>
  <c r="I481"/>
  <c r="L485"/>
  <c r="L487"/>
  <c r="K493"/>
  <c r="I494" s="1"/>
  <c r="K495"/>
  <c r="L495"/>
  <c r="M706" i="9" s="1"/>
  <c r="I477" i="1"/>
  <c r="K477" s="1"/>
  <c r="I475"/>
  <c r="I474"/>
  <c r="I472"/>
  <c r="L472" s="1"/>
  <c r="I470"/>
  <c r="I468"/>
  <c r="I466"/>
  <c r="K466" s="1"/>
  <c r="I464"/>
  <c r="L464" s="1"/>
  <c r="M660" i="9" s="1"/>
  <c r="I462" i="1"/>
  <c r="I460"/>
  <c r="I458"/>
  <c r="K458" s="1"/>
  <c r="I459" s="1"/>
  <c r="I456"/>
  <c r="L456" s="1"/>
  <c r="M648" i="9" s="1"/>
  <c r="I454" i="1"/>
  <c r="I452"/>
  <c r="I450"/>
  <c r="K450" s="1"/>
  <c r="I448"/>
  <c r="L448" s="1"/>
  <c r="M636" i="9" s="1"/>
  <c r="I446" i="1"/>
  <c r="I444"/>
  <c r="I442"/>
  <c r="K442" s="1"/>
  <c r="I440"/>
  <c r="L440" s="1"/>
  <c r="M624" i="9" s="1"/>
  <c r="I438" i="1"/>
  <c r="I436"/>
  <c r="I434"/>
  <c r="K434" s="1"/>
  <c r="I432"/>
  <c r="L432" s="1"/>
  <c r="M612" i="9" s="1"/>
  <c r="I430" i="1"/>
  <c r="I428"/>
  <c r="I426"/>
  <c r="K426" s="1"/>
  <c r="I424"/>
  <c r="L424" s="1"/>
  <c r="M600" i="9" s="1"/>
  <c r="I422" i="1"/>
  <c r="I420"/>
  <c r="I418"/>
  <c r="I416"/>
  <c r="I414"/>
  <c r="I412"/>
  <c r="I410"/>
  <c r="K410" s="1"/>
  <c r="I408"/>
  <c r="I406"/>
  <c r="I404"/>
  <c r="I402"/>
  <c r="K402" s="1"/>
  <c r="I400"/>
  <c r="I398"/>
  <c r="I396"/>
  <c r="K396" s="1"/>
  <c r="L400"/>
  <c r="M564" i="9" s="1"/>
  <c r="L402" i="1"/>
  <c r="M567" i="9" s="1"/>
  <c r="L404" i="1"/>
  <c r="M570" i="9" s="1"/>
  <c r="L408" i="1"/>
  <c r="M576" i="9" s="1"/>
  <c r="L410" i="1"/>
  <c r="M579" i="9" s="1"/>
  <c r="L412" i="1"/>
  <c r="M582" i="9" s="1"/>
  <c r="L416" i="1"/>
  <c r="M588" i="9" s="1"/>
  <c r="L420" i="1"/>
  <c r="M594" i="9" s="1"/>
  <c r="L426" i="1"/>
  <c r="M603" i="9" s="1"/>
  <c r="L428" i="1"/>
  <c r="M606" i="9" s="1"/>
  <c r="L434" i="1"/>
  <c r="M615" i="9" s="1"/>
  <c r="L436" i="1"/>
  <c r="M618" i="9" s="1"/>
  <c r="L442" i="1"/>
  <c r="M627" i="9" s="1"/>
  <c r="L444" i="1"/>
  <c r="M630" i="9" s="1"/>
  <c r="L450" i="1"/>
  <c r="M639" i="9" s="1"/>
  <c r="L452" i="1"/>
  <c r="M642" i="9" s="1"/>
  <c r="L458" i="1"/>
  <c r="L460"/>
  <c r="M654" i="9" s="1"/>
  <c r="L466" i="1"/>
  <c r="M663" i="9" s="1"/>
  <c r="L468" i="1"/>
  <c r="M666" i="9" s="1"/>
  <c r="K400" i="1"/>
  <c r="K404"/>
  <c r="K408"/>
  <c r="K412"/>
  <c r="K416"/>
  <c r="K420"/>
  <c r="K424"/>
  <c r="K428"/>
  <c r="K432"/>
  <c r="K436"/>
  <c r="K440"/>
  <c r="K444"/>
  <c r="K448"/>
  <c r="K452"/>
  <c r="K456"/>
  <c r="K460"/>
  <c r="K464"/>
  <c r="K468"/>
  <c r="K472"/>
  <c r="I473" s="1"/>
  <c r="I394"/>
  <c r="K394" s="1"/>
  <c r="I395" s="1"/>
  <c r="I393"/>
  <c r="L393" s="1"/>
  <c r="I391"/>
  <c r="I389"/>
  <c r="I387"/>
  <c r="I385"/>
  <c r="L385" s="1"/>
  <c r="M542" i="9" s="1"/>
  <c r="I383" i="1"/>
  <c r="I381"/>
  <c r="I379"/>
  <c r="I377"/>
  <c r="L377" s="1"/>
  <c r="M530" i="9" s="1"/>
  <c r="I375" i="1"/>
  <c r="I373"/>
  <c r="I371"/>
  <c r="I369"/>
  <c r="L369" s="1"/>
  <c r="M518" i="9" s="1"/>
  <c r="I367" i="1"/>
  <c r="K367" s="1"/>
  <c r="I368" s="1"/>
  <c r="L367"/>
  <c r="L371"/>
  <c r="M521" i="9" s="1"/>
  <c r="L375" i="1"/>
  <c r="M527" i="9" s="1"/>
  <c r="L379" i="1"/>
  <c r="M533" i="9" s="1"/>
  <c r="L383" i="1"/>
  <c r="M539" i="9" s="1"/>
  <c r="L387" i="1"/>
  <c r="M545" i="9" s="1"/>
  <c r="L391" i="1"/>
  <c r="M551" i="9" s="1"/>
  <c r="K371" i="1"/>
  <c r="K375"/>
  <c r="K379"/>
  <c r="K383"/>
  <c r="K387"/>
  <c r="K391"/>
  <c r="I365"/>
  <c r="K365" s="1"/>
  <c r="I364"/>
  <c r="I362"/>
  <c r="K362" s="1"/>
  <c r="I360"/>
  <c r="K360" s="1"/>
  <c r="I358"/>
  <c r="I356"/>
  <c r="I354"/>
  <c r="K354" s="1"/>
  <c r="I355" s="1"/>
  <c r="I352"/>
  <c r="I350"/>
  <c r="I348"/>
  <c r="I346"/>
  <c r="I344"/>
  <c r="I342"/>
  <c r="I340"/>
  <c r="I338"/>
  <c r="I336"/>
  <c r="I330"/>
  <c r="I332"/>
  <c r="I334"/>
  <c r="I328"/>
  <c r="I275"/>
  <c r="I273"/>
  <c r="I271"/>
  <c r="K271" s="1"/>
  <c r="I269"/>
  <c r="I248"/>
  <c r="I246"/>
  <c r="I244"/>
  <c r="K244" s="1"/>
  <c r="I242"/>
  <c r="K242" s="1"/>
  <c r="I240"/>
  <c r="I238"/>
  <c r="I236"/>
  <c r="K236" s="1"/>
  <c r="I234"/>
  <c r="K234" s="1"/>
  <c r="I235" s="1"/>
  <c r="I232"/>
  <c r="I231"/>
  <c r="I229"/>
  <c r="K229" s="1"/>
  <c r="I227"/>
  <c r="L227" s="1"/>
  <c r="M307" i="9" s="1"/>
  <c r="I225" i="1"/>
  <c r="I223"/>
  <c r="L223" s="1"/>
  <c r="M301" i="9" s="1"/>
  <c r="I221" i="1"/>
  <c r="K221" s="1"/>
  <c r="I219"/>
  <c r="L219" s="1"/>
  <c r="M295" i="9" s="1"/>
  <c r="I217" i="1"/>
  <c r="I216"/>
  <c r="I214"/>
  <c r="I213"/>
  <c r="I210"/>
  <c r="I208"/>
  <c r="I206"/>
  <c r="K206" s="1"/>
  <c r="I204"/>
  <c r="L204" s="1"/>
  <c r="M274" i="9" s="1"/>
  <c r="I203" i="1"/>
  <c r="I201"/>
  <c r="I199"/>
  <c r="K199" s="1"/>
  <c r="I198"/>
  <c r="K198" s="1"/>
  <c r="I196"/>
  <c r="I194"/>
  <c r="I192"/>
  <c r="K192" s="1"/>
  <c r="I191"/>
  <c r="I189"/>
  <c r="I187"/>
  <c r="J250" i="9" s="1"/>
  <c r="I185" i="1"/>
  <c r="L185" s="1"/>
  <c r="I184"/>
  <c r="K184" s="1"/>
  <c r="I182"/>
  <c r="J243" i="9" s="1"/>
  <c r="I180" i="1"/>
  <c r="K180" s="1"/>
  <c r="I181" s="1"/>
  <c r="I179"/>
  <c r="L179" s="1"/>
  <c r="I177"/>
  <c r="I175"/>
  <c r="J233" i="9" s="1"/>
  <c r="I173" i="1"/>
  <c r="J230" i="9" s="1"/>
  <c r="I171" i="1"/>
  <c r="J227" i="9" s="1"/>
  <c r="I169" i="1"/>
  <c r="I167"/>
  <c r="I166"/>
  <c r="K166" s="1"/>
  <c r="I164"/>
  <c r="J217" i="9" s="1"/>
  <c r="I162" i="1"/>
  <c r="I160"/>
  <c r="J211" i="9" s="1"/>
  <c r="I158" i="1"/>
  <c r="J208" i="9" s="1"/>
  <c r="I156" i="1"/>
  <c r="J205" i="9" s="1"/>
  <c r="I154" i="1"/>
  <c r="I152"/>
  <c r="J199" i="9" s="1"/>
  <c r="I150" i="1"/>
  <c r="J196" i="9" s="1"/>
  <c r="I148" i="1"/>
  <c r="J193" i="9" s="1"/>
  <c r="I146" i="1"/>
  <c r="I144"/>
  <c r="I143"/>
  <c r="I142"/>
  <c r="K142" s="1"/>
  <c r="I326"/>
  <c r="I322"/>
  <c r="I324"/>
  <c r="I314"/>
  <c r="K314" s="1"/>
  <c r="I316"/>
  <c r="I318"/>
  <c r="I320"/>
  <c r="I312"/>
  <c r="L312" s="1"/>
  <c r="M433" i="9" s="1"/>
  <c r="I310" i="1"/>
  <c r="I308"/>
  <c r="I306"/>
  <c r="K306" s="1"/>
  <c r="I304"/>
  <c r="K304" s="1"/>
  <c r="I302"/>
  <c r="K302" s="1"/>
  <c r="I300"/>
  <c r="K300" s="1"/>
  <c r="I298"/>
  <c r="L298" s="1"/>
  <c r="M412" i="9" s="1"/>
  <c r="I296" i="1"/>
  <c r="K296" s="1"/>
  <c r="I297" s="1"/>
  <c r="K298"/>
  <c r="K356"/>
  <c r="I357" s="1"/>
  <c r="L356"/>
  <c r="K358"/>
  <c r="L358"/>
  <c r="M502" i="9" s="1"/>
  <c r="L360" i="1"/>
  <c r="M505" i="9" s="1"/>
  <c r="K334" i="1"/>
  <c r="L334"/>
  <c r="M466" i="9" s="1"/>
  <c r="L300" i="1"/>
  <c r="M415" i="9" s="1"/>
  <c r="L302" i="1"/>
  <c r="M418" i="9" s="1"/>
  <c r="L306" i="1"/>
  <c r="M424" i="9" s="1"/>
  <c r="K308" i="1"/>
  <c r="L308"/>
  <c r="M427" i="9" s="1"/>
  <c r="K312" i="1"/>
  <c r="L314"/>
  <c r="M436" i="9" s="1"/>
  <c r="L296" i="1"/>
  <c r="I295"/>
  <c r="K295" s="1"/>
  <c r="I293"/>
  <c r="K293" s="1"/>
  <c r="I291"/>
  <c r="I289"/>
  <c r="I287"/>
  <c r="K287" s="1"/>
  <c r="I285"/>
  <c r="K285" s="1"/>
  <c r="I283"/>
  <c r="I281"/>
  <c r="I279"/>
  <c r="K279" s="1"/>
  <c r="I277"/>
  <c r="K277" s="1"/>
  <c r="K273"/>
  <c r="L273"/>
  <c r="M375" i="9" s="1"/>
  <c r="K275" i="1"/>
  <c r="L275"/>
  <c r="M378" i="9" s="1"/>
  <c r="L277" i="1"/>
  <c r="M381" i="9" s="1"/>
  <c r="K281" i="1"/>
  <c r="L281"/>
  <c r="M387" i="9" s="1"/>
  <c r="K283" i="1"/>
  <c r="L283"/>
  <c r="M390" i="9" s="1"/>
  <c r="K289" i="1"/>
  <c r="L289"/>
  <c r="M399" i="9" s="1"/>
  <c r="K291" i="1"/>
  <c r="L291"/>
  <c r="M402" i="9" s="1"/>
  <c r="I268" i="1"/>
  <c r="I266"/>
  <c r="K266" s="1"/>
  <c r="I264"/>
  <c r="I262"/>
  <c r="I260"/>
  <c r="I258"/>
  <c r="I256"/>
  <c r="I254"/>
  <c r="I252"/>
  <c r="I250"/>
  <c r="K238"/>
  <c r="L238"/>
  <c r="M323" i="9" s="1"/>
  <c r="K240" i="1"/>
  <c r="L240"/>
  <c r="M326" i="9" s="1"/>
  <c r="L242" i="1"/>
  <c r="M329" i="9" s="1"/>
  <c r="K246" i="1"/>
  <c r="L246"/>
  <c r="M335" i="9" s="1"/>
  <c r="L232" i="1"/>
  <c r="M314" i="9" s="1"/>
  <c r="K232" i="1"/>
  <c r="K231"/>
  <c r="K219"/>
  <c r="L221"/>
  <c r="M298" i="9" s="1"/>
  <c r="K223" i="1"/>
  <c r="K225"/>
  <c r="L225"/>
  <c r="M304" i="9" s="1"/>
  <c r="L229" i="1"/>
  <c r="M310" i="9" s="1"/>
  <c r="L217" i="1"/>
  <c r="M292" i="9" s="1"/>
  <c r="K217" i="1"/>
  <c r="K216"/>
  <c r="K214"/>
  <c r="K208"/>
  <c r="K204"/>
  <c r="K203"/>
  <c r="L201"/>
  <c r="M270" i="9" s="1"/>
  <c r="K201" i="1"/>
  <c r="L270" i="9" s="1"/>
  <c r="L199" i="1"/>
  <c r="M267" i="9" s="1"/>
  <c r="K196" i="1"/>
  <c r="K194"/>
  <c r="K189"/>
  <c r="K187"/>
  <c r="K185"/>
  <c r="I186" s="1"/>
  <c r="J248" i="9" s="1"/>
  <c r="L182" i="1"/>
  <c r="M243" i="9" s="1"/>
  <c r="L180" i="1"/>
  <c r="K182"/>
  <c r="K179"/>
  <c r="Q177"/>
  <c r="K238" i="9" s="1"/>
  <c r="O169" i="1"/>
  <c r="Q169"/>
  <c r="K226" i="9" s="1"/>
  <c r="P170" i="1"/>
  <c r="R170" s="1"/>
  <c r="S170"/>
  <c r="O171"/>
  <c r="Q171"/>
  <c r="K229" i="9" s="1"/>
  <c r="P172" i="1"/>
  <c r="R172" s="1"/>
  <c r="O173"/>
  <c r="I232" i="9" s="1"/>
  <c r="Q173" i="1"/>
  <c r="K232" i="9" s="1"/>
  <c r="P174" i="1"/>
  <c r="R174"/>
  <c r="S174"/>
  <c r="O175"/>
  <c r="I235" i="9" s="1"/>
  <c r="P175" i="1"/>
  <c r="J235" i="9" s="1"/>
  <c r="Q175" i="1"/>
  <c r="P176"/>
  <c r="P178"/>
  <c r="R178"/>
  <c r="S178"/>
  <c r="O167"/>
  <c r="I223" i="9" s="1"/>
  <c r="P168" i="1"/>
  <c r="R168" s="1"/>
  <c r="P167"/>
  <c r="Q166"/>
  <c r="O166"/>
  <c r="P166"/>
  <c r="L173"/>
  <c r="M230" i="9" s="1"/>
  <c r="L175" i="1"/>
  <c r="M233" i="9" s="1"/>
  <c r="L177" i="1"/>
  <c r="M236" i="9" s="1"/>
  <c r="L167" i="1"/>
  <c r="K171"/>
  <c r="K173"/>
  <c r="K175"/>
  <c r="K167"/>
  <c r="I168" s="1"/>
  <c r="L166"/>
  <c r="Q146"/>
  <c r="K192" i="9" s="1"/>
  <c r="Q148" i="1"/>
  <c r="K195" i="9" s="1"/>
  <c r="Q150" i="1"/>
  <c r="K198" i="9" s="1"/>
  <c r="Q152" i="1"/>
  <c r="Q154"/>
  <c r="K204" i="9" s="1"/>
  <c r="Q156" i="1"/>
  <c r="Q158"/>
  <c r="K210" i="9" s="1"/>
  <c r="Q160" i="1"/>
  <c r="Q162"/>
  <c r="K216" i="9" s="1"/>
  <c r="Q164" i="1"/>
  <c r="Q144"/>
  <c r="K189" i="9" s="1"/>
  <c r="Q143" i="1"/>
  <c r="Q142"/>
  <c r="O164"/>
  <c r="I219" i="9" s="1"/>
  <c r="O146" i="1"/>
  <c r="O148"/>
  <c r="I195" i="9" s="1"/>
  <c r="O150" i="1"/>
  <c r="I198" i="9" s="1"/>
  <c r="O152" i="1"/>
  <c r="I201" i="9" s="1"/>
  <c r="O154" i="1"/>
  <c r="O156"/>
  <c r="I207" i="9" s="1"/>
  <c r="O158" i="1"/>
  <c r="I210" i="9" s="1"/>
  <c r="O160" i="1"/>
  <c r="I213" i="9" s="1"/>
  <c r="O162" i="1"/>
  <c r="O144"/>
  <c r="I189" i="9" s="1"/>
  <c r="O143" i="1"/>
  <c r="O142"/>
  <c r="P150"/>
  <c r="J198" i="9" s="1"/>
  <c r="P152" i="1"/>
  <c r="J201" i="9" s="1"/>
  <c r="P158" i="1"/>
  <c r="J210" i="9" s="1"/>
  <c r="P160" i="1"/>
  <c r="J213" i="9" s="1"/>
  <c r="P144" i="1"/>
  <c r="J189" i="9" s="1"/>
  <c r="P143" i="1"/>
  <c r="R143" s="1"/>
  <c r="P142"/>
  <c r="R142" s="1"/>
  <c r="L150"/>
  <c r="M196" i="9" s="1"/>
  <c r="L152" i="1"/>
  <c r="M199" i="9" s="1"/>
  <c r="L158" i="1"/>
  <c r="M208" i="9" s="1"/>
  <c r="L160" i="1"/>
  <c r="M211" i="9" s="1"/>
  <c r="K148" i="1"/>
  <c r="K152"/>
  <c r="K156"/>
  <c r="K160"/>
  <c r="K164"/>
  <c r="L144"/>
  <c r="K144"/>
  <c r="I145" s="1"/>
  <c r="K143"/>
  <c r="L142"/>
  <c r="G16" i="7"/>
  <c r="I16" s="1"/>
  <c r="G18"/>
  <c r="G19"/>
  <c r="I19" s="1"/>
  <c r="Q131" i="1"/>
  <c r="K171" i="9" s="1"/>
  <c r="Q133" i="1"/>
  <c r="K174" i="9" s="1"/>
  <c r="Q135" i="1"/>
  <c r="K177" i="9" s="1"/>
  <c r="Q137" i="1"/>
  <c r="K180" i="9" s="1"/>
  <c r="Q139" i="1"/>
  <c r="K183" i="9" s="1"/>
  <c r="Q129" i="1"/>
  <c r="K168" i="9" s="1"/>
  <c r="P133" i="1"/>
  <c r="J174" i="9" s="1"/>
  <c r="O131" i="1"/>
  <c r="I171" i="9" s="1"/>
  <c r="O133" i="1"/>
  <c r="I174" i="9" s="1"/>
  <c r="O135" i="1"/>
  <c r="I177" i="9" s="1"/>
  <c r="O137" i="1"/>
  <c r="I180" i="9" s="1"/>
  <c r="O139" i="1"/>
  <c r="I183" i="9" s="1"/>
  <c r="O129" i="1"/>
  <c r="I168" i="9" s="1"/>
  <c r="P131" i="1"/>
  <c r="P135"/>
  <c r="J177" i="9" s="1"/>
  <c r="O125" i="1"/>
  <c r="P125"/>
  <c r="R125" s="1"/>
  <c r="O123"/>
  <c r="I160" i="9" s="1"/>
  <c r="O103" i="1"/>
  <c r="I130" i="9" s="1"/>
  <c r="O105" i="1"/>
  <c r="I133" i="9" s="1"/>
  <c r="O107" i="1"/>
  <c r="I136" i="9" s="1"/>
  <c r="O109" i="1"/>
  <c r="I139" i="9" s="1"/>
  <c r="O111" i="1"/>
  <c r="O113"/>
  <c r="I145" i="9" s="1"/>
  <c r="O115" i="1"/>
  <c r="I148" i="9" s="1"/>
  <c r="O117" i="1"/>
  <c r="I151" i="9" s="1"/>
  <c r="O119" i="1"/>
  <c r="O121"/>
  <c r="I157" i="9" s="1"/>
  <c r="O101" i="1"/>
  <c r="I127" i="9" s="1"/>
  <c r="P102" i="1"/>
  <c r="S102" s="1"/>
  <c r="P103"/>
  <c r="P124"/>
  <c r="P104"/>
  <c r="P106"/>
  <c r="P107"/>
  <c r="P108"/>
  <c r="P110"/>
  <c r="P111"/>
  <c r="P112"/>
  <c r="P114"/>
  <c r="P115"/>
  <c r="P116"/>
  <c r="P118"/>
  <c r="P119"/>
  <c r="P120"/>
  <c r="P122"/>
  <c r="P101"/>
  <c r="O100"/>
  <c r="O82"/>
  <c r="I99" i="9" s="1"/>
  <c r="O84" i="1"/>
  <c r="I102" i="9" s="1"/>
  <c r="O86" i="1"/>
  <c r="I105" i="9" s="1"/>
  <c r="O88" i="1"/>
  <c r="I108" i="9" s="1"/>
  <c r="O90" i="1"/>
  <c r="I111" i="9" s="1"/>
  <c r="O92" i="1"/>
  <c r="I114" i="9" s="1"/>
  <c r="O94" i="1"/>
  <c r="I117" i="9" s="1"/>
  <c r="O96" i="1"/>
  <c r="I120" i="9" s="1"/>
  <c r="O98" i="1"/>
  <c r="I123" i="9" s="1"/>
  <c r="O80" i="1"/>
  <c r="O79"/>
  <c r="P86"/>
  <c r="P94"/>
  <c r="P79"/>
  <c r="R79" s="1"/>
  <c r="I139"/>
  <c r="J181" i="9" s="1"/>
  <c r="I131" i="1"/>
  <c r="J169" i="9" s="1"/>
  <c r="I133" i="1"/>
  <c r="I135"/>
  <c r="I137"/>
  <c r="I129"/>
  <c r="I128"/>
  <c r="I100"/>
  <c r="I126"/>
  <c r="I113"/>
  <c r="J143" i="9" s="1"/>
  <c r="I115" i="1"/>
  <c r="I117"/>
  <c r="I119"/>
  <c r="I121"/>
  <c r="J155" i="9" s="1"/>
  <c r="I123" i="1"/>
  <c r="I103"/>
  <c r="I105"/>
  <c r="J131" i="9" s="1"/>
  <c r="I107" i="1"/>
  <c r="J134" i="9" s="1"/>
  <c r="I109" i="1"/>
  <c r="J137" i="9" s="1"/>
  <c r="I111" i="1"/>
  <c r="I101"/>
  <c r="J125" i="9" s="1"/>
  <c r="L131" i="1"/>
  <c r="M169" i="9" s="1"/>
  <c r="L139" i="1"/>
  <c r="M181" i="9" s="1"/>
  <c r="L101" i="1"/>
  <c r="M125" i="9" s="1"/>
  <c r="L105" i="1"/>
  <c r="M131" i="9" s="1"/>
  <c r="L107" i="1"/>
  <c r="M134" i="9" s="1"/>
  <c r="L113" i="1"/>
  <c r="M143" i="9" s="1"/>
  <c r="L117" i="1"/>
  <c r="M149" i="9" s="1"/>
  <c r="I90" i="1"/>
  <c r="I88"/>
  <c r="I86"/>
  <c r="I84"/>
  <c r="I82"/>
  <c r="I92"/>
  <c r="I94"/>
  <c r="I96"/>
  <c r="I98"/>
  <c r="K82"/>
  <c r="L97" i="9" s="1"/>
  <c r="K96" i="1"/>
  <c r="K101"/>
  <c r="K105"/>
  <c r="K113"/>
  <c r="K119"/>
  <c r="K121"/>
  <c r="K126"/>
  <c r="K129"/>
  <c r="K131"/>
  <c r="K137"/>
  <c r="K139"/>
  <c r="I80"/>
  <c r="I79"/>
  <c r="I77"/>
  <c r="I75"/>
  <c r="I73"/>
  <c r="I72"/>
  <c r="I70"/>
  <c r="I68"/>
  <c r="I66"/>
  <c r="I64"/>
  <c r="I62"/>
  <c r="K62" s="1"/>
  <c r="I63" s="1"/>
  <c r="K63" s="1"/>
  <c r="I61"/>
  <c r="K61" s="1"/>
  <c r="I60"/>
  <c r="K60" s="1"/>
  <c r="I57"/>
  <c r="K57" s="1"/>
  <c r="I58" s="1"/>
  <c r="K58" s="1"/>
  <c r="I59" s="1"/>
  <c r="K59" s="1"/>
  <c r="L203"/>
  <c r="L192"/>
  <c r="M257" i="9" s="1"/>
  <c r="P76" i="1"/>
  <c r="S76" s="1"/>
  <c r="P78"/>
  <c r="S78" s="1"/>
  <c r="O75"/>
  <c r="I89" i="9" s="1"/>
  <c r="O77" i="1"/>
  <c r="I92" i="9" s="1"/>
  <c r="O73" i="1"/>
  <c r="I86" i="9" s="1"/>
  <c r="P74" i="1"/>
  <c r="S74" s="1"/>
  <c r="I457" l="1"/>
  <c r="J649" i="9" s="1"/>
  <c r="L648"/>
  <c r="I284" i="1"/>
  <c r="J391" i="9" s="1"/>
  <c r="L390"/>
  <c r="I478" i="1"/>
  <c r="J680" i="9" s="1"/>
  <c r="L679"/>
  <c r="I397" i="1"/>
  <c r="J559" i="9" s="1"/>
  <c r="L558"/>
  <c r="I441" i="1"/>
  <c r="J625" i="9" s="1"/>
  <c r="L624"/>
  <c r="I335" i="1"/>
  <c r="J467" i="9" s="1"/>
  <c r="L466"/>
  <c r="I313" i="1"/>
  <c r="J434" i="9" s="1"/>
  <c r="L433"/>
  <c r="L418" i="1"/>
  <c r="M591" i="9" s="1"/>
  <c r="J591"/>
  <c r="P418" i="1"/>
  <c r="J593" i="9" s="1"/>
  <c r="I501" i="1"/>
  <c r="J714" i="9" s="1"/>
  <c r="L713"/>
  <c r="I496" i="1"/>
  <c r="J707" i="9" s="1"/>
  <c r="L706"/>
  <c r="I492" i="1"/>
  <c r="J701" i="9" s="1"/>
  <c r="L700"/>
  <c r="I403" i="1"/>
  <c r="J568" i="9" s="1"/>
  <c r="L567"/>
  <c r="I401" i="1"/>
  <c r="J565" i="9" s="1"/>
  <c r="L564"/>
  <c r="I469" i="1"/>
  <c r="J667" i="9" s="1"/>
  <c r="L666"/>
  <c r="I467" i="1"/>
  <c r="J664" i="9" s="1"/>
  <c r="L663"/>
  <c r="I465" i="1"/>
  <c r="J661" i="9" s="1"/>
  <c r="L660"/>
  <c r="I461" i="1"/>
  <c r="J655" i="9" s="1"/>
  <c r="L654"/>
  <c r="I453" i="1"/>
  <c r="J643" i="9" s="1"/>
  <c r="L642"/>
  <c r="S452" i="1"/>
  <c r="M644" i="9" s="1"/>
  <c r="K644"/>
  <c r="I451" i="1"/>
  <c r="J640" i="9" s="1"/>
  <c r="L639"/>
  <c r="I449" i="1"/>
  <c r="J637" i="9" s="1"/>
  <c r="L636"/>
  <c r="I445" i="1"/>
  <c r="J631" i="9" s="1"/>
  <c r="L630"/>
  <c r="I443" i="1"/>
  <c r="J628" i="9" s="1"/>
  <c r="L627"/>
  <c r="I437" i="1"/>
  <c r="J619" i="9" s="1"/>
  <c r="L618"/>
  <c r="S434" i="1"/>
  <c r="M617" i="9" s="1"/>
  <c r="K617"/>
  <c r="I435" i="1"/>
  <c r="J616" i="9" s="1"/>
  <c r="L615"/>
  <c r="S426" i="1"/>
  <c r="M605" i="9" s="1"/>
  <c r="K605"/>
  <c r="I427" i="1"/>
  <c r="J604" i="9" s="1"/>
  <c r="L603"/>
  <c r="I425" i="1"/>
  <c r="J601" i="9" s="1"/>
  <c r="L600"/>
  <c r="I433" i="1"/>
  <c r="J613" i="9" s="1"/>
  <c r="L612"/>
  <c r="I429" i="1"/>
  <c r="J607" i="9" s="1"/>
  <c r="L606"/>
  <c r="I421" i="1"/>
  <c r="J595" i="9" s="1"/>
  <c r="L594"/>
  <c r="I417" i="1"/>
  <c r="J589" i="9" s="1"/>
  <c r="L588"/>
  <c r="I413" i="1"/>
  <c r="J583" i="9" s="1"/>
  <c r="L582"/>
  <c r="I411" i="1"/>
  <c r="J580" i="9" s="1"/>
  <c r="L579"/>
  <c r="I409" i="1"/>
  <c r="J577" i="9" s="1"/>
  <c r="L576"/>
  <c r="I405" i="1"/>
  <c r="J571" i="9" s="1"/>
  <c r="L570"/>
  <c r="I388" i="1"/>
  <c r="J546" i="9" s="1"/>
  <c r="L545"/>
  <c r="I384" i="1"/>
  <c r="J540" i="9" s="1"/>
  <c r="L539"/>
  <c r="I380" i="1"/>
  <c r="J534" i="9" s="1"/>
  <c r="L533"/>
  <c r="I376" i="1"/>
  <c r="J528" i="9" s="1"/>
  <c r="L527"/>
  <c r="I372" i="1"/>
  <c r="J522" i="9" s="1"/>
  <c r="L521"/>
  <c r="I392" i="1"/>
  <c r="L551" i="9"/>
  <c r="I366" i="1"/>
  <c r="J513" i="9" s="1"/>
  <c r="L512"/>
  <c r="I363" i="1"/>
  <c r="J509" i="9" s="1"/>
  <c r="L508"/>
  <c r="I361" i="1"/>
  <c r="J506" i="9" s="1"/>
  <c r="L505"/>
  <c r="I359" i="1"/>
  <c r="J503" i="9" s="1"/>
  <c r="L502"/>
  <c r="S326" i="1"/>
  <c r="M456" i="9" s="1"/>
  <c r="K456"/>
  <c r="I315" i="1"/>
  <c r="J437" i="9" s="1"/>
  <c r="L436"/>
  <c r="I309" i="1"/>
  <c r="J428" i="9" s="1"/>
  <c r="L427"/>
  <c r="I307" i="1"/>
  <c r="J425" i="9" s="1"/>
  <c r="L424"/>
  <c r="I305" i="1"/>
  <c r="J422" i="9" s="1"/>
  <c r="L421"/>
  <c r="I303" i="1"/>
  <c r="J419" i="9" s="1"/>
  <c r="L418"/>
  <c r="I301" i="1"/>
  <c r="J416" i="9" s="1"/>
  <c r="L415"/>
  <c r="I299" i="1"/>
  <c r="J413" i="9" s="1"/>
  <c r="L412"/>
  <c r="S328" i="1"/>
  <c r="M459" i="9" s="1"/>
  <c r="K459"/>
  <c r="I294" i="1"/>
  <c r="J406" i="9" s="1"/>
  <c r="L405"/>
  <c r="I292" i="1"/>
  <c r="J403" i="9" s="1"/>
  <c r="L402"/>
  <c r="I290" i="1"/>
  <c r="J400" i="9" s="1"/>
  <c r="L399"/>
  <c r="I288" i="1"/>
  <c r="J397" i="9" s="1"/>
  <c r="L396"/>
  <c r="I286" i="1"/>
  <c r="J394" i="9" s="1"/>
  <c r="L393"/>
  <c r="I282" i="1"/>
  <c r="J388" i="9" s="1"/>
  <c r="L387"/>
  <c r="I280" i="1"/>
  <c r="J385" i="9" s="1"/>
  <c r="L384"/>
  <c r="I278" i="1"/>
  <c r="J382" i="9" s="1"/>
  <c r="L381"/>
  <c r="I276" i="1"/>
  <c r="J379" i="9" s="1"/>
  <c r="L378"/>
  <c r="I243" i="1"/>
  <c r="J330" i="9" s="1"/>
  <c r="L329"/>
  <c r="I241" i="1"/>
  <c r="J327" i="9" s="1"/>
  <c r="L326"/>
  <c r="I224" i="1"/>
  <c r="J302" i="9" s="1"/>
  <c r="L301"/>
  <c r="I218" i="1"/>
  <c r="J293" i="9" s="1"/>
  <c r="L292"/>
  <c r="I272" i="1"/>
  <c r="J373" i="9" s="1"/>
  <c r="L372"/>
  <c r="I267" i="1"/>
  <c r="L365" i="9"/>
  <c r="I245" i="1"/>
  <c r="J333" i="9" s="1"/>
  <c r="L332"/>
  <c r="I237" i="1"/>
  <c r="J321" i="9" s="1"/>
  <c r="L320"/>
  <c r="I233" i="1"/>
  <c r="J315" i="9" s="1"/>
  <c r="L314"/>
  <c r="I230" i="1"/>
  <c r="J311" i="9" s="1"/>
  <c r="L310"/>
  <c r="I226" i="1"/>
  <c r="J305" i="9" s="1"/>
  <c r="L304"/>
  <c r="I222" i="1"/>
  <c r="J299" i="9" s="1"/>
  <c r="L298"/>
  <c r="I220" i="1"/>
  <c r="J296" i="9" s="1"/>
  <c r="L295"/>
  <c r="I274" i="1"/>
  <c r="J376" i="9" s="1"/>
  <c r="L375"/>
  <c r="I247" i="1"/>
  <c r="J336" i="9" s="1"/>
  <c r="L335"/>
  <c r="I239" i="1"/>
  <c r="J324" i="9" s="1"/>
  <c r="L323"/>
  <c r="S238" i="1"/>
  <c r="M325" i="9" s="1"/>
  <c r="K325"/>
  <c r="R111" i="1"/>
  <c r="I215"/>
  <c r="J289" i="9" s="1"/>
  <c r="L288"/>
  <c r="I209" i="1"/>
  <c r="L280" i="9"/>
  <c r="I207" i="1"/>
  <c r="J278" i="9" s="1"/>
  <c r="L277"/>
  <c r="I205" i="1"/>
  <c r="J275" i="9" s="1"/>
  <c r="L274"/>
  <c r="I200" i="1"/>
  <c r="J268" i="9" s="1"/>
  <c r="L267"/>
  <c r="I197" i="1"/>
  <c r="L263" i="9"/>
  <c r="I195" i="1"/>
  <c r="L260" i="9"/>
  <c r="I193" i="1"/>
  <c r="J258" i="9" s="1"/>
  <c r="L257"/>
  <c r="I190" i="1"/>
  <c r="J254" i="9" s="1"/>
  <c r="L253"/>
  <c r="R393" i="1"/>
  <c r="S393"/>
  <c r="R107"/>
  <c r="L136" i="9" s="1"/>
  <c r="J136"/>
  <c r="K481" i="1"/>
  <c r="I482" s="1"/>
  <c r="L481"/>
  <c r="H195" i="9"/>
  <c r="P148" i="1"/>
  <c r="J195" i="9" s="1"/>
  <c r="S268" i="1"/>
  <c r="I122"/>
  <c r="J156" i="9" s="1"/>
  <c r="L155"/>
  <c r="L111" i="1"/>
  <c r="K111"/>
  <c r="I112" s="1"/>
  <c r="K112" s="1"/>
  <c r="J124" i="9"/>
  <c r="K100" i="1"/>
  <c r="L124" i="9" s="1"/>
  <c r="L100" i="1"/>
  <c r="M124" i="9" s="1"/>
  <c r="J175"/>
  <c r="K135" i="1"/>
  <c r="L135"/>
  <c r="M175" i="9" s="1"/>
  <c r="I157" i="1"/>
  <c r="J206" i="9" s="1"/>
  <c r="L205"/>
  <c r="R176" i="1"/>
  <c r="S176"/>
  <c r="P177"/>
  <c r="J238" i="9" s="1"/>
  <c r="P338" i="1"/>
  <c r="P430"/>
  <c r="P440"/>
  <c r="R428"/>
  <c r="L608" i="9" s="1"/>
  <c r="S428" i="1"/>
  <c r="M608" i="9" s="1"/>
  <c r="S364" i="1"/>
  <c r="S394"/>
  <c r="K75"/>
  <c r="J87" i="9"/>
  <c r="P137" i="1"/>
  <c r="K489"/>
  <c r="L489"/>
  <c r="M697" i="9" s="1"/>
  <c r="H207"/>
  <c r="P156" i="1"/>
  <c r="J207" i="9" s="1"/>
  <c r="R179" i="1"/>
  <c r="S179"/>
  <c r="J149" i="9"/>
  <c r="K117" i="1"/>
  <c r="I96" i="9"/>
  <c r="P80" i="1"/>
  <c r="L268"/>
  <c r="K268"/>
  <c r="P346"/>
  <c r="S346" s="1"/>
  <c r="P448"/>
  <c r="J202" i="9"/>
  <c r="L154" i="1"/>
  <c r="M202" i="9" s="1"/>
  <c r="K154" i="1"/>
  <c r="J236" i="9"/>
  <c r="K177" i="1"/>
  <c r="L269"/>
  <c r="M369" i="9" s="1"/>
  <c r="K269" i="1"/>
  <c r="K373"/>
  <c r="L373"/>
  <c r="M524" i="9" s="1"/>
  <c r="L381" i="1"/>
  <c r="M536" i="9" s="1"/>
  <c r="K381" i="1"/>
  <c r="L389"/>
  <c r="M548" i="9" s="1"/>
  <c r="K389" i="1"/>
  <c r="L398"/>
  <c r="M561" i="9" s="1"/>
  <c r="K398" i="1"/>
  <c r="L406"/>
  <c r="M573" i="9" s="1"/>
  <c r="K406" i="1"/>
  <c r="L414"/>
  <c r="K414"/>
  <c r="I415" s="1"/>
  <c r="K415" s="1"/>
  <c r="L422"/>
  <c r="M597" i="9" s="1"/>
  <c r="K422" i="1"/>
  <c r="L430"/>
  <c r="K430"/>
  <c r="I431" s="1"/>
  <c r="L431" s="1"/>
  <c r="L438"/>
  <c r="M621" i="9" s="1"/>
  <c r="K438" i="1"/>
  <c r="L446"/>
  <c r="M633" i="9" s="1"/>
  <c r="K446" i="1"/>
  <c r="L454"/>
  <c r="M645" i="9" s="1"/>
  <c r="K454" i="1"/>
  <c r="L462"/>
  <c r="M657" i="9" s="1"/>
  <c r="K462" i="1"/>
  <c r="L470"/>
  <c r="M669" i="9" s="1"/>
  <c r="K470" i="1"/>
  <c r="R210"/>
  <c r="L286" i="9" s="1"/>
  <c r="S210" i="1"/>
  <c r="M286" i="9" s="1"/>
  <c r="P254" i="1"/>
  <c r="R254" s="1"/>
  <c r="L349" i="9" s="1"/>
  <c r="P246" i="1"/>
  <c r="R246" s="1"/>
  <c r="L337" i="9" s="1"/>
  <c r="P266" i="1"/>
  <c r="P404"/>
  <c r="S404" s="1"/>
  <c r="M572" i="9" s="1"/>
  <c r="P396" i="1"/>
  <c r="R466"/>
  <c r="L665" i="9" s="1"/>
  <c r="S466" i="1"/>
  <c r="M665" i="9" s="1"/>
  <c r="P500" i="1"/>
  <c r="S500" s="1"/>
  <c r="M715" i="9" s="1"/>
  <c r="S184" i="1"/>
  <c r="S191"/>
  <c r="S198"/>
  <c r="S204"/>
  <c r="M276" i="9" s="1"/>
  <c r="S213" i="1"/>
  <c r="S227"/>
  <c r="M309" i="9" s="1"/>
  <c r="S219" i="1"/>
  <c r="M297" i="9" s="1"/>
  <c r="S232" i="1"/>
  <c r="M316" i="9" s="1"/>
  <c r="S236" i="1"/>
  <c r="M322" i="9" s="1"/>
  <c r="S279" i="1"/>
  <c r="M386" i="9" s="1"/>
  <c r="S458" i="1"/>
  <c r="K68"/>
  <c r="I69" s="1"/>
  <c r="J77" i="9"/>
  <c r="I106" i="1"/>
  <c r="J132" i="9" s="1"/>
  <c r="L131"/>
  <c r="R101" i="1"/>
  <c r="L127" i="9" s="1"/>
  <c r="J127"/>
  <c r="K497" i="1"/>
  <c r="L497"/>
  <c r="M709" i="9" s="1"/>
  <c r="J128"/>
  <c r="L103" i="1"/>
  <c r="M128" i="9" s="1"/>
  <c r="K103" i="1"/>
  <c r="I174"/>
  <c r="J231" i="9" s="1"/>
  <c r="L230"/>
  <c r="R240" i="1"/>
  <c r="L328" i="9" s="1"/>
  <c r="S240" i="1"/>
  <c r="M328" i="9" s="1"/>
  <c r="P330" i="1"/>
  <c r="P468"/>
  <c r="P460"/>
  <c r="S231"/>
  <c r="S246"/>
  <c r="M337" i="9" s="1"/>
  <c r="S281" i="1"/>
  <c r="M389" i="9" s="1"/>
  <c r="I132" i="1"/>
  <c r="J170" i="9" s="1"/>
  <c r="L169"/>
  <c r="I97" i="1"/>
  <c r="L118" i="9"/>
  <c r="R94" i="1"/>
  <c r="L117" i="9" s="1"/>
  <c r="J117"/>
  <c r="R115" i="1"/>
  <c r="L148" i="9" s="1"/>
  <c r="J148"/>
  <c r="L293" i="1"/>
  <c r="M405" i="9" s="1"/>
  <c r="K310" i="1"/>
  <c r="L310"/>
  <c r="M430" i="9" s="1"/>
  <c r="J190"/>
  <c r="L146" i="1"/>
  <c r="M190" i="9" s="1"/>
  <c r="K146" i="1"/>
  <c r="J214" i="9"/>
  <c r="L162" i="1"/>
  <c r="M214" i="9" s="1"/>
  <c r="K162" i="1"/>
  <c r="J224" i="9"/>
  <c r="K169" i="1"/>
  <c r="L191"/>
  <c r="K191"/>
  <c r="I114"/>
  <c r="J144" i="9" s="1"/>
  <c r="L143"/>
  <c r="L92" i="1"/>
  <c r="M112" i="9" s="1"/>
  <c r="J112"/>
  <c r="K92" i="1"/>
  <c r="L88"/>
  <c r="M106" i="9" s="1"/>
  <c r="J106"/>
  <c r="K88" i="1"/>
  <c r="L106" i="9" s="1"/>
  <c r="R86" i="1"/>
  <c r="L105" i="9" s="1"/>
  <c r="J105"/>
  <c r="R119" i="1"/>
  <c r="J154" i="9"/>
  <c r="I165" i="1"/>
  <c r="J218" i="9" s="1"/>
  <c r="L217"/>
  <c r="I149" i="1"/>
  <c r="L193" i="9"/>
  <c r="P164" i="1"/>
  <c r="J219" i="9" s="1"/>
  <c r="I216"/>
  <c r="P162" i="1"/>
  <c r="J216" i="9" s="1"/>
  <c r="I204"/>
  <c r="P154" i="1"/>
  <c r="J204" i="9" s="1"/>
  <c r="I192"/>
  <c r="P146" i="1"/>
  <c r="J192" i="9" s="1"/>
  <c r="L169" i="1"/>
  <c r="M224" i="9" s="1"/>
  <c r="R167" i="1"/>
  <c r="L223" i="9" s="1"/>
  <c r="J223"/>
  <c r="K227" i="1"/>
  <c r="L234"/>
  <c r="L285"/>
  <c r="M393" i="9" s="1"/>
  <c r="P296" i="1"/>
  <c r="P302"/>
  <c r="P354"/>
  <c r="P391"/>
  <c r="P483"/>
  <c r="R483" s="1"/>
  <c r="S474"/>
  <c r="S269"/>
  <c r="M371" i="9" s="1"/>
  <c r="S273" i="1"/>
  <c r="M377" i="9" s="1"/>
  <c r="S310" i="1"/>
  <c r="M432" i="9" s="1"/>
  <c r="S330" i="1"/>
  <c r="M462" i="9" s="1"/>
  <c r="S387" i="1"/>
  <c r="M547" i="9" s="1"/>
  <c r="S371" i="1"/>
  <c r="M523" i="9" s="1"/>
  <c r="R410" i="1"/>
  <c r="L581" i="9" s="1"/>
  <c r="S440" i="1"/>
  <c r="M626" i="9" s="1"/>
  <c r="S460" i="1"/>
  <c r="M656" i="9" s="1"/>
  <c r="S479" i="1"/>
  <c r="M684" i="9" s="1"/>
  <c r="K70" i="1"/>
  <c r="J80" i="9"/>
  <c r="I138" i="1"/>
  <c r="J179" i="9" s="1"/>
  <c r="L178"/>
  <c r="I120" i="1"/>
  <c r="L120" s="1"/>
  <c r="L152" i="9"/>
  <c r="L82" i="1"/>
  <c r="M97" i="9" s="1"/>
  <c r="J97"/>
  <c r="L123" i="1"/>
  <c r="M158" i="9" s="1"/>
  <c r="J158"/>
  <c r="L133" i="1"/>
  <c r="M172" i="9" s="1"/>
  <c r="J172"/>
  <c r="R131" i="1"/>
  <c r="L171" i="9" s="1"/>
  <c r="J171"/>
  <c r="P185" i="1"/>
  <c r="J249" i="9" s="1"/>
  <c r="S192" i="1"/>
  <c r="M259" i="9" s="1"/>
  <c r="S206" i="1"/>
  <c r="M279" i="9" s="1"/>
  <c r="S225" i="1"/>
  <c r="M306" i="9" s="1"/>
  <c r="R244" i="1"/>
  <c r="L334" i="9" s="1"/>
  <c r="S287" i="1"/>
  <c r="M398" i="9" s="1"/>
  <c r="R271" i="1"/>
  <c r="L374" i="9" s="1"/>
  <c r="R324" i="1"/>
  <c r="S344"/>
  <c r="M483" i="9" s="1"/>
  <c r="R362" i="1"/>
  <c r="L510" i="9" s="1"/>
  <c r="R365" i="1"/>
  <c r="L514" i="9" s="1"/>
  <c r="R377" i="1"/>
  <c r="L532" i="9" s="1"/>
  <c r="S408" i="1"/>
  <c r="M578" i="9" s="1"/>
  <c r="S432" i="1"/>
  <c r="M614" i="9" s="1"/>
  <c r="S416" i="1"/>
  <c r="M590" i="9" s="1"/>
  <c r="R446" i="1"/>
  <c r="L635" i="9" s="1"/>
  <c r="S493" i="1"/>
  <c r="S477"/>
  <c r="M681" i="9" s="1"/>
  <c r="K72" i="1"/>
  <c r="L83" i="9" s="1"/>
  <c r="J83"/>
  <c r="K109" i="1"/>
  <c r="L96"/>
  <c r="M118" i="9" s="1"/>
  <c r="J118"/>
  <c r="P306" i="1"/>
  <c r="S180"/>
  <c r="M242" i="9" s="1"/>
  <c r="K242"/>
  <c r="K252"/>
  <c r="S194" i="1"/>
  <c r="M262" i="9" s="1"/>
  <c r="S199" i="1"/>
  <c r="M269" i="9" s="1"/>
  <c r="R208" i="1"/>
  <c r="L282" i="9" s="1"/>
  <c r="S223" i="1"/>
  <c r="M303" i="9" s="1"/>
  <c r="S258" i="1"/>
  <c r="M355" i="9" s="1"/>
  <c r="S250" i="1"/>
  <c r="M343" i="9" s="1"/>
  <c r="S242" i="1"/>
  <c r="M331" i="9" s="1"/>
  <c r="S234" i="1"/>
  <c r="R260"/>
  <c r="L358" i="9" s="1"/>
  <c r="S285" i="1"/>
  <c r="M395" i="9" s="1"/>
  <c r="S277" i="1"/>
  <c r="M383" i="9" s="1"/>
  <c r="S291" i="1"/>
  <c r="M404" i="9" s="1"/>
  <c r="S296" i="1"/>
  <c r="M411" i="9" s="1"/>
  <c r="S322" i="1"/>
  <c r="M450" i="9" s="1"/>
  <c r="S314" i="1"/>
  <c r="M438" i="9" s="1"/>
  <c r="S298" i="1"/>
  <c r="M414" i="9" s="1"/>
  <c r="S342" i="1"/>
  <c r="S334"/>
  <c r="M468" i="9" s="1"/>
  <c r="S360" i="1"/>
  <c r="M507" i="9" s="1"/>
  <c r="S352" i="1"/>
  <c r="M495" i="9" s="1"/>
  <c r="S391" i="1"/>
  <c r="M553" i="9" s="1"/>
  <c r="S383" i="1"/>
  <c r="M541" i="9" s="1"/>
  <c r="S375" i="1"/>
  <c r="M529" i="9" s="1"/>
  <c r="S367" i="1"/>
  <c r="S398"/>
  <c r="M563" i="9" s="1"/>
  <c r="S430" i="1"/>
  <c r="R414"/>
  <c r="S444"/>
  <c r="M632" i="9" s="1"/>
  <c r="S436" i="1"/>
  <c r="M620" i="9" s="1"/>
  <c r="S464" i="1"/>
  <c r="M662" i="9" s="1"/>
  <c r="S456" i="1"/>
  <c r="M650" i="9" s="1"/>
  <c r="R491" i="1"/>
  <c r="L702" i="9" s="1"/>
  <c r="S483" i="1"/>
  <c r="S497"/>
  <c r="M711" i="9" s="1"/>
  <c r="I141" i="1"/>
  <c r="H154" i="9"/>
  <c r="P664" i="1"/>
  <c r="S664" s="1"/>
  <c r="S262"/>
  <c r="M361" i="9" s="1"/>
  <c r="S293" i="1"/>
  <c r="M407" i="9" s="1"/>
  <c r="S318" i="1"/>
  <c r="M444" i="9" s="1"/>
  <c r="S302" i="1"/>
  <c r="M420" i="9" s="1"/>
  <c r="S338" i="1"/>
  <c r="M474" i="9" s="1"/>
  <c r="S356" i="1"/>
  <c r="S379"/>
  <c r="M535" i="9" s="1"/>
  <c r="S402" i="1"/>
  <c r="M569" i="9" s="1"/>
  <c r="R418" i="1"/>
  <c r="L593" i="9" s="1"/>
  <c r="S448" i="1"/>
  <c r="M638" i="9" s="1"/>
  <c r="S468" i="1"/>
  <c r="M668" i="9" s="1"/>
  <c r="S487" i="1"/>
  <c r="K154" i="9"/>
  <c r="K77" i="1"/>
  <c r="J90" i="9"/>
  <c r="I130" i="1"/>
  <c r="J167" i="9" s="1"/>
  <c r="L166"/>
  <c r="L98" i="1"/>
  <c r="M121" i="9" s="1"/>
  <c r="J121"/>
  <c r="L90" i="1"/>
  <c r="M109" i="9" s="1"/>
  <c r="J109"/>
  <c r="L115" i="1"/>
  <c r="M146" i="9" s="1"/>
  <c r="J146"/>
  <c r="K128" i="1"/>
  <c r="L165" i="9" s="1"/>
  <c r="J165"/>
  <c r="P92" i="1"/>
  <c r="P84"/>
  <c r="R103"/>
  <c r="L130" i="9" s="1"/>
  <c r="J130"/>
  <c r="S164" i="1"/>
  <c r="M219" i="9" s="1"/>
  <c r="K219"/>
  <c r="S156" i="1"/>
  <c r="M207" i="9" s="1"/>
  <c r="K207"/>
  <c r="I172" i="1"/>
  <c r="J228" i="9" s="1"/>
  <c r="L227"/>
  <c r="R175" i="1"/>
  <c r="L235" i="9" s="1"/>
  <c r="K235"/>
  <c r="I183" i="1"/>
  <c r="J244" i="9" s="1"/>
  <c r="L243"/>
  <c r="I188" i="1"/>
  <c r="J251" i="9" s="1"/>
  <c r="L250"/>
  <c r="P422" i="1"/>
  <c r="K249" i="9"/>
  <c r="S201" i="1"/>
  <c r="M272" i="9" s="1"/>
  <c r="S214" i="1"/>
  <c r="M290" i="9" s="1"/>
  <c r="S229" i="1"/>
  <c r="M312" i="9" s="1"/>
  <c r="S252" i="1"/>
  <c r="M346" i="9" s="1"/>
  <c r="S266" i="1"/>
  <c r="M367" i="9" s="1"/>
  <c r="S295" i="1"/>
  <c r="S316"/>
  <c r="M441" i="9" s="1"/>
  <c r="S336" i="1"/>
  <c r="M471" i="9" s="1"/>
  <c r="R354" i="1"/>
  <c r="R385"/>
  <c r="L544" i="9" s="1"/>
  <c r="S369" i="1"/>
  <c r="M520" i="9" s="1"/>
  <c r="R400" i="1"/>
  <c r="L566" i="9" s="1"/>
  <c r="R424" i="1"/>
  <c r="L602" i="9" s="1"/>
  <c r="S454" i="1"/>
  <c r="M647" i="9" s="1"/>
  <c r="R438" i="1"/>
  <c r="L623" i="9" s="1"/>
  <c r="S485" i="1"/>
  <c r="S502"/>
  <c r="M718" i="9" s="1"/>
  <c r="L128" i="1"/>
  <c r="M165" i="9" s="1"/>
  <c r="K64" i="1"/>
  <c r="J71" i="9"/>
  <c r="K79" i="1"/>
  <c r="L93" i="9" s="1"/>
  <c r="J93"/>
  <c r="I102" i="1"/>
  <c r="J126" i="9" s="1"/>
  <c r="L125"/>
  <c r="L84" i="1"/>
  <c r="M100" i="9" s="1"/>
  <c r="J100"/>
  <c r="L129" i="1"/>
  <c r="M166" i="9" s="1"/>
  <c r="J166"/>
  <c r="P98" i="1"/>
  <c r="J123" i="9" s="1"/>
  <c r="P90" i="1"/>
  <c r="P82"/>
  <c r="P121"/>
  <c r="P117"/>
  <c r="P113"/>
  <c r="P109"/>
  <c r="P105"/>
  <c r="P123"/>
  <c r="I154" i="9"/>
  <c r="P129" i="1"/>
  <c r="I161"/>
  <c r="J212" i="9" s="1"/>
  <c r="L211"/>
  <c r="I153" i="1"/>
  <c r="J200" i="9" s="1"/>
  <c r="L199"/>
  <c r="L164" i="1"/>
  <c r="M217" i="9" s="1"/>
  <c r="L156" i="1"/>
  <c r="M205" i="9" s="1"/>
  <c r="L148" i="1"/>
  <c r="M193" i="9" s="1"/>
  <c r="L206" i="1"/>
  <c r="M277" i="9" s="1"/>
  <c r="L244" i="1"/>
  <c r="M332" i="9" s="1"/>
  <c r="L236" i="1"/>
  <c r="M320" i="9" s="1"/>
  <c r="L287" i="1"/>
  <c r="M396" i="9" s="1"/>
  <c r="L279" i="1"/>
  <c r="M384" i="9" s="1"/>
  <c r="L271" i="1"/>
  <c r="M372" i="9" s="1"/>
  <c r="L304" i="1"/>
  <c r="M421" i="9" s="1"/>
  <c r="L362" i="1"/>
  <c r="M508" i="9" s="1"/>
  <c r="L354" i="1"/>
  <c r="L491"/>
  <c r="M700" i="9" s="1"/>
  <c r="L483" i="1"/>
  <c r="P187"/>
  <c r="J252" i="9" s="1"/>
  <c r="P73" i="1"/>
  <c r="J86" i="9" s="1"/>
  <c r="K66" i="1"/>
  <c r="L74" i="9" s="1"/>
  <c r="J74"/>
  <c r="K73" i="1"/>
  <c r="J84" i="9"/>
  <c r="L80" i="1"/>
  <c r="M94" i="9" s="1"/>
  <c r="J94"/>
  <c r="K133" i="1"/>
  <c r="K123"/>
  <c r="K115"/>
  <c r="K107"/>
  <c r="K84"/>
  <c r="L100" i="9" s="1"/>
  <c r="L94" i="1"/>
  <c r="M115" i="9" s="1"/>
  <c r="J115"/>
  <c r="L86" i="1"/>
  <c r="M103" i="9" s="1"/>
  <c r="J103"/>
  <c r="L121" i="1"/>
  <c r="M155" i="9" s="1"/>
  <c r="L109" i="1"/>
  <c r="M137" i="9" s="1"/>
  <c r="L119" i="1"/>
  <c r="J152" i="9"/>
  <c r="L126" i="1"/>
  <c r="M162" i="9" s="1"/>
  <c r="J162"/>
  <c r="L137" i="1"/>
  <c r="M178" i="9" s="1"/>
  <c r="J178"/>
  <c r="P96" i="1"/>
  <c r="P88"/>
  <c r="P139"/>
  <c r="K158"/>
  <c r="K150"/>
  <c r="S160"/>
  <c r="M213" i="9" s="1"/>
  <c r="K213"/>
  <c r="S152" i="1"/>
  <c r="M201" i="9" s="1"/>
  <c r="K201"/>
  <c r="I176" i="1"/>
  <c r="J234" i="9" s="1"/>
  <c r="L233"/>
  <c r="L171" i="1"/>
  <c r="M227" i="9" s="1"/>
  <c r="S168" i="1"/>
  <c r="P171"/>
  <c r="J229" i="9" s="1"/>
  <c r="I229"/>
  <c r="P169" i="1"/>
  <c r="J226" i="9" s="1"/>
  <c r="I226"/>
  <c r="L187" i="1"/>
  <c r="M250" i="9" s="1"/>
  <c r="K385" i="1"/>
  <c r="K377"/>
  <c r="K369"/>
  <c r="K418"/>
  <c r="P182"/>
  <c r="I245" i="9"/>
  <c r="P406" i="1"/>
  <c r="S406" s="1"/>
  <c r="M575" i="9" s="1"/>
  <c r="P180" i="1"/>
  <c r="S182"/>
  <c r="M245" i="9" s="1"/>
  <c r="K245"/>
  <c r="R189" i="1"/>
  <c r="L255" i="9" s="1"/>
  <c r="R196" i="1"/>
  <c r="L265" i="9" s="1"/>
  <c r="S221" i="1"/>
  <c r="M300" i="9" s="1"/>
  <c r="S126" i="1"/>
  <c r="M164" i="9" s="1"/>
  <c r="J164"/>
  <c r="R256" i="1"/>
  <c r="L352" i="9" s="1"/>
  <c r="S248" i="1"/>
  <c r="M340" i="9" s="1"/>
  <c r="R264" i="1"/>
  <c r="L364" i="9" s="1"/>
  <c r="S283" i="1"/>
  <c r="M392" i="9" s="1"/>
  <c r="R275" i="1"/>
  <c r="L380" i="9" s="1"/>
  <c r="S289" i="1"/>
  <c r="M401" i="9" s="1"/>
  <c r="R320" i="1"/>
  <c r="L447" i="9" s="1"/>
  <c r="S304" i="1"/>
  <c r="M423" i="9" s="1"/>
  <c r="R348" i="1"/>
  <c r="L489" i="9" s="1"/>
  <c r="S340" i="1"/>
  <c r="M477" i="9" s="1"/>
  <c r="S332" i="1"/>
  <c r="M465" i="9" s="1"/>
  <c r="R358" i="1"/>
  <c r="L504" i="9" s="1"/>
  <c r="R350" i="1"/>
  <c r="R389"/>
  <c r="L550" i="9" s="1"/>
  <c r="R381" i="1"/>
  <c r="L538" i="9" s="1"/>
  <c r="S373" i="1"/>
  <c r="M526" i="9" s="1"/>
  <c r="R396" i="1"/>
  <c r="L560" i="9" s="1"/>
  <c r="S420" i="1"/>
  <c r="M596" i="9" s="1"/>
  <c r="S412" i="1"/>
  <c r="M584" i="9" s="1"/>
  <c r="R450" i="1"/>
  <c r="L641" i="9" s="1"/>
  <c r="R442" i="1"/>
  <c r="L629" i="9" s="1"/>
  <c r="S470" i="1"/>
  <c r="M671" i="9" s="1"/>
  <c r="R462" i="1"/>
  <c r="L659" i="9" s="1"/>
  <c r="S475" i="1"/>
  <c r="S489"/>
  <c r="M699" i="9" s="1"/>
  <c r="S481" i="1"/>
  <c r="N141"/>
  <c r="H145" i="9"/>
  <c r="L396" i="1"/>
  <c r="M558" i="9" s="1"/>
  <c r="I140" i="1"/>
  <c r="J182" i="9" s="1"/>
  <c r="L181"/>
  <c r="I127" i="1"/>
  <c r="J163" i="9" s="1"/>
  <c r="L162"/>
  <c r="I124" i="1"/>
  <c r="J159" i="9" s="1"/>
  <c r="L158"/>
  <c r="R489" i="1"/>
  <c r="L699" i="9" s="1"/>
  <c r="R475" i="1"/>
  <c r="R402"/>
  <c r="L569" i="9" s="1"/>
  <c r="S400" i="1"/>
  <c r="M566" i="9" s="1"/>
  <c r="R398" i="1"/>
  <c r="L563" i="9" s="1"/>
  <c r="S396" i="1"/>
  <c r="M560" i="9" s="1"/>
  <c r="R229" i="1"/>
  <c r="L312" i="9" s="1"/>
  <c r="R277" i="1"/>
  <c r="L383" i="9" s="1"/>
  <c r="R269" i="1"/>
  <c r="L371" i="9" s="1"/>
  <c r="R373" i="1"/>
  <c r="L526" i="9" s="1"/>
  <c r="R346" i="1"/>
  <c r="R330"/>
  <c r="L462" i="9" s="1"/>
  <c r="S324" i="1"/>
  <c r="R316"/>
  <c r="L441" i="9" s="1"/>
  <c r="R185" i="1"/>
  <c r="L249" i="9" s="1"/>
  <c r="R495" i="1"/>
  <c r="L708" i="9" s="1"/>
  <c r="S306" i="1"/>
  <c r="M426" i="9" s="1"/>
  <c r="I67" i="1"/>
  <c r="L67" s="1"/>
  <c r="M75" i="9" s="1"/>
  <c r="R664" i="1"/>
  <c r="R502"/>
  <c r="L718" i="9" s="1"/>
  <c r="R497" i="1"/>
  <c r="L711" i="9" s="1"/>
  <c r="S495" i="1"/>
  <c r="M708" i="9" s="1"/>
  <c r="R493" i="1"/>
  <c r="S491"/>
  <c r="M702" i="9" s="1"/>
  <c r="R487" i="1"/>
  <c r="R485"/>
  <c r="R481"/>
  <c r="R479"/>
  <c r="L684" i="9" s="1"/>
  <c r="R477" i="1"/>
  <c r="L681" i="9" s="1"/>
  <c r="R470" i="1"/>
  <c r="L671" i="9" s="1"/>
  <c r="R468" i="1"/>
  <c r="L668" i="9" s="1"/>
  <c r="R464" i="1"/>
  <c r="L662" i="9" s="1"/>
  <c r="S462" i="1"/>
  <c r="M659" i="9" s="1"/>
  <c r="R460" i="1"/>
  <c r="L656" i="9" s="1"/>
  <c r="R456" i="1"/>
  <c r="L650" i="9" s="1"/>
  <c r="R454" i="1"/>
  <c r="L647" i="9" s="1"/>
  <c r="S450" i="1"/>
  <c r="M641" i="9" s="1"/>
  <c r="R448" i="1"/>
  <c r="L638" i="9" s="1"/>
  <c r="S446" i="1"/>
  <c r="M635" i="9" s="1"/>
  <c r="R444" i="1"/>
  <c r="L632" i="9" s="1"/>
  <c r="S442" i="1"/>
  <c r="M629" i="9" s="1"/>
  <c r="R440" i="1"/>
  <c r="L626" i="9" s="1"/>
  <c r="S438" i="1"/>
  <c r="M623" i="9" s="1"/>
  <c r="R436" i="1"/>
  <c r="L620" i="9" s="1"/>
  <c r="R434" i="1"/>
  <c r="L617" i="9" s="1"/>
  <c r="R432" i="1"/>
  <c r="L614" i="9" s="1"/>
  <c r="R430" i="1"/>
  <c r="R426"/>
  <c r="L605" i="9" s="1"/>
  <c r="S424" i="1"/>
  <c r="M602" i="9" s="1"/>
  <c r="R420" i="1"/>
  <c r="L596" i="9" s="1"/>
  <c r="S418" i="1"/>
  <c r="M593" i="9" s="1"/>
  <c r="R416" i="1"/>
  <c r="L590" i="9" s="1"/>
  <c r="S414" i="1"/>
  <c r="R412"/>
  <c r="L584" i="9" s="1"/>
  <c r="S410" i="1"/>
  <c r="M581" i="9" s="1"/>
  <c r="R408" i="1"/>
  <c r="L578" i="9" s="1"/>
  <c r="R214" i="1"/>
  <c r="L290" i="9" s="1"/>
  <c r="R227" i="1"/>
  <c r="L309" i="9" s="1"/>
  <c r="R225" i="1"/>
  <c r="L306" i="9" s="1"/>
  <c r="R223" i="1"/>
  <c r="L303" i="9" s="1"/>
  <c r="R221" i="1"/>
  <c r="L300" i="9" s="1"/>
  <c r="R266" i="1"/>
  <c r="L367" i="9" s="1"/>
  <c r="S264" i="1"/>
  <c r="M364" i="9" s="1"/>
  <c r="R262" i="1"/>
  <c r="L361" i="9" s="1"/>
  <c r="S260" i="1"/>
  <c r="M358" i="9" s="1"/>
  <c r="R258" i="1"/>
  <c r="L355" i="9" s="1"/>
  <c r="S256" i="1"/>
  <c r="M352" i="9" s="1"/>
  <c r="R252" i="1"/>
  <c r="L346" i="9" s="1"/>
  <c r="R250" i="1"/>
  <c r="L343" i="9" s="1"/>
  <c r="R248" i="1"/>
  <c r="L340" i="9" s="1"/>
  <c r="S244" i="1"/>
  <c r="M334" i="9" s="1"/>
  <c r="R242" i="1"/>
  <c r="L331" i="9" s="1"/>
  <c r="R238" i="1"/>
  <c r="L325" i="9" s="1"/>
  <c r="R234" i="1"/>
  <c r="R293"/>
  <c r="L407" i="9" s="1"/>
  <c r="R291" i="1"/>
  <c r="L404" i="9" s="1"/>
  <c r="R289" i="1"/>
  <c r="L401" i="9" s="1"/>
  <c r="R287" i="1"/>
  <c r="L398" i="9" s="1"/>
  <c r="R285" i="1"/>
  <c r="L395" i="9" s="1"/>
  <c r="R283" i="1"/>
  <c r="L392" i="9" s="1"/>
  <c r="S275" i="1"/>
  <c r="M380" i="9" s="1"/>
  <c r="R273" i="1"/>
  <c r="L377" i="9" s="1"/>
  <c r="S271" i="1"/>
  <c r="M374" i="9" s="1"/>
  <c r="S389" i="1"/>
  <c r="M550" i="9" s="1"/>
  <c r="R387" i="1"/>
  <c r="L547" i="9" s="1"/>
  <c r="S385" i="1"/>
  <c r="M544" i="9" s="1"/>
  <c r="R383" i="1"/>
  <c r="L541" i="9" s="1"/>
  <c r="S381" i="1"/>
  <c r="M538" i="9" s="1"/>
  <c r="R379" i="1"/>
  <c r="L535" i="9" s="1"/>
  <c r="S377" i="1"/>
  <c r="M532" i="9" s="1"/>
  <c r="R375" i="1"/>
  <c r="L529" i="9" s="1"/>
  <c r="R371" i="1"/>
  <c r="L523" i="9" s="1"/>
  <c r="R391" i="1"/>
  <c r="L553" i="9" s="1"/>
  <c r="R369" i="1"/>
  <c r="L520" i="9" s="1"/>
  <c r="L368" i="1"/>
  <c r="K368"/>
  <c r="R367"/>
  <c r="S365"/>
  <c r="M514" i="9" s="1"/>
  <c r="S362" i="1"/>
  <c r="M510" i="9" s="1"/>
  <c r="R360" i="1"/>
  <c r="L507" i="9" s="1"/>
  <c r="S358" i="1"/>
  <c r="M504" i="9" s="1"/>
  <c r="R356" i="1"/>
  <c r="S354"/>
  <c r="R352"/>
  <c r="L495" i="9" s="1"/>
  <c r="S350" i="1"/>
  <c r="S348"/>
  <c r="M489" i="9" s="1"/>
  <c r="R344" i="1"/>
  <c r="L483" i="9" s="1"/>
  <c r="R342" i="1"/>
  <c r="R340"/>
  <c r="L477" i="9" s="1"/>
  <c r="R338" i="1"/>
  <c r="L474" i="9" s="1"/>
  <c r="R336" i="1"/>
  <c r="L471" i="9" s="1"/>
  <c r="R334" i="1"/>
  <c r="L468" i="9" s="1"/>
  <c r="R332" i="1"/>
  <c r="L465" i="9" s="1"/>
  <c r="R326" i="1"/>
  <c r="L456" i="9" s="1"/>
  <c r="R322" i="1"/>
  <c r="L450" i="9" s="1"/>
  <c r="S320" i="1"/>
  <c r="M447" i="9" s="1"/>
  <c r="R318" i="1"/>
  <c r="L444" i="9" s="1"/>
  <c r="R314" i="1"/>
  <c r="L438" i="9" s="1"/>
  <c r="R310" i="1"/>
  <c r="L432" i="9" s="1"/>
  <c r="R306" i="1"/>
  <c r="L426" i="9" s="1"/>
  <c r="R304" i="1"/>
  <c r="L423" i="9" s="1"/>
  <c r="R302" i="1"/>
  <c r="L420" i="9" s="1"/>
  <c r="R298" i="1"/>
  <c r="L414" i="9" s="1"/>
  <c r="R296" i="1"/>
  <c r="L411" i="9" s="1"/>
  <c r="R295" i="1"/>
  <c r="S208"/>
  <c r="M282" i="9" s="1"/>
  <c r="R201" i="1"/>
  <c r="L272" i="9" s="1"/>
  <c r="R199" i="1"/>
  <c r="L269" i="9" s="1"/>
  <c r="R194" i="1"/>
  <c r="L262" i="9" s="1"/>
  <c r="R206" i="1"/>
  <c r="L279" i="9" s="1"/>
  <c r="R204" i="1"/>
  <c r="L276" i="9" s="1"/>
  <c r="S196" i="1"/>
  <c r="M265" i="9" s="1"/>
  <c r="R192" i="1"/>
  <c r="L259" i="9" s="1"/>
  <c r="S189" i="1"/>
  <c r="M255" i="9" s="1"/>
  <c r="R187" i="1"/>
  <c r="L252" i="9" s="1"/>
  <c r="R177" i="1"/>
  <c r="L238" i="9" s="1"/>
  <c r="S175" i="1"/>
  <c r="M235" i="9" s="1"/>
  <c r="R164" i="1"/>
  <c r="L219" i="9" s="1"/>
  <c r="R162" i="1"/>
  <c r="L216" i="9" s="1"/>
  <c r="R160" i="1"/>
  <c r="L213" i="9" s="1"/>
  <c r="R158" i="1"/>
  <c r="L210" i="9" s="1"/>
  <c r="R156" i="1"/>
  <c r="L207" i="9" s="1"/>
  <c r="R154" i="1"/>
  <c r="L204" i="9" s="1"/>
  <c r="R152" i="1"/>
  <c r="L201" i="9" s="1"/>
  <c r="R150" i="1"/>
  <c r="L198" i="9" s="1"/>
  <c r="Q141" i="1"/>
  <c r="R135"/>
  <c r="L177" i="9" s="1"/>
  <c r="I76" i="1"/>
  <c r="L87" i="9"/>
  <c r="I74" i="1"/>
  <c r="L84" i="9"/>
  <c r="I71" i="1"/>
  <c r="L80" i="9"/>
  <c r="I65" i="1"/>
  <c r="L71" i="9"/>
  <c r="R422" i="1"/>
  <c r="L599" i="9" s="1"/>
  <c r="S422" i="1"/>
  <c r="M599" i="9" s="1"/>
  <c r="S499" i="1"/>
  <c r="R499"/>
  <c r="L499"/>
  <c r="S312"/>
  <c r="M435" i="9" s="1"/>
  <c r="R312" i="1"/>
  <c r="L435" i="9" s="1"/>
  <c r="S308" i="1"/>
  <c r="M429" i="9" s="1"/>
  <c r="R308" i="1"/>
  <c r="L429" i="9" s="1"/>
  <c r="S300" i="1"/>
  <c r="M417" i="9" s="1"/>
  <c r="R300" i="1"/>
  <c r="L417" i="9" s="1"/>
  <c r="S217" i="1"/>
  <c r="M294" i="9" s="1"/>
  <c r="R217" i="1"/>
  <c r="L294" i="9" s="1"/>
  <c r="J19" i="7"/>
  <c r="J16"/>
  <c r="R126" i="1"/>
  <c r="L164" i="9" s="1"/>
  <c r="S128" i="1"/>
  <c r="O504"/>
  <c r="F12" i="7" s="1"/>
  <c r="L130" i="1"/>
  <c r="M167" i="9" s="1"/>
  <c r="K130" i="1"/>
  <c r="L167" i="9" s="1"/>
  <c r="S122" i="1"/>
  <c r="R122"/>
  <c r="S120"/>
  <c r="R120"/>
  <c r="S118"/>
  <c r="R118"/>
  <c r="S116"/>
  <c r="R116"/>
  <c r="S114"/>
  <c r="R114"/>
  <c r="S112"/>
  <c r="R112"/>
  <c r="S110"/>
  <c r="R110"/>
  <c r="S108"/>
  <c r="R108"/>
  <c r="S106"/>
  <c r="R106"/>
  <c r="S104"/>
  <c r="R104"/>
  <c r="S80"/>
  <c r="M96" i="9" s="1"/>
  <c r="S92" i="1"/>
  <c r="M114" i="9" s="1"/>
  <c r="S88" i="1"/>
  <c r="M108" i="9" s="1"/>
  <c r="S84" i="1"/>
  <c r="M102" i="9" s="1"/>
  <c r="S100" i="1"/>
  <c r="S119"/>
  <c r="S115"/>
  <c r="M148" i="9" s="1"/>
  <c r="S111" i="1"/>
  <c r="S107"/>
  <c r="M136" i="9" s="1"/>
  <c r="S103" i="1"/>
  <c r="M130" i="9" s="1"/>
  <c r="K127" i="1"/>
  <c r="L163" i="9" s="1"/>
  <c r="L127" i="1"/>
  <c r="M163" i="9" s="1"/>
  <c r="L102" i="1"/>
  <c r="M126" i="9" s="1"/>
  <c r="K102" i="1"/>
  <c r="L126" i="9" s="1"/>
  <c r="S124" i="1"/>
  <c r="R124"/>
  <c r="S79"/>
  <c r="S94"/>
  <c r="M117" i="9" s="1"/>
  <c r="S90" i="1"/>
  <c r="M111" i="9" s="1"/>
  <c r="S86" i="1"/>
  <c r="M105" i="9" s="1"/>
  <c r="S82" i="1"/>
  <c r="M99" i="9" s="1"/>
  <c r="S101" i="1"/>
  <c r="M127" i="9" s="1"/>
  <c r="S121" i="1"/>
  <c r="M157" i="9" s="1"/>
  <c r="S113" i="1"/>
  <c r="M145" i="9" s="1"/>
  <c r="S109" i="1"/>
  <c r="M139" i="9" s="1"/>
  <c r="S105" i="1"/>
  <c r="M133" i="9" s="1"/>
  <c r="S125" i="1"/>
  <c r="S139"/>
  <c r="M183" i="9" s="1"/>
  <c r="S135" i="1"/>
  <c r="M177" i="9" s="1"/>
  <c r="L168" i="1"/>
  <c r="K168"/>
  <c r="L176"/>
  <c r="M234" i="9" s="1"/>
  <c r="K176" i="1"/>
  <c r="L234" i="9" s="1"/>
  <c r="L172" i="1"/>
  <c r="M228" i="9" s="1"/>
  <c r="K172" i="1"/>
  <c r="L228" i="9" s="1"/>
  <c r="S166" i="1"/>
  <c r="R166"/>
  <c r="S171"/>
  <c r="M229" i="9" s="1"/>
  <c r="R171" i="1"/>
  <c r="L229" i="9" s="1"/>
  <c r="L186" i="1"/>
  <c r="M248" i="9" s="1"/>
  <c r="K186" i="1"/>
  <c r="L248" i="9" s="1"/>
  <c r="L190" i="1"/>
  <c r="M254" i="9" s="1"/>
  <c r="K190" i="1"/>
  <c r="L254" i="9" s="1"/>
  <c r="K205" i="1"/>
  <c r="L275" i="9" s="1"/>
  <c r="L205" i="1"/>
  <c r="M275" i="9" s="1"/>
  <c r="L233" i="1"/>
  <c r="M315" i="9" s="1"/>
  <c r="K233" i="1"/>
  <c r="L315" i="9" s="1"/>
  <c r="L366" i="1"/>
  <c r="M513" i="9" s="1"/>
  <c r="K366" i="1"/>
  <c r="L513" i="9" s="1"/>
  <c r="L473" i="1"/>
  <c r="K473"/>
  <c r="L469"/>
  <c r="M667" i="9" s="1"/>
  <c r="K469" i="1"/>
  <c r="L667" i="9" s="1"/>
  <c r="L465" i="1"/>
  <c r="M661" i="9" s="1"/>
  <c r="K465" i="1"/>
  <c r="L661" i="9" s="1"/>
  <c r="L461" i="1"/>
  <c r="M655" i="9" s="1"/>
  <c r="K461" i="1"/>
  <c r="L655" i="9" s="1"/>
  <c r="L457" i="1"/>
  <c r="M649" i="9" s="1"/>
  <c r="K457" i="1"/>
  <c r="L649" i="9" s="1"/>
  <c r="L453" i="1"/>
  <c r="M643" i="9" s="1"/>
  <c r="K453" i="1"/>
  <c r="L643" i="9" s="1"/>
  <c r="L449" i="1"/>
  <c r="M637" i="9" s="1"/>
  <c r="K449" i="1"/>
  <c r="L637" i="9" s="1"/>
  <c r="L445" i="1"/>
  <c r="M631" i="9" s="1"/>
  <c r="K445" i="1"/>
  <c r="L631" i="9" s="1"/>
  <c r="L441" i="1"/>
  <c r="M625" i="9" s="1"/>
  <c r="K441" i="1"/>
  <c r="L625" i="9" s="1"/>
  <c r="L437" i="1"/>
  <c r="M619" i="9" s="1"/>
  <c r="K437" i="1"/>
  <c r="L619" i="9" s="1"/>
  <c r="L433" i="1"/>
  <c r="M613" i="9" s="1"/>
  <c r="K433" i="1"/>
  <c r="L613" i="9" s="1"/>
  <c r="L429" i="1"/>
  <c r="M607" i="9" s="1"/>
  <c r="K429" i="1"/>
  <c r="L607" i="9" s="1"/>
  <c r="L425" i="1"/>
  <c r="M601" i="9" s="1"/>
  <c r="K425" i="1"/>
  <c r="L601" i="9" s="1"/>
  <c r="L421" i="1"/>
  <c r="M595" i="9" s="1"/>
  <c r="K421" i="1"/>
  <c r="L595" i="9" s="1"/>
  <c r="K417" i="1"/>
  <c r="L589" i="9" s="1"/>
  <c r="L417" i="1"/>
  <c r="M589" i="9" s="1"/>
  <c r="K413" i="1"/>
  <c r="L583" i="9" s="1"/>
  <c r="L413" i="1"/>
  <c r="M583" i="9" s="1"/>
  <c r="K409" i="1"/>
  <c r="L577" i="9" s="1"/>
  <c r="L409" i="1"/>
  <c r="M577" i="9" s="1"/>
  <c r="K405" i="1"/>
  <c r="L571" i="9" s="1"/>
  <c r="L405" i="1"/>
  <c r="M571" i="9" s="1"/>
  <c r="K401" i="1"/>
  <c r="L565" i="9" s="1"/>
  <c r="L401" i="1"/>
  <c r="M565" i="9" s="1"/>
  <c r="K478" i="1"/>
  <c r="L478"/>
  <c r="M680" i="9" s="1"/>
  <c r="K496" i="1"/>
  <c r="L707" i="9" s="1"/>
  <c r="L496" i="1"/>
  <c r="M707" i="9" s="1"/>
  <c r="K482" i="1"/>
  <c r="L482"/>
  <c r="K486"/>
  <c r="L486"/>
  <c r="K80"/>
  <c r="L97"/>
  <c r="M119" i="9" s="1"/>
  <c r="L79" i="1"/>
  <c r="M93" i="9" s="1"/>
  <c r="R102" i="1"/>
  <c r="S131"/>
  <c r="M171" i="9" s="1"/>
  <c r="S143" i="1"/>
  <c r="K145"/>
  <c r="L145"/>
  <c r="L165"/>
  <c r="M218" i="9" s="1"/>
  <c r="K165" i="1"/>
  <c r="L218" i="9" s="1"/>
  <c r="L161" i="1"/>
  <c r="M212" i="9" s="1"/>
  <c r="L153" i="1"/>
  <c r="M200" i="9" s="1"/>
  <c r="K153" i="1"/>
  <c r="L200" i="9" s="1"/>
  <c r="L174" i="1"/>
  <c r="M231" i="9" s="1"/>
  <c r="K174" i="1"/>
  <c r="L231" i="9" s="1"/>
  <c r="K181" i="1"/>
  <c r="L181"/>
  <c r="L183"/>
  <c r="M244" i="9" s="1"/>
  <c r="K183" i="1"/>
  <c r="L244" i="9" s="1"/>
  <c r="K193" i="1"/>
  <c r="L258" i="9" s="1"/>
  <c r="L193" i="1"/>
  <c r="M258" i="9" s="1"/>
  <c r="L200" i="1"/>
  <c r="M268" i="9" s="1"/>
  <c r="K200" i="1"/>
  <c r="L268" i="9" s="1"/>
  <c r="K218" i="1"/>
  <c r="L293" i="9" s="1"/>
  <c r="L218" i="1"/>
  <c r="M293" i="9" s="1"/>
  <c r="K392" i="1"/>
  <c r="L552" i="9" s="1"/>
  <c r="L388" i="1"/>
  <c r="M546" i="9" s="1"/>
  <c r="K388" i="1"/>
  <c r="L546" i="9" s="1"/>
  <c r="L384" i="1"/>
  <c r="M540" i="9" s="1"/>
  <c r="K384" i="1"/>
  <c r="L540" i="9" s="1"/>
  <c r="L380" i="1"/>
  <c r="M534" i="9" s="1"/>
  <c r="K380" i="1"/>
  <c r="L534" i="9" s="1"/>
  <c r="L376" i="1"/>
  <c r="M528" i="9" s="1"/>
  <c r="K376" i="1"/>
  <c r="L528" i="9" s="1"/>
  <c r="L372" i="1"/>
  <c r="M522" i="9" s="1"/>
  <c r="K372" i="1"/>
  <c r="L522" i="9" s="1"/>
  <c r="L395" i="1"/>
  <c r="K395"/>
  <c r="L467"/>
  <c r="M664" i="9" s="1"/>
  <c r="K467" i="1"/>
  <c r="L664" i="9" s="1"/>
  <c r="L459" i="1"/>
  <c r="K459"/>
  <c r="L451"/>
  <c r="M640" i="9" s="1"/>
  <c r="K451" i="1"/>
  <c r="L640" i="9" s="1"/>
  <c r="L443" i="1"/>
  <c r="M628" i="9" s="1"/>
  <c r="K443" i="1"/>
  <c r="L628" i="9" s="1"/>
  <c r="L435" i="1"/>
  <c r="M616" i="9" s="1"/>
  <c r="K435" i="1"/>
  <c r="L616" i="9" s="1"/>
  <c r="L427" i="1"/>
  <c r="M604" i="9" s="1"/>
  <c r="K427" i="1"/>
  <c r="L604" i="9" s="1"/>
  <c r="L415" i="1"/>
  <c r="K411"/>
  <c r="L580" i="9" s="1"/>
  <c r="L411" i="1"/>
  <c r="M580" i="9" s="1"/>
  <c r="K403" i="1"/>
  <c r="L568" i="9" s="1"/>
  <c r="L403" i="1"/>
  <c r="M568" i="9" s="1"/>
  <c r="K397" i="1"/>
  <c r="L559" i="9" s="1"/>
  <c r="L397" i="1"/>
  <c r="M559" i="9" s="1"/>
  <c r="L494" i="1"/>
  <c r="K494"/>
  <c r="K484"/>
  <c r="L484"/>
  <c r="K488"/>
  <c r="L488"/>
  <c r="K492"/>
  <c r="L701" i="9" s="1"/>
  <c r="L492" i="1"/>
  <c r="M701" i="9" s="1"/>
  <c r="K98" i="1"/>
  <c r="K94"/>
  <c r="K90"/>
  <c r="L109" i="9" s="1"/>
  <c r="K86" i="1"/>
  <c r="L103" i="9" s="1"/>
  <c r="I83" i="1"/>
  <c r="L83" s="1"/>
  <c r="I85"/>
  <c r="I89"/>
  <c r="S129"/>
  <c r="M168" i="9" s="1"/>
  <c r="S137" i="1"/>
  <c r="M180" i="9" s="1"/>
  <c r="S133" i="1"/>
  <c r="M174" i="9" s="1"/>
  <c r="S142" i="1"/>
  <c r="S162"/>
  <c r="M216" i="9" s="1"/>
  <c r="S158" i="1"/>
  <c r="M210" i="9" s="1"/>
  <c r="S154" i="1"/>
  <c r="M204" i="9" s="1"/>
  <c r="S150" i="1"/>
  <c r="M198" i="9" s="1"/>
  <c r="S167" i="1"/>
  <c r="M223" i="9" s="1"/>
  <c r="R144" i="1"/>
  <c r="L189" i="9" s="1"/>
  <c r="R146" i="1"/>
  <c r="L192" i="9" s="1"/>
  <c r="P173" i="1"/>
  <c r="J232" i="9" s="1"/>
  <c r="S172" i="1"/>
  <c r="N504"/>
  <c r="Q504"/>
  <c r="H12" i="7" s="1"/>
  <c r="L477" i="1"/>
  <c r="M679" i="9" s="1"/>
  <c r="I202" i="1"/>
  <c r="K335"/>
  <c r="L467" i="9" s="1"/>
  <c r="L335" i="1"/>
  <c r="M467" i="9" s="1"/>
  <c r="L315" i="1"/>
  <c r="M437" i="9" s="1"/>
  <c r="K315" i="1"/>
  <c r="L437" i="9" s="1"/>
  <c r="K363" i="1"/>
  <c r="L509" i="9" s="1"/>
  <c r="L363" i="1"/>
  <c r="M509" i="9" s="1"/>
  <c r="K361" i="1"/>
  <c r="L506" i="9" s="1"/>
  <c r="L361" i="1"/>
  <c r="M506" i="9" s="1"/>
  <c r="K359" i="1"/>
  <c r="L503" i="9" s="1"/>
  <c r="L359" i="1"/>
  <c r="M503" i="9" s="1"/>
  <c r="L348" i="1"/>
  <c r="M487" i="9" s="1"/>
  <c r="K348" i="1"/>
  <c r="L346"/>
  <c r="K346"/>
  <c r="I347" s="1"/>
  <c r="L344"/>
  <c r="M481" i="9" s="1"/>
  <c r="K344" i="1"/>
  <c r="L342"/>
  <c r="K342"/>
  <c r="I343" s="1"/>
  <c r="L340"/>
  <c r="M475" i="9" s="1"/>
  <c r="K340" i="1"/>
  <c r="L338"/>
  <c r="M472" i="9" s="1"/>
  <c r="K338" i="1"/>
  <c r="L336"/>
  <c r="M469" i="9" s="1"/>
  <c r="K336" i="1"/>
  <c r="L357"/>
  <c r="K357"/>
  <c r="L355"/>
  <c r="K355"/>
  <c r="L352"/>
  <c r="M493" i="9" s="1"/>
  <c r="K352" i="1"/>
  <c r="L350"/>
  <c r="K350"/>
  <c r="I351" s="1"/>
  <c r="L322"/>
  <c r="M448" i="9" s="1"/>
  <c r="K322" i="1"/>
  <c r="K320"/>
  <c r="L320"/>
  <c r="M445" i="9" s="1"/>
  <c r="K318" i="1"/>
  <c r="L318"/>
  <c r="M442" i="9" s="1"/>
  <c r="K316" i="1"/>
  <c r="L316"/>
  <c r="M439" i="9" s="1"/>
  <c r="L332" i="1"/>
  <c r="M463" i="9" s="1"/>
  <c r="K332" i="1"/>
  <c r="L330"/>
  <c r="M460" i="9" s="1"/>
  <c r="K330" i="1"/>
  <c r="L326"/>
  <c r="M454" i="9" s="1"/>
  <c r="K326" i="1"/>
  <c r="L324"/>
  <c r="K324"/>
  <c r="I325" s="1"/>
  <c r="K313"/>
  <c r="L434" i="9" s="1"/>
  <c r="L313" i="1"/>
  <c r="M434" i="9" s="1"/>
  <c r="K309" i="1"/>
  <c r="L428" i="9" s="1"/>
  <c r="L309" i="1"/>
  <c r="M428" i="9" s="1"/>
  <c r="K307" i="1"/>
  <c r="L425" i="9" s="1"/>
  <c r="L307" i="1"/>
  <c r="M425" i="9" s="1"/>
  <c r="K305" i="1"/>
  <c r="L422" i="9" s="1"/>
  <c r="L305" i="1"/>
  <c r="M422" i="9" s="1"/>
  <c r="K303" i="1"/>
  <c r="L419" i="9" s="1"/>
  <c r="L303" i="1"/>
  <c r="M419" i="9" s="1"/>
  <c r="K301" i="1"/>
  <c r="L416" i="9" s="1"/>
  <c r="L301" i="1"/>
  <c r="M416" i="9" s="1"/>
  <c r="K299" i="1"/>
  <c r="L413" i="9" s="1"/>
  <c r="L299" i="1"/>
  <c r="M413" i="9" s="1"/>
  <c r="L294" i="1"/>
  <c r="M406" i="9" s="1"/>
  <c r="K294" i="1"/>
  <c r="L406" i="9" s="1"/>
  <c r="L292" i="1"/>
  <c r="M403" i="9" s="1"/>
  <c r="K292" i="1"/>
  <c r="L403" i="9" s="1"/>
  <c r="L290" i="1"/>
  <c r="M400" i="9" s="1"/>
  <c r="K290" i="1"/>
  <c r="L400" i="9" s="1"/>
  <c r="L288" i="1"/>
  <c r="M397" i="9" s="1"/>
  <c r="K288" i="1"/>
  <c r="L397" i="9" s="1"/>
  <c r="L286" i="1"/>
  <c r="M394" i="9" s="1"/>
  <c r="K286" i="1"/>
  <c r="L394" i="9" s="1"/>
  <c r="L284" i="1"/>
  <c r="M391" i="9" s="1"/>
  <c r="K284" i="1"/>
  <c r="L391" i="9" s="1"/>
  <c r="L282" i="1"/>
  <c r="M388" i="9" s="1"/>
  <c r="K282" i="1"/>
  <c r="L388" i="9" s="1"/>
  <c r="L280" i="1"/>
  <c r="M385" i="9" s="1"/>
  <c r="K280" i="1"/>
  <c r="L385" i="9" s="1"/>
  <c r="L278" i="1"/>
  <c r="M382" i="9" s="1"/>
  <c r="K278" i="1"/>
  <c r="L382" i="9" s="1"/>
  <c r="L276" i="1"/>
  <c r="M379" i="9" s="1"/>
  <c r="K276" i="1"/>
  <c r="L379" i="9" s="1"/>
  <c r="L274" i="1"/>
  <c r="M376" i="9" s="1"/>
  <c r="K274" i="1"/>
  <c r="L376" i="9" s="1"/>
  <c r="L272" i="1"/>
  <c r="M373" i="9" s="1"/>
  <c r="K272" i="1"/>
  <c r="L373" i="9" s="1"/>
  <c r="L260" i="1"/>
  <c r="M356" i="9" s="1"/>
  <c r="K260" i="1"/>
  <c r="L266"/>
  <c r="M365" i="9" s="1"/>
  <c r="L264" i="1"/>
  <c r="M362" i="9" s="1"/>
  <c r="K264" i="1"/>
  <c r="L262"/>
  <c r="M359" i="9" s="1"/>
  <c r="K262" i="1"/>
  <c r="L247"/>
  <c r="M336" i="9" s="1"/>
  <c r="K247" i="1"/>
  <c r="L336" i="9" s="1"/>
  <c r="L245" i="1"/>
  <c r="M333" i="9" s="1"/>
  <c r="K245" i="1"/>
  <c r="L333" i="9" s="1"/>
  <c r="L243" i="1"/>
  <c r="M330" i="9" s="1"/>
  <c r="K243" i="1"/>
  <c r="L330" i="9" s="1"/>
  <c r="L241" i="1"/>
  <c r="M327" i="9" s="1"/>
  <c r="K241" i="1"/>
  <c r="L327" i="9" s="1"/>
  <c r="L239" i="1"/>
  <c r="M324" i="9" s="1"/>
  <c r="K239" i="1"/>
  <c r="L324" i="9" s="1"/>
  <c r="L237" i="1"/>
  <c r="M321" i="9" s="1"/>
  <c r="K237" i="1"/>
  <c r="L321" i="9" s="1"/>
  <c r="L235" i="1"/>
  <c r="K235"/>
  <c r="L230"/>
  <c r="M311" i="9" s="1"/>
  <c r="K230" i="1"/>
  <c r="L311" i="9" s="1"/>
  <c r="L226" i="1"/>
  <c r="M305" i="9" s="1"/>
  <c r="K226" i="1"/>
  <c r="L305" i="9" s="1"/>
  <c r="L224" i="1"/>
  <c r="M302" i="9" s="1"/>
  <c r="K224" i="1"/>
  <c r="L302" i="9" s="1"/>
  <c r="L222" i="1"/>
  <c r="M299" i="9" s="1"/>
  <c r="K222" i="1"/>
  <c r="L299" i="9" s="1"/>
  <c r="L220" i="1"/>
  <c r="M296" i="9" s="1"/>
  <c r="K220" i="1"/>
  <c r="L296" i="9" s="1"/>
  <c r="L207" i="1"/>
  <c r="M278" i="9" s="1"/>
  <c r="K207" i="1"/>
  <c r="L278" i="9" s="1"/>
  <c r="R169" i="1"/>
  <c r="L226" i="9" s="1"/>
  <c r="S169" i="1"/>
  <c r="M226" i="9" s="1"/>
  <c r="R173" i="1"/>
  <c r="L232" i="9" s="1"/>
  <c r="S146" i="1"/>
  <c r="M192" i="9" s="1"/>
  <c r="L149" i="1"/>
  <c r="M194" i="9" s="1"/>
  <c r="R148" i="1"/>
  <c r="L195" i="9" s="1"/>
  <c r="S144" i="1"/>
  <c r="M189" i="9" s="1"/>
  <c r="R133" i="1"/>
  <c r="L174" i="9" s="1"/>
  <c r="K140" i="1"/>
  <c r="L182" i="9" s="1"/>
  <c r="L140" i="1"/>
  <c r="M182" i="9" s="1"/>
  <c r="K132" i="1"/>
  <c r="L170" i="9" s="1"/>
  <c r="L132" i="1"/>
  <c r="M170" i="9" s="1"/>
  <c r="K138" i="1"/>
  <c r="L179" i="9" s="1"/>
  <c r="L138" i="1"/>
  <c r="M179" i="9" s="1"/>
  <c r="K124" i="1"/>
  <c r="L124"/>
  <c r="M159" i="9" s="1"/>
  <c r="K120" i="1"/>
  <c r="K122"/>
  <c r="L156" i="9" s="1"/>
  <c r="L122" i="1"/>
  <c r="M156" i="9" s="1"/>
  <c r="K114" i="1"/>
  <c r="L144" i="9" s="1"/>
  <c r="L114" i="1"/>
  <c r="M144" i="9" s="1"/>
  <c r="L106" i="1"/>
  <c r="M132" i="9" s="1"/>
  <c r="K106" i="1"/>
  <c r="L132" i="9" s="1"/>
  <c r="L112" i="1"/>
  <c r="P77"/>
  <c r="L231"/>
  <c r="L295"/>
  <c r="P75"/>
  <c r="L184"/>
  <c r="S73"/>
  <c r="M86" i="9" s="1"/>
  <c r="S75" i="1"/>
  <c r="M89" i="9" s="1"/>
  <c r="R74" i="1"/>
  <c r="R78"/>
  <c r="R76"/>
  <c r="R73"/>
  <c r="L86" i="9" s="1"/>
  <c r="L77" i="1"/>
  <c r="M90" i="9" s="1"/>
  <c r="L72" i="1"/>
  <c r="M83" i="9" s="1"/>
  <c r="O62" i="1"/>
  <c r="I70" i="9" s="1"/>
  <c r="O64" i="1"/>
  <c r="I73" i="9" s="1"/>
  <c r="O66" i="1"/>
  <c r="I76" i="9" s="1"/>
  <c r="O68" i="1"/>
  <c r="I79" i="9" s="1"/>
  <c r="O70" i="1"/>
  <c r="I82" i="9" s="1"/>
  <c r="P66" i="1"/>
  <c r="P70"/>
  <c r="O61"/>
  <c r="L64"/>
  <c r="M71" i="9" s="1"/>
  <c r="L62" i="1"/>
  <c r="F37" i="2"/>
  <c r="F45"/>
  <c r="F33"/>
  <c r="F47"/>
  <c r="F13"/>
  <c r="F7"/>
  <c r="F35"/>
  <c r="F15"/>
  <c r="F25"/>
  <c r="F29"/>
  <c r="F39"/>
  <c r="F11"/>
  <c r="F9"/>
  <c r="F23"/>
  <c r="I498" i="1" l="1"/>
  <c r="L709" i="9"/>
  <c r="I333" i="1"/>
  <c r="J464" i="9" s="1"/>
  <c r="L463"/>
  <c r="I479" i="1"/>
  <c r="J682" i="9" s="1"/>
  <c r="L680"/>
  <c r="I339" i="1"/>
  <c r="J473" i="9" s="1"/>
  <c r="L472"/>
  <c r="I419" i="1"/>
  <c r="L591" i="9"/>
  <c r="I490" i="1"/>
  <c r="L697" i="9"/>
  <c r="I399" i="1"/>
  <c r="L561" i="9"/>
  <c r="I471" i="1"/>
  <c r="L669" i="9"/>
  <c r="I463" i="1"/>
  <c r="L657" i="9"/>
  <c r="I455" i="1"/>
  <c r="L645" i="9"/>
  <c r="I447" i="1"/>
  <c r="L633" i="9"/>
  <c r="I439" i="1"/>
  <c r="L621" i="9"/>
  <c r="I423" i="1"/>
  <c r="L597" i="9"/>
  <c r="I407" i="1"/>
  <c r="L573" i="9"/>
  <c r="I390" i="1"/>
  <c r="L548" i="9"/>
  <c r="I386" i="1"/>
  <c r="L542" i="9"/>
  <c r="I382" i="1"/>
  <c r="L536" i="9"/>
  <c r="I378" i="1"/>
  <c r="L530" i="9"/>
  <c r="I374" i="1"/>
  <c r="L524" i="9"/>
  <c r="L392" i="1"/>
  <c r="M552" i="9" s="1"/>
  <c r="J552"/>
  <c r="I370" i="1"/>
  <c r="L518" i="9"/>
  <c r="I353" i="1"/>
  <c r="J494" i="9" s="1"/>
  <c r="L493"/>
  <c r="I349" i="1"/>
  <c r="J488" i="9" s="1"/>
  <c r="L487"/>
  <c r="I345" i="1"/>
  <c r="J482" i="9" s="1"/>
  <c r="L481"/>
  <c r="I341" i="1"/>
  <c r="J476" i="9" s="1"/>
  <c r="L475"/>
  <c r="I337" i="1"/>
  <c r="J470" i="9" s="1"/>
  <c r="L469"/>
  <c r="I331" i="1"/>
  <c r="J461" i="9" s="1"/>
  <c r="L460"/>
  <c r="I327" i="1"/>
  <c r="J455" i="9" s="1"/>
  <c r="L454"/>
  <c r="I323" i="1"/>
  <c r="J449" i="9" s="1"/>
  <c r="L448"/>
  <c r="I321" i="1"/>
  <c r="J446" i="9" s="1"/>
  <c r="L445"/>
  <c r="I319" i="1"/>
  <c r="J443" i="9" s="1"/>
  <c r="L442"/>
  <c r="I317" i="1"/>
  <c r="J440" i="9" s="1"/>
  <c r="L439"/>
  <c r="I311" i="1"/>
  <c r="L430" i="9"/>
  <c r="I270" i="1"/>
  <c r="L369" i="9"/>
  <c r="K267" i="1"/>
  <c r="L366" i="9" s="1"/>
  <c r="J366"/>
  <c r="I265" i="1"/>
  <c r="J363" i="9" s="1"/>
  <c r="L362"/>
  <c r="I263" i="1"/>
  <c r="J360" i="9" s="1"/>
  <c r="L359"/>
  <c r="I261" i="1"/>
  <c r="J357" i="9" s="1"/>
  <c r="L356"/>
  <c r="I228" i="1"/>
  <c r="L307" i="9"/>
  <c r="L202" i="1"/>
  <c r="M271" i="9" s="1"/>
  <c r="J271"/>
  <c r="K209" i="1"/>
  <c r="L281" i="9" s="1"/>
  <c r="J281"/>
  <c r="K197" i="1"/>
  <c r="L264" i="9" s="1"/>
  <c r="J264"/>
  <c r="K195" i="1"/>
  <c r="L261" i="9" s="1"/>
  <c r="J261"/>
  <c r="I95" i="1"/>
  <c r="J116" i="9" s="1"/>
  <c r="L115"/>
  <c r="I151" i="1"/>
  <c r="L196" i="9"/>
  <c r="R117" i="1"/>
  <c r="L151" i="9" s="1"/>
  <c r="J151"/>
  <c r="L154"/>
  <c r="I155" i="1"/>
  <c r="L202" i="9"/>
  <c r="R66" i="1"/>
  <c r="L76" i="9" s="1"/>
  <c r="J76"/>
  <c r="R77" i="1"/>
  <c r="L92" i="9" s="1"/>
  <c r="J92"/>
  <c r="L153"/>
  <c r="S148" i="1"/>
  <c r="M195" i="9" s="1"/>
  <c r="S177" i="1"/>
  <c r="M238" i="9" s="1"/>
  <c r="K270" i="1"/>
  <c r="L370" i="9" s="1"/>
  <c r="K157" i="1"/>
  <c r="L206" i="9" s="1"/>
  <c r="S98" i="1"/>
  <c r="M123" i="9" s="1"/>
  <c r="M154"/>
  <c r="L77"/>
  <c r="R404" i="1"/>
  <c r="L572" i="9" s="1"/>
  <c r="R406" i="1"/>
  <c r="L575" i="9" s="1"/>
  <c r="I159" i="1"/>
  <c r="L208" i="9"/>
  <c r="R129" i="1"/>
  <c r="L168" i="9" s="1"/>
  <c r="J168"/>
  <c r="R105" i="1"/>
  <c r="L133" i="9" s="1"/>
  <c r="J133"/>
  <c r="R121" i="1"/>
  <c r="L157" i="9" s="1"/>
  <c r="J157"/>
  <c r="I170" i="1"/>
  <c r="L224" i="9"/>
  <c r="K97" i="1"/>
  <c r="L119" i="9" s="1"/>
  <c r="J119"/>
  <c r="I118" i="1"/>
  <c r="L149" i="9"/>
  <c r="R137" i="1"/>
  <c r="L180" i="9" s="1"/>
  <c r="J180"/>
  <c r="M153"/>
  <c r="R96" i="1"/>
  <c r="L120" i="9" s="1"/>
  <c r="J120"/>
  <c r="R123" i="1"/>
  <c r="L160" i="9" s="1"/>
  <c r="J160"/>
  <c r="K431" i="1"/>
  <c r="K447"/>
  <c r="L634" i="9" s="1"/>
  <c r="K463" i="1"/>
  <c r="L658" i="9" s="1"/>
  <c r="L157" i="1"/>
  <c r="M206" i="9" s="1"/>
  <c r="K370" i="1"/>
  <c r="L519" i="9" s="1"/>
  <c r="S117" i="1"/>
  <c r="M151" i="9" s="1"/>
  <c r="S123" i="1"/>
  <c r="M160" i="9" s="1"/>
  <c r="R500" i="1"/>
  <c r="L715" i="9" s="1"/>
  <c r="J245"/>
  <c r="R182" i="1"/>
  <c r="L245" i="9" s="1"/>
  <c r="R139" i="1"/>
  <c r="L183" i="9" s="1"/>
  <c r="J183"/>
  <c r="I134" i="1"/>
  <c r="L172" i="9"/>
  <c r="R109" i="1"/>
  <c r="L139" i="9" s="1"/>
  <c r="J139"/>
  <c r="R82" i="1"/>
  <c r="L99" i="9" s="1"/>
  <c r="J99"/>
  <c r="S185" i="1"/>
  <c r="M249" i="9" s="1"/>
  <c r="R84" i="1"/>
  <c r="L102" i="9" s="1"/>
  <c r="J102"/>
  <c r="S187" i="1"/>
  <c r="M252" i="9" s="1"/>
  <c r="I93" i="1"/>
  <c r="L112" i="9"/>
  <c r="I147" i="1"/>
  <c r="L190" i="9"/>
  <c r="I104" i="1"/>
  <c r="L128" i="9"/>
  <c r="I178" i="1"/>
  <c r="L236" i="9"/>
  <c r="S254" i="1"/>
  <c r="M349" i="9" s="1"/>
  <c r="I136" i="1"/>
  <c r="L175" i="9"/>
  <c r="P68" i="1"/>
  <c r="L85"/>
  <c r="M101" i="9" s="1"/>
  <c r="J101"/>
  <c r="I116" i="1"/>
  <c r="L146" i="9"/>
  <c r="I110" i="1"/>
  <c r="L137" i="9"/>
  <c r="P64" i="1"/>
  <c r="J73" i="9" s="1"/>
  <c r="R75" i="1"/>
  <c r="L89" i="9" s="1"/>
  <c r="J89"/>
  <c r="R70" i="1"/>
  <c r="L82" i="9" s="1"/>
  <c r="J82"/>
  <c r="S77" i="1"/>
  <c r="M92" i="9" s="1"/>
  <c r="S173" i="1"/>
  <c r="M232" i="9" s="1"/>
  <c r="L89" i="1"/>
  <c r="M107" i="9" s="1"/>
  <c r="J107"/>
  <c r="K161" i="1"/>
  <c r="L212" i="9" s="1"/>
  <c r="I81" i="1"/>
  <c r="L94" i="9"/>
  <c r="S96" i="1"/>
  <c r="M120" i="9" s="1"/>
  <c r="R98" i="1"/>
  <c r="L123" i="9" s="1"/>
  <c r="J242"/>
  <c r="R180" i="1"/>
  <c r="L242" i="9" s="1"/>
  <c r="R88" i="1"/>
  <c r="L108" i="9" s="1"/>
  <c r="J108"/>
  <c r="M152"/>
  <c r="I108" i="1"/>
  <c r="L134" i="9"/>
  <c r="R113" i="1"/>
  <c r="L145" i="9" s="1"/>
  <c r="J145"/>
  <c r="R90" i="1"/>
  <c r="L111" i="9" s="1"/>
  <c r="J111"/>
  <c r="R92" i="1"/>
  <c r="L114" i="9" s="1"/>
  <c r="J114"/>
  <c r="I78" i="1"/>
  <c r="L90" i="9"/>
  <c r="J153"/>
  <c r="K149" i="1"/>
  <c r="L194" i="9" s="1"/>
  <c r="J194"/>
  <c r="I163" i="1"/>
  <c r="L214" i="9"/>
  <c r="R80" i="1"/>
  <c r="L96" i="9" s="1"/>
  <c r="J96"/>
  <c r="I125" i="1"/>
  <c r="K125" s="1"/>
  <c r="L161" i="9" s="1"/>
  <c r="L159"/>
  <c r="I99" i="1"/>
  <c r="J122" i="9" s="1"/>
  <c r="L121"/>
  <c r="K67" i="1"/>
  <c r="L75" i="9" s="1"/>
  <c r="J75"/>
  <c r="K202" i="1"/>
  <c r="L271" i="9" s="1"/>
  <c r="K76" i="1"/>
  <c r="L88" i="9" s="1"/>
  <c r="J88"/>
  <c r="K74" i="1"/>
  <c r="L85" i="9" s="1"/>
  <c r="J85"/>
  <c r="K71" i="1"/>
  <c r="L81" i="9" s="1"/>
  <c r="J81"/>
  <c r="K69" i="1"/>
  <c r="L78" i="9" s="1"/>
  <c r="J78"/>
  <c r="K65" i="1"/>
  <c r="L72" i="9" s="1"/>
  <c r="J72"/>
  <c r="P504" i="1"/>
  <c r="S504" s="1"/>
  <c r="E12" i="7"/>
  <c r="G12" s="1"/>
  <c r="I12" s="1"/>
  <c r="R504" i="1"/>
  <c r="K351"/>
  <c r="L351"/>
  <c r="K353"/>
  <c r="L494" i="9" s="1"/>
  <c r="L353" i="1"/>
  <c r="M494" i="9" s="1"/>
  <c r="K337" i="1"/>
  <c r="L470" i="9" s="1"/>
  <c r="L337" i="1"/>
  <c r="M470" i="9" s="1"/>
  <c r="K339" i="1"/>
  <c r="L473" i="9" s="1"/>
  <c r="L339" i="1"/>
  <c r="M473" i="9" s="1"/>
  <c r="K341" i="1"/>
  <c r="L476" i="9" s="1"/>
  <c r="L341" i="1"/>
  <c r="M476" i="9" s="1"/>
  <c r="K343" i="1"/>
  <c r="L343"/>
  <c r="K345"/>
  <c r="L482" i="9" s="1"/>
  <c r="L345" i="1"/>
  <c r="M482" i="9" s="1"/>
  <c r="K347" i="1"/>
  <c r="L347"/>
  <c r="K349"/>
  <c r="L488" i="9" s="1"/>
  <c r="L349" i="1"/>
  <c r="M488" i="9" s="1"/>
  <c r="I91" i="1"/>
  <c r="L99"/>
  <c r="M122" i="9" s="1"/>
  <c r="K83" i="1"/>
  <c r="K85"/>
  <c r="L101" i="9" s="1"/>
  <c r="I87" i="1"/>
  <c r="K95"/>
  <c r="L116" i="9" s="1"/>
  <c r="L95" i="1"/>
  <c r="M116" i="9" s="1"/>
  <c r="K479" i="1"/>
  <c r="L479"/>
  <c r="M682" i="9" s="1"/>
  <c r="K89" i="1"/>
  <c r="L107" i="9" s="1"/>
  <c r="K331" i="1"/>
  <c r="L461" i="9" s="1"/>
  <c r="L331" i="1"/>
  <c r="M461" i="9" s="1"/>
  <c r="K333" i="1"/>
  <c r="L464" i="9" s="1"/>
  <c r="L333" i="1"/>
  <c r="M464" i="9" s="1"/>
  <c r="K325" i="1"/>
  <c r="L325"/>
  <c r="K327"/>
  <c r="L455" i="9" s="1"/>
  <c r="L327" i="1"/>
  <c r="M455" i="9" s="1"/>
  <c r="K323" i="1"/>
  <c r="L449" i="9" s="1"/>
  <c r="L323" i="1"/>
  <c r="M449" i="9" s="1"/>
  <c r="L317" i="1"/>
  <c r="M440" i="9" s="1"/>
  <c r="K317" i="1"/>
  <c r="L440" i="9" s="1"/>
  <c r="L319" i="1"/>
  <c r="M443" i="9" s="1"/>
  <c r="K319" i="1"/>
  <c r="L443" i="9" s="1"/>
  <c r="L321" i="1"/>
  <c r="M446" i="9" s="1"/>
  <c r="K321" i="1"/>
  <c r="L446" i="9" s="1"/>
  <c r="K263" i="1"/>
  <c r="L360" i="9" s="1"/>
  <c r="L263" i="1"/>
  <c r="M360" i="9" s="1"/>
  <c r="K265" i="1"/>
  <c r="L363" i="9" s="1"/>
  <c r="L265" i="1"/>
  <c r="M363" i="9" s="1"/>
  <c r="L267" i="1"/>
  <c r="M366" i="9" s="1"/>
  <c r="K261" i="1"/>
  <c r="L357" i="9" s="1"/>
  <c r="L261" i="1"/>
  <c r="M357" i="9" s="1"/>
  <c r="L248" i="1"/>
  <c r="M338" i="9" s="1"/>
  <c r="K248" i="1"/>
  <c r="L250"/>
  <c r="M341" i="9" s="1"/>
  <c r="K250" i="1"/>
  <c r="L252"/>
  <c r="M344" i="9" s="1"/>
  <c r="K252" i="1"/>
  <c r="L254"/>
  <c r="M347" i="9" s="1"/>
  <c r="K254" i="1"/>
  <c r="L256"/>
  <c r="M350" i="9" s="1"/>
  <c r="K256" i="1"/>
  <c r="L258"/>
  <c r="M353" i="9" s="1"/>
  <c r="K258" i="1"/>
  <c r="L68"/>
  <c r="M77" i="9" s="1"/>
  <c r="P62" i="1"/>
  <c r="L70"/>
  <c r="M80" i="9" s="1"/>
  <c r="L66" i="1"/>
  <c r="M74" i="9" s="1"/>
  <c r="L75" i="1"/>
  <c r="M87" i="9" s="1"/>
  <c r="L69" i="1"/>
  <c r="M78" i="9" s="1"/>
  <c r="P61" i="1"/>
  <c r="R61" s="1"/>
  <c r="S68"/>
  <c r="M79" i="9" s="1"/>
  <c r="L71" i="1"/>
  <c r="M81" i="9" s="1"/>
  <c r="L74" i="1"/>
  <c r="M85" i="9" s="1"/>
  <c r="S70" i="1"/>
  <c r="M82" i="9" s="1"/>
  <c r="S66" i="1"/>
  <c r="M76" i="9" s="1"/>
  <c r="L73" i="1"/>
  <c r="M84" i="9" s="1"/>
  <c r="S64" i="1"/>
  <c r="M73" i="9" s="1"/>
  <c r="L76" i="1"/>
  <c r="M88" i="9" s="1"/>
  <c r="R64" i="1"/>
  <c r="L73" i="9" s="1"/>
  <c r="L65" i="1"/>
  <c r="M72" i="9" s="1"/>
  <c r="F53" i="2"/>
  <c r="G37"/>
  <c r="I37" s="1"/>
  <c r="I664" i="1"/>
  <c r="H8" i="14"/>
  <c r="J8" s="1"/>
  <c r="H9"/>
  <c r="J9" s="1"/>
  <c r="K9"/>
  <c r="H665" i="1"/>
  <c r="G665"/>
  <c r="U665" s="1"/>
  <c r="H7" i="14"/>
  <c r="K7" s="1"/>
  <c r="B3"/>
  <c r="F58" i="2"/>
  <c r="O28" i="9"/>
  <c r="O15"/>
  <c r="O16"/>
  <c r="O17"/>
  <c r="O18"/>
  <c r="N511"/>
  <c r="N409"/>
  <c r="N410"/>
  <c r="N408"/>
  <c r="N368"/>
  <c r="N285"/>
  <c r="N247"/>
  <c r="N246"/>
  <c r="N240"/>
  <c r="N241"/>
  <c r="N239"/>
  <c r="N221"/>
  <c r="N222"/>
  <c r="N220"/>
  <c r="N187"/>
  <c r="N188"/>
  <c r="N186"/>
  <c r="N185"/>
  <c r="N89"/>
  <c r="N86"/>
  <c r="N76"/>
  <c r="N28"/>
  <c r="M984"/>
  <c r="H983"/>
  <c r="I983"/>
  <c r="K983"/>
  <c r="I982"/>
  <c r="K982"/>
  <c r="H982"/>
  <c r="H992"/>
  <c r="I992"/>
  <c r="K992"/>
  <c r="I991"/>
  <c r="K991"/>
  <c r="H991"/>
  <c r="H986"/>
  <c r="I986"/>
  <c r="K986"/>
  <c r="I985"/>
  <c r="K985"/>
  <c r="H985"/>
  <c r="H995"/>
  <c r="I995"/>
  <c r="K995"/>
  <c r="I994"/>
  <c r="K994"/>
  <c r="H994"/>
  <c r="H977"/>
  <c r="I977"/>
  <c r="K977"/>
  <c r="I976"/>
  <c r="K976"/>
  <c r="H976"/>
  <c r="H974"/>
  <c r="I974"/>
  <c r="K974"/>
  <c r="I973"/>
  <c r="K973"/>
  <c r="H973"/>
  <c r="H971"/>
  <c r="I971"/>
  <c r="K971"/>
  <c r="I970"/>
  <c r="K970"/>
  <c r="H970"/>
  <c r="H968"/>
  <c r="I968"/>
  <c r="K968"/>
  <c r="I967"/>
  <c r="K967"/>
  <c r="H967"/>
  <c r="H1007"/>
  <c r="I1007"/>
  <c r="K1007"/>
  <c r="I1006"/>
  <c r="K1006"/>
  <c r="H1006"/>
  <c r="H965"/>
  <c r="I965"/>
  <c r="K965"/>
  <c r="I964"/>
  <c r="K964"/>
  <c r="H964"/>
  <c r="M1005"/>
  <c r="H1004"/>
  <c r="I1004"/>
  <c r="K1004"/>
  <c r="M1004"/>
  <c r="I1003"/>
  <c r="K1003"/>
  <c r="H1003"/>
  <c r="M963"/>
  <c r="H962"/>
  <c r="I962"/>
  <c r="K962"/>
  <c r="M962"/>
  <c r="I961"/>
  <c r="K961"/>
  <c r="H961"/>
  <c r="H959"/>
  <c r="I959"/>
  <c r="K959"/>
  <c r="I958"/>
  <c r="K958"/>
  <c r="H958"/>
  <c r="H956"/>
  <c r="I956"/>
  <c r="K956"/>
  <c r="I955"/>
  <c r="K955"/>
  <c r="H955"/>
  <c r="H953"/>
  <c r="I953"/>
  <c r="K953"/>
  <c r="I952"/>
  <c r="K952"/>
  <c r="H952"/>
  <c r="H950"/>
  <c r="I950"/>
  <c r="K950"/>
  <c r="I949"/>
  <c r="K949"/>
  <c r="H949"/>
  <c r="H980"/>
  <c r="I980"/>
  <c r="K980"/>
  <c r="I979"/>
  <c r="K979"/>
  <c r="H979"/>
  <c r="M948"/>
  <c r="H947"/>
  <c r="I947"/>
  <c r="K947"/>
  <c r="M947"/>
  <c r="I946"/>
  <c r="K946"/>
  <c r="H946"/>
  <c r="H1001"/>
  <c r="I1001"/>
  <c r="K1001"/>
  <c r="I1000"/>
  <c r="K1000"/>
  <c r="H1000"/>
  <c r="H989"/>
  <c r="I989"/>
  <c r="K989"/>
  <c r="I988"/>
  <c r="K988"/>
  <c r="H988"/>
  <c r="H998"/>
  <c r="I998"/>
  <c r="K998"/>
  <c r="I997"/>
  <c r="K997"/>
  <c r="H997"/>
  <c r="K943"/>
  <c r="H944"/>
  <c r="I944"/>
  <c r="K944"/>
  <c r="I943"/>
  <c r="H943"/>
  <c r="H941"/>
  <c r="I941"/>
  <c r="K941"/>
  <c r="I940"/>
  <c r="K940"/>
  <c r="H940"/>
  <c r="H18" i="7"/>
  <c r="B15" i="5"/>
  <c r="B3"/>
  <c r="H19"/>
  <c r="H18"/>
  <c r="G19"/>
  <c r="G18"/>
  <c r="J710" i="9" l="1"/>
  <c r="L498" i="1"/>
  <c r="M710" i="9" s="1"/>
  <c r="K498" i="1"/>
  <c r="L710" i="9" s="1"/>
  <c r="I480" i="1"/>
  <c r="J683" i="9" s="1"/>
  <c r="L682"/>
  <c r="J592"/>
  <c r="L419" i="1"/>
  <c r="M592" i="9" s="1"/>
  <c r="K419" i="1"/>
  <c r="L592" i="9" s="1"/>
  <c r="K490" i="1"/>
  <c r="L698" i="9" s="1"/>
  <c r="J698"/>
  <c r="L490" i="1"/>
  <c r="M698" i="9" s="1"/>
  <c r="K399" i="1"/>
  <c r="L562" i="9" s="1"/>
  <c r="J562"/>
  <c r="L399" i="1"/>
  <c r="M562" i="9" s="1"/>
  <c r="J670"/>
  <c r="L471" i="1"/>
  <c r="M670" i="9" s="1"/>
  <c r="K471" i="1"/>
  <c r="L670" i="9" s="1"/>
  <c r="L463" i="1"/>
  <c r="M658" i="9" s="1"/>
  <c r="J658"/>
  <c r="J646"/>
  <c r="L455" i="1"/>
  <c r="M646" i="9" s="1"/>
  <c r="K455" i="1"/>
  <c r="L646" i="9" s="1"/>
  <c r="L447" i="1"/>
  <c r="M634" i="9" s="1"/>
  <c r="J634"/>
  <c r="J622"/>
  <c r="L439" i="1"/>
  <c r="M622" i="9" s="1"/>
  <c r="K439" i="1"/>
  <c r="L622" i="9" s="1"/>
  <c r="J598"/>
  <c r="L423" i="1"/>
  <c r="M598" i="9" s="1"/>
  <c r="K423" i="1"/>
  <c r="L598" i="9" s="1"/>
  <c r="J574"/>
  <c r="L407" i="1"/>
  <c r="M574" i="9" s="1"/>
  <c r="K407" i="1"/>
  <c r="L574" i="9" s="1"/>
  <c r="J549"/>
  <c r="K390" i="1"/>
  <c r="L549" i="9" s="1"/>
  <c r="L390" i="1"/>
  <c r="M549" i="9" s="1"/>
  <c r="J543"/>
  <c r="K386" i="1"/>
  <c r="L543" i="9" s="1"/>
  <c r="L386" i="1"/>
  <c r="M543" i="9" s="1"/>
  <c r="L382" i="1"/>
  <c r="M537" i="9" s="1"/>
  <c r="J537"/>
  <c r="K382" i="1"/>
  <c r="L537" i="9" s="1"/>
  <c r="J531"/>
  <c r="L378" i="1"/>
  <c r="M531" i="9" s="1"/>
  <c r="K378" i="1"/>
  <c r="L531" i="9" s="1"/>
  <c r="J525"/>
  <c r="L374" i="1"/>
  <c r="M525" i="9" s="1"/>
  <c r="K374" i="1"/>
  <c r="L525" i="9" s="1"/>
  <c r="L370" i="1"/>
  <c r="M519" i="9" s="1"/>
  <c r="J519"/>
  <c r="J431"/>
  <c r="K311" i="1"/>
  <c r="L431" i="9" s="1"/>
  <c r="L311" i="1"/>
  <c r="M431" i="9" s="1"/>
  <c r="K8" i="14"/>
  <c r="L270" i="1"/>
  <c r="M370" i="9" s="1"/>
  <c r="J370"/>
  <c r="I259" i="1"/>
  <c r="J354" i="9" s="1"/>
  <c r="L353"/>
  <c r="I257" i="1"/>
  <c r="J351" i="9" s="1"/>
  <c r="L350"/>
  <c r="I255" i="1"/>
  <c r="J348" i="9" s="1"/>
  <c r="L347"/>
  <c r="I253" i="1"/>
  <c r="J345" i="9" s="1"/>
  <c r="L344"/>
  <c r="I251" i="1"/>
  <c r="J342" i="9" s="1"/>
  <c r="L341"/>
  <c r="I249" i="1"/>
  <c r="J339" i="9" s="1"/>
  <c r="L338"/>
  <c r="J308"/>
  <c r="K228" i="1"/>
  <c r="L308" i="9" s="1"/>
  <c r="L228" i="1"/>
  <c r="M308" i="9" s="1"/>
  <c r="J215"/>
  <c r="L163" i="1"/>
  <c r="M215" i="9" s="1"/>
  <c r="K163" i="1"/>
  <c r="L215" i="9" s="1"/>
  <c r="K93" i="1"/>
  <c r="L113" i="9" s="1"/>
  <c r="J113"/>
  <c r="L93" i="1"/>
  <c r="M113" i="9" s="1"/>
  <c r="J225"/>
  <c r="L170" i="1"/>
  <c r="M225" i="9" s="1"/>
  <c r="K170" i="1"/>
  <c r="L225" i="9" s="1"/>
  <c r="R62" i="1"/>
  <c r="L70" i="9" s="1"/>
  <c r="J70"/>
  <c r="R68" i="1"/>
  <c r="L79" i="9" s="1"/>
  <c r="J79"/>
  <c r="J95"/>
  <c r="J98"/>
  <c r="J129"/>
  <c r="L104" i="1"/>
  <c r="M129" i="9" s="1"/>
  <c r="K104" i="1"/>
  <c r="L129" i="9" s="1"/>
  <c r="J150"/>
  <c r="K118" i="1"/>
  <c r="L150" i="9" s="1"/>
  <c r="L118" i="1"/>
  <c r="M150" i="9" s="1"/>
  <c r="J209"/>
  <c r="K159" i="1"/>
  <c r="L209" i="9" s="1"/>
  <c r="L159" i="1"/>
  <c r="M209" i="9" s="1"/>
  <c r="L81" i="1"/>
  <c r="L87"/>
  <c r="M104" i="9" s="1"/>
  <c r="J104"/>
  <c r="L91" i="1"/>
  <c r="M110" i="9" s="1"/>
  <c r="J110"/>
  <c r="J91"/>
  <c r="L78" i="1"/>
  <c r="M91" i="9" s="1"/>
  <c r="K78" i="1"/>
  <c r="L91" i="9" s="1"/>
  <c r="J135"/>
  <c r="L108" i="1"/>
  <c r="M135" i="9" s="1"/>
  <c r="K108" i="1"/>
  <c r="L135" i="9" s="1"/>
  <c r="J147"/>
  <c r="K116" i="1"/>
  <c r="L147" i="9" s="1"/>
  <c r="L116" i="1"/>
  <c r="M147" i="9" s="1"/>
  <c r="J237"/>
  <c r="L178" i="1"/>
  <c r="M237" i="9" s="1"/>
  <c r="K178" i="1"/>
  <c r="L237" i="9" s="1"/>
  <c r="J191"/>
  <c r="L147" i="1"/>
  <c r="M191" i="9" s="1"/>
  <c r="K147" i="1"/>
  <c r="L191" i="9" s="1"/>
  <c r="J173"/>
  <c r="K134" i="1"/>
  <c r="L173" i="9" s="1"/>
  <c r="L134" i="1"/>
  <c r="M173" i="9" s="1"/>
  <c r="J203"/>
  <c r="L155" i="1"/>
  <c r="M203" i="9" s="1"/>
  <c r="K155" i="1"/>
  <c r="L203" i="9" s="1"/>
  <c r="J138"/>
  <c r="L110" i="1"/>
  <c r="M138" i="9" s="1"/>
  <c r="K110" i="1"/>
  <c r="L138" i="9" s="1"/>
  <c r="J197"/>
  <c r="K151" i="1"/>
  <c r="L197" i="9" s="1"/>
  <c r="L151" i="1"/>
  <c r="M197" i="9" s="1"/>
  <c r="J7" i="14"/>
  <c r="S62" i="1"/>
  <c r="M70" i="9" s="1"/>
  <c r="K81" i="1"/>
  <c r="J176" i="9"/>
  <c r="K136" i="1"/>
  <c r="L176" i="9" s="1"/>
  <c r="L136" i="1"/>
  <c r="M176" i="9" s="1"/>
  <c r="L125" i="1"/>
  <c r="M161" i="9" s="1"/>
  <c r="J161"/>
  <c r="K99" i="1"/>
  <c r="L122" i="9" s="1"/>
  <c r="J12" i="7"/>
  <c r="J18"/>
  <c r="I18"/>
  <c r="K480" i="1"/>
  <c r="L683" i="9" s="1"/>
  <c r="L480" i="1"/>
  <c r="M683" i="9" s="1"/>
  <c r="K87" i="1"/>
  <c r="L104" i="9" s="1"/>
  <c r="K91" i="1"/>
  <c r="L110" i="9" s="1"/>
  <c r="K328" i="1"/>
  <c r="L328"/>
  <c r="M457" i="9" s="1"/>
  <c r="K249" i="1"/>
  <c r="L339" i="9" s="1"/>
  <c r="L249" i="1"/>
  <c r="M339" i="9" s="1"/>
  <c r="L259" i="1"/>
  <c r="M354" i="9" s="1"/>
  <c r="K259" i="1"/>
  <c r="L354" i="9" s="1"/>
  <c r="K257" i="1"/>
  <c r="L351" i="9" s="1"/>
  <c r="L257" i="1"/>
  <c r="M351" i="9" s="1"/>
  <c r="K255" i="1"/>
  <c r="L348" i="9" s="1"/>
  <c r="L255" i="1"/>
  <c r="M348" i="9" s="1"/>
  <c r="K253" i="1"/>
  <c r="L345" i="9" s="1"/>
  <c r="L253" i="1"/>
  <c r="M345" i="9" s="1"/>
  <c r="K251" i="1"/>
  <c r="L342" i="9" s="1"/>
  <c r="L251" i="1"/>
  <c r="M342" i="9" s="1"/>
  <c r="L194" i="1"/>
  <c r="M260" i="9" s="1"/>
  <c r="S61" i="1"/>
  <c r="L63"/>
  <c r="K664"/>
  <c r="L664"/>
  <c r="J25"/>
  <c r="I329" l="1"/>
  <c r="J458" i="9" s="1"/>
  <c r="L457"/>
  <c r="L98"/>
  <c r="L95"/>
  <c r="M95"/>
  <c r="M98"/>
  <c r="K329" i="1"/>
  <c r="L458" i="9" s="1"/>
  <c r="L195" i="1"/>
  <c r="M261" i="9" s="1"/>
  <c r="I45" i="1"/>
  <c r="K45" s="1"/>
  <c r="I46" s="1"/>
  <c r="N35" i="2"/>
  <c r="K1008" i="9" s="1"/>
  <c r="L35" i="2"/>
  <c r="I1008" i="9" s="1"/>
  <c r="K35" i="2"/>
  <c r="H1008" i="9" s="1"/>
  <c r="G36" i="2"/>
  <c r="J1007" i="9" s="1"/>
  <c r="G35" i="2"/>
  <c r="J1006" i="9" s="1"/>
  <c r="L329" i="1" l="1"/>
  <c r="M458" i="9" s="1"/>
  <c r="L196" i="1"/>
  <c r="M263" i="9" s="1"/>
  <c r="I35" i="2"/>
  <c r="L1006" i="9" s="1"/>
  <c r="J35" i="2"/>
  <c r="M1006" i="9" s="1"/>
  <c r="M35" i="2"/>
  <c r="I36"/>
  <c r="L1007" i="9" s="1"/>
  <c r="J36" i="2"/>
  <c r="M1007" i="9" s="1"/>
  <c r="I914"/>
  <c r="K914"/>
  <c r="N914"/>
  <c r="H914"/>
  <c r="H907"/>
  <c r="I907"/>
  <c r="K907"/>
  <c r="N907"/>
  <c r="H908"/>
  <c r="I908"/>
  <c r="K908"/>
  <c r="N908"/>
  <c r="I906"/>
  <c r="K906"/>
  <c r="M906"/>
  <c r="N906"/>
  <c r="H906"/>
  <c r="N837"/>
  <c r="I837"/>
  <c r="K837"/>
  <c r="H837"/>
  <c r="H834"/>
  <c r="I834"/>
  <c r="K834"/>
  <c r="N834"/>
  <c r="H835"/>
  <c r="I835"/>
  <c r="K835"/>
  <c r="N835"/>
  <c r="I833"/>
  <c r="K833"/>
  <c r="M833"/>
  <c r="N833"/>
  <c r="H833"/>
  <c r="H726"/>
  <c r="I726"/>
  <c r="K726"/>
  <c r="N726"/>
  <c r="H727"/>
  <c r="I727"/>
  <c r="K727"/>
  <c r="N727"/>
  <c r="I725"/>
  <c r="K725"/>
  <c r="M725"/>
  <c r="N725"/>
  <c r="H725"/>
  <c r="H722"/>
  <c r="I722"/>
  <c r="K722"/>
  <c r="N722"/>
  <c r="H723"/>
  <c r="I723"/>
  <c r="K723"/>
  <c r="N723"/>
  <c r="I721"/>
  <c r="J721"/>
  <c r="K721"/>
  <c r="M721"/>
  <c r="N721"/>
  <c r="H721"/>
  <c r="I720"/>
  <c r="K720"/>
  <c r="N720"/>
  <c r="H720"/>
  <c r="N19"/>
  <c r="N20"/>
  <c r="N21"/>
  <c r="N9"/>
  <c r="N8"/>
  <c r="N7"/>
  <c r="N6"/>
  <c r="N15"/>
  <c r="N16"/>
  <c r="N17"/>
  <c r="I511"/>
  <c r="K511"/>
  <c r="M511"/>
  <c r="H511"/>
  <c r="I409"/>
  <c r="K409"/>
  <c r="H410"/>
  <c r="I410"/>
  <c r="K410"/>
  <c r="I408"/>
  <c r="K408"/>
  <c r="M408"/>
  <c r="H408"/>
  <c r="I368"/>
  <c r="K368"/>
  <c r="H368"/>
  <c r="H285"/>
  <c r="I285"/>
  <c r="K285"/>
  <c r="H264"/>
  <c r="H254"/>
  <c r="I247"/>
  <c r="K247"/>
  <c r="I246"/>
  <c r="K246"/>
  <c r="M246"/>
  <c r="H246"/>
  <c r="I240"/>
  <c r="K240"/>
  <c r="I241"/>
  <c r="K241"/>
  <c r="I239"/>
  <c r="K239"/>
  <c r="M239"/>
  <c r="H239"/>
  <c r="I221"/>
  <c r="K221"/>
  <c r="H222"/>
  <c r="I222"/>
  <c r="K222"/>
  <c r="I220"/>
  <c r="K220"/>
  <c r="M220"/>
  <c r="H220"/>
  <c r="H187"/>
  <c r="I187"/>
  <c r="K187"/>
  <c r="H188"/>
  <c r="I188"/>
  <c r="K188"/>
  <c r="I186"/>
  <c r="K186"/>
  <c r="H186"/>
  <c r="I185"/>
  <c r="K185"/>
  <c r="H185"/>
  <c r="L198" i="1" l="1"/>
  <c r="L197"/>
  <c r="M264" i="9" s="1"/>
  <c r="I719"/>
  <c r="J1008"/>
  <c r="P35" i="2"/>
  <c r="M1008" i="9" s="1"/>
  <c r="O35" i="2"/>
  <c r="L1008" i="9" s="1"/>
  <c r="K719"/>
  <c r="I67"/>
  <c r="K67"/>
  <c r="I68"/>
  <c r="K68"/>
  <c r="I69"/>
  <c r="K69"/>
  <c r="H68"/>
  <c r="H69"/>
  <c r="N67"/>
  <c r="N68"/>
  <c r="N69"/>
  <c r="N73"/>
  <c r="H67"/>
  <c r="I66"/>
  <c r="K66"/>
  <c r="H66"/>
  <c r="I39"/>
  <c r="K39"/>
  <c r="I38"/>
  <c r="K38"/>
  <c r="I28"/>
  <c r="K28"/>
  <c r="H28"/>
  <c r="I15"/>
  <c r="K15"/>
  <c r="M15"/>
  <c r="I16"/>
  <c r="K16"/>
  <c r="I17"/>
  <c r="K17"/>
  <c r="H16"/>
  <c r="H17"/>
  <c r="H15"/>
  <c r="O11"/>
  <c r="O12"/>
  <c r="O13"/>
  <c r="O14"/>
  <c r="H12"/>
  <c r="I12"/>
  <c r="K12"/>
  <c r="H13"/>
  <c r="I13"/>
  <c r="K13"/>
  <c r="K11"/>
  <c r="I11"/>
  <c r="H11"/>
  <c r="M11"/>
  <c r="M12"/>
  <c r="O3"/>
  <c r="O4"/>
  <c r="O5"/>
  <c r="O6"/>
  <c r="O7"/>
  <c r="O8"/>
  <c r="O9"/>
  <c r="O10"/>
  <c r="O19"/>
  <c r="O20"/>
  <c r="O21"/>
  <c r="O22"/>
  <c r="O23"/>
  <c r="O24"/>
  <c r="O25"/>
  <c r="O26"/>
  <c r="O27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2"/>
  <c r="I7"/>
  <c r="K7"/>
  <c r="M7"/>
  <c r="H7"/>
  <c r="H8"/>
  <c r="K6"/>
  <c r="I6"/>
  <c r="H6"/>
  <c r="H504" i="1"/>
  <c r="J504"/>
  <c r="Q651"/>
  <c r="O651"/>
  <c r="N651"/>
  <c r="N648"/>
  <c r="Q645"/>
  <c r="K909" i="9" s="1"/>
  <c r="N645" i="1"/>
  <c r="H909" i="9" s="1"/>
  <c r="O645" i="1"/>
  <c r="I909" i="9" s="1"/>
  <c r="N594" i="1"/>
  <c r="Q593"/>
  <c r="O593"/>
  <c r="N593"/>
  <c r="Q590"/>
  <c r="K836" i="9" s="1"/>
  <c r="O590" i="1"/>
  <c r="I836" i="9" s="1"/>
  <c r="N590" i="1"/>
  <c r="H836" i="9" s="1"/>
  <c r="O72" i="1"/>
  <c r="O60"/>
  <c r="O57"/>
  <c r="Q45"/>
  <c r="O45"/>
  <c r="N45"/>
  <c r="O42"/>
  <c r="N42"/>
  <c r="O39"/>
  <c r="N39"/>
  <c r="Q36"/>
  <c r="O36"/>
  <c r="N36"/>
  <c r="Q33"/>
  <c r="O33"/>
  <c r="N33"/>
  <c r="Q30"/>
  <c r="K32" i="9" s="1"/>
  <c r="O30" i="1"/>
  <c r="I32" i="9" s="1"/>
  <c r="N30" i="1"/>
  <c r="Q29"/>
  <c r="O29"/>
  <c r="N29"/>
  <c r="Q12"/>
  <c r="O12"/>
  <c r="N12"/>
  <c r="I655"/>
  <c r="K655" s="1"/>
  <c r="I651"/>
  <c r="I645"/>
  <c r="J906" i="9" s="1"/>
  <c r="K506" i="1"/>
  <c r="L721" i="9" s="1"/>
  <c r="I593" i="1"/>
  <c r="I590"/>
  <c r="J511" i="9"/>
  <c r="J408"/>
  <c r="I36" i="1"/>
  <c r="O141" l="1"/>
  <c r="H719" i="9"/>
  <c r="P29" i="1"/>
  <c r="R29" s="1"/>
  <c r="P33"/>
  <c r="R33" s="1"/>
  <c r="P39"/>
  <c r="P42"/>
  <c r="P45"/>
  <c r="R45" s="1"/>
  <c r="K645"/>
  <c r="L906" i="9" s="1"/>
  <c r="K593" i="1"/>
  <c r="L837" i="9" s="1"/>
  <c r="J837"/>
  <c r="I646" i="1"/>
  <c r="J907" i="9" s="1"/>
  <c r="K213" i="1"/>
  <c r="K590"/>
  <c r="J833" i="9"/>
  <c r="L651" i="1"/>
  <c r="M914" i="9" s="1"/>
  <c r="J914"/>
  <c r="P593" i="1"/>
  <c r="R593" s="1"/>
  <c r="I504"/>
  <c r="K504" s="1"/>
  <c r="J719" i="9"/>
  <c r="P60" i="1"/>
  <c r="R60" s="1"/>
  <c r="P651"/>
  <c r="R651" s="1"/>
  <c r="P12"/>
  <c r="R12" s="1"/>
  <c r="P30"/>
  <c r="S30" s="1"/>
  <c r="M32" i="9" s="1"/>
  <c r="P36" i="1"/>
  <c r="R36" s="1"/>
  <c r="P57"/>
  <c r="R57" s="1"/>
  <c r="P72"/>
  <c r="P645"/>
  <c r="L646"/>
  <c r="M907" i="9" s="1"/>
  <c r="S29" i="1"/>
  <c r="S45"/>
  <c r="L213"/>
  <c r="L593"/>
  <c r="M837" i="9" s="1"/>
  <c r="P590" i="1"/>
  <c r="K651"/>
  <c r="L914" i="9" s="1"/>
  <c r="I19" i="1"/>
  <c r="J15" i="9" s="1"/>
  <c r="F11" i="7" l="1"/>
  <c r="I184" i="9" s="1"/>
  <c r="P141" i="1"/>
  <c r="R141" s="1"/>
  <c r="H11" i="7"/>
  <c r="K184" i="9" s="1"/>
  <c r="E11" i="7"/>
  <c r="H184" i="9" s="1"/>
  <c r="S60" i="1"/>
  <c r="S33"/>
  <c r="K646"/>
  <c r="L907" i="9" s="1"/>
  <c r="S593" i="1"/>
  <c r="S651"/>
  <c r="S57"/>
  <c r="L504"/>
  <c r="I647"/>
  <c r="J908" i="9" s="1"/>
  <c r="R590" i="1"/>
  <c r="L836" i="9" s="1"/>
  <c r="J836"/>
  <c r="R30" i="1"/>
  <c r="L32" i="9" s="1"/>
  <c r="J32"/>
  <c r="S12" i="1"/>
  <c r="R645"/>
  <c r="L909" i="9" s="1"/>
  <c r="J909"/>
  <c r="I591" i="1"/>
  <c r="L833" i="9"/>
  <c r="S645" i="1"/>
  <c r="M909" i="9" s="1"/>
  <c r="S590" i="1"/>
  <c r="M836" i="9" s="1"/>
  <c r="I12" i="1"/>
  <c r="G25"/>
  <c r="U25" s="1"/>
  <c r="V25" s="1"/>
  <c r="K19"/>
  <c r="N9"/>
  <c r="I16"/>
  <c r="L647" l="1"/>
  <c r="M908" i="9" s="1"/>
  <c r="K647" i="1"/>
  <c r="L908" i="9" s="1"/>
  <c r="G11" i="7"/>
  <c r="J184" i="9" s="1"/>
  <c r="J11" i="7"/>
  <c r="M184" i="9" s="1"/>
  <c r="S141" i="1"/>
  <c r="L214"/>
  <c r="M288" i="9" s="1"/>
  <c r="J834"/>
  <c r="L591" i="1"/>
  <c r="M834" i="9" s="1"/>
  <c r="K591" i="1"/>
  <c r="K16"/>
  <c r="J11" i="9"/>
  <c r="I20" i="1"/>
  <c r="J16" i="9" s="1"/>
  <c r="L15"/>
  <c r="K12" i="1"/>
  <c r="L6" i="9" s="1"/>
  <c r="J6"/>
  <c r="G56" i="1"/>
  <c r="U56" s="1"/>
  <c r="V56" s="1"/>
  <c r="I594"/>
  <c r="K594" s="1"/>
  <c r="I595" s="1"/>
  <c r="I11" i="7" l="1"/>
  <c r="L184" i="9" s="1"/>
  <c r="K215" i="1"/>
  <c r="L289" i="9" s="1"/>
  <c r="L215" i="1"/>
  <c r="M289" i="9" s="1"/>
  <c r="L834"/>
  <c r="I592" i="1"/>
  <c r="I17"/>
  <c r="L11" i="9"/>
  <c r="K595" i="1"/>
  <c r="L595"/>
  <c r="I596"/>
  <c r="L61"/>
  <c r="M67" i="9" s="1"/>
  <c r="I29" i="1"/>
  <c r="N652"/>
  <c r="Q16"/>
  <c r="K14" i="9" s="1"/>
  <c r="Q19" i="1"/>
  <c r="K18" i="9" s="1"/>
  <c r="O16" i="1"/>
  <c r="I14" i="9" s="1"/>
  <c r="O19" i="1"/>
  <c r="I18" i="9" s="1"/>
  <c r="N22" i="1"/>
  <c r="N19"/>
  <c r="N16"/>
  <c r="N13"/>
  <c r="N25" l="1"/>
  <c r="L216"/>
  <c r="P19"/>
  <c r="J18" i="9" s="1"/>
  <c r="H18"/>
  <c r="K17" i="1"/>
  <c r="J12" i="9"/>
  <c r="P16" i="1"/>
  <c r="J14" i="9" s="1"/>
  <c r="H14"/>
  <c r="K29" i="1"/>
  <c r="L28" i="9" s="1"/>
  <c r="J28"/>
  <c r="L60" i="1"/>
  <c r="M66" i="9" s="1"/>
  <c r="J66"/>
  <c r="J835"/>
  <c r="K592" i="1"/>
  <c r="L835" i="9" s="1"/>
  <c r="L592" i="1"/>
  <c r="M835" i="9" s="1"/>
  <c r="J67"/>
  <c r="K596" i="1"/>
  <c r="L596"/>
  <c r="L17"/>
  <c r="L20"/>
  <c r="M16" i="9" s="1"/>
  <c r="K20" i="1"/>
  <c r="L66" i="9"/>
  <c r="L12" i="1"/>
  <c r="M6" i="9" s="1"/>
  <c r="L29" i="1"/>
  <c r="M28" i="9" s="1"/>
  <c r="R19" i="1"/>
  <c r="L18" i="9" s="1"/>
  <c r="R16" i="1" l="1"/>
  <c r="L14" i="9" s="1"/>
  <c r="E9" i="7"/>
  <c r="S16" i="1"/>
  <c r="M14" i="9" s="1"/>
  <c r="S19" i="1"/>
  <c r="M18" i="9" s="1"/>
  <c r="L12"/>
  <c r="I18" i="1"/>
  <c r="L18" s="1"/>
  <c r="L67" i="9"/>
  <c r="I21" i="1"/>
  <c r="J17" i="9" s="1"/>
  <c r="L16"/>
  <c r="G7" i="2"/>
  <c r="J940" i="9" s="1"/>
  <c r="J673" i="1"/>
  <c r="H673"/>
  <c r="G673"/>
  <c r="H669"/>
  <c r="G669"/>
  <c r="H59" i="2"/>
  <c r="H58"/>
  <c r="F59"/>
  <c r="F17" i="7" s="1"/>
  <c r="E59" i="2"/>
  <c r="E58"/>
  <c r="B3"/>
  <c r="H17" i="7" l="1"/>
  <c r="M13" i="9"/>
  <c r="J13"/>
  <c r="K18" i="1"/>
  <c r="L13" i="9" s="1"/>
  <c r="M68"/>
  <c r="J68"/>
  <c r="K21" i="1"/>
  <c r="L17" i="9" s="1"/>
  <c r="L21" i="1"/>
  <c r="M17" i="9" s="1"/>
  <c r="I22" i="1" l="1"/>
  <c r="L68" i="9"/>
  <c r="K22" i="1"/>
  <c r="H33" i="7"/>
  <c r="J33" s="1"/>
  <c r="I759" i="9"/>
  <c r="J56" i="1"/>
  <c r="I844" i="9"/>
  <c r="AA534" i="1"/>
  <c r="AB658"/>
  <c r="D7"/>
  <c r="I839" i="9"/>
  <c r="J141" i="1"/>
  <c r="C7"/>
  <c r="N15" i="2"/>
  <c r="K1002" i="9" s="1"/>
  <c r="I33" i="1"/>
  <c r="C29" i="7"/>
  <c r="B4" i="1"/>
  <c r="D78" i="13"/>
  <c r="D88"/>
  <c r="D68"/>
  <c r="B68" s="1"/>
  <c r="D51"/>
  <c r="D58"/>
  <c r="D44"/>
  <c r="B44" s="1"/>
  <c r="D34"/>
  <c r="D100" s="1"/>
  <c r="D39"/>
  <c r="D101" s="1"/>
  <c r="D29"/>
  <c r="D99" s="1"/>
  <c r="F68"/>
  <c r="F71"/>
  <c r="F74"/>
  <c r="F77"/>
  <c r="F80"/>
  <c r="F83"/>
  <c r="F86"/>
  <c r="F89"/>
  <c r="F92"/>
  <c r="F95"/>
  <c r="F65"/>
  <c r="B65"/>
  <c r="F41"/>
  <c r="F44"/>
  <c r="F47"/>
  <c r="F50"/>
  <c r="F53"/>
  <c r="F56"/>
  <c r="F59"/>
  <c r="F62"/>
  <c r="F38"/>
  <c r="F35"/>
  <c r="F32"/>
  <c r="F29"/>
  <c r="G17"/>
  <c r="G18"/>
  <c r="G19"/>
  <c r="F18"/>
  <c r="F19"/>
  <c r="H19" s="1"/>
  <c r="F17"/>
  <c r="G20"/>
  <c r="G21"/>
  <c r="G22"/>
  <c r="F21"/>
  <c r="H21" s="1"/>
  <c r="F22"/>
  <c r="H22" s="1"/>
  <c r="F20"/>
  <c r="G9"/>
  <c r="G12"/>
  <c r="G13"/>
  <c r="G14"/>
  <c r="F6"/>
  <c r="F7"/>
  <c r="F13"/>
  <c r="H13" s="1"/>
  <c r="F14"/>
  <c r="H14" s="1"/>
  <c r="F12"/>
  <c r="F10"/>
  <c r="F11"/>
  <c r="F9"/>
  <c r="F8"/>
  <c r="N2" i="9"/>
  <c r="L116" i="12"/>
  <c r="H116"/>
  <c r="L115"/>
  <c r="H115"/>
  <c r="H114"/>
  <c r="H113"/>
  <c r="L114"/>
  <c r="M114" s="1"/>
  <c r="M115" s="1"/>
  <c r="M116" s="1"/>
  <c r="L113"/>
  <c r="M113" s="1"/>
  <c r="M107"/>
  <c r="G108"/>
  <c r="L107"/>
  <c r="H107"/>
  <c r="H108" s="1"/>
  <c r="K89"/>
  <c r="K88"/>
  <c r="L88"/>
  <c r="M88" s="1"/>
  <c r="G99"/>
  <c r="K92"/>
  <c r="K91"/>
  <c r="K90"/>
  <c r="K97"/>
  <c r="H97"/>
  <c r="K96"/>
  <c r="K95"/>
  <c r="K94"/>
  <c r="K93"/>
  <c r="H96"/>
  <c r="H95"/>
  <c r="L29" i="2"/>
  <c r="I963" i="9" s="1"/>
  <c r="H93" i="12"/>
  <c r="H92"/>
  <c r="H91"/>
  <c r="H90"/>
  <c r="H89"/>
  <c r="H88"/>
  <c r="G84"/>
  <c r="H77"/>
  <c r="H84" s="1"/>
  <c r="G71"/>
  <c r="H65"/>
  <c r="H71"/>
  <c r="H55"/>
  <c r="G166"/>
  <c r="D180"/>
  <c r="E180"/>
  <c r="F180"/>
  <c r="H51"/>
  <c r="G53"/>
  <c r="G52"/>
  <c r="G60" s="1"/>
  <c r="H56"/>
  <c r="H54"/>
  <c r="H53"/>
  <c r="K53"/>
  <c r="K52"/>
  <c r="J53"/>
  <c r="J52"/>
  <c r="G47"/>
  <c r="H43"/>
  <c r="H42"/>
  <c r="H41"/>
  <c r="H47" s="1"/>
  <c r="G47" i="2"/>
  <c r="J985" i="9" s="1"/>
  <c r="H99" i="12"/>
  <c r="G59"/>
  <c r="G37"/>
  <c r="H30"/>
  <c r="H32"/>
  <c r="H31"/>
  <c r="H29"/>
  <c r="H37" s="1"/>
  <c r="G11"/>
  <c r="G24"/>
  <c r="J135"/>
  <c r="H18"/>
  <c r="H24" s="1"/>
  <c r="H17"/>
  <c r="H119"/>
  <c r="G126"/>
  <c r="G127"/>
  <c r="G128"/>
  <c r="G129"/>
  <c r="G130"/>
  <c r="G131"/>
  <c r="G132"/>
  <c r="G133"/>
  <c r="G134"/>
  <c r="G135"/>
  <c r="G136"/>
  <c r="G137"/>
  <c r="G138"/>
  <c r="G139"/>
  <c r="G140"/>
  <c r="G141"/>
  <c r="H5"/>
  <c r="H11"/>
  <c r="I936" i="9"/>
  <c r="K936"/>
  <c r="N936"/>
  <c r="I937"/>
  <c r="K937"/>
  <c r="N937"/>
  <c r="I938"/>
  <c r="K938"/>
  <c r="N938"/>
  <c r="H937"/>
  <c r="H938"/>
  <c r="H936"/>
  <c r="I932"/>
  <c r="K932"/>
  <c r="N932"/>
  <c r="I933"/>
  <c r="K933"/>
  <c r="N933"/>
  <c r="I934"/>
  <c r="K934"/>
  <c r="N934"/>
  <c r="H933"/>
  <c r="H934"/>
  <c r="H932"/>
  <c r="K729"/>
  <c r="N729"/>
  <c r="K730"/>
  <c r="N730"/>
  <c r="K731"/>
  <c r="N731"/>
  <c r="K733"/>
  <c r="N733"/>
  <c r="K734"/>
  <c r="N734"/>
  <c r="K735"/>
  <c r="N735"/>
  <c r="K737"/>
  <c r="N737"/>
  <c r="K738"/>
  <c r="N738"/>
  <c r="K739"/>
  <c r="N739"/>
  <c r="K741"/>
  <c r="N741"/>
  <c r="K742"/>
  <c r="N742"/>
  <c r="K743"/>
  <c r="N743"/>
  <c r="K745"/>
  <c r="N745"/>
  <c r="K746"/>
  <c r="N746"/>
  <c r="K747"/>
  <c r="N747"/>
  <c r="K749"/>
  <c r="N749"/>
  <c r="K750"/>
  <c r="N750"/>
  <c r="K751"/>
  <c r="N751"/>
  <c r="K753"/>
  <c r="N753"/>
  <c r="K754"/>
  <c r="N754"/>
  <c r="K755"/>
  <c r="N755"/>
  <c r="K757"/>
  <c r="N757"/>
  <c r="K758"/>
  <c r="N758"/>
  <c r="K759"/>
  <c r="N759"/>
  <c r="K761"/>
  <c r="N761"/>
  <c r="K762"/>
  <c r="N762"/>
  <c r="K763"/>
  <c r="N763"/>
  <c r="K765"/>
  <c r="N765"/>
  <c r="K766"/>
  <c r="N766"/>
  <c r="K767"/>
  <c r="N767"/>
  <c r="K769"/>
  <c r="N769"/>
  <c r="K770"/>
  <c r="N770"/>
  <c r="K771"/>
  <c r="N771"/>
  <c r="K773"/>
  <c r="N773"/>
  <c r="K774"/>
  <c r="N774"/>
  <c r="K775"/>
  <c r="N775"/>
  <c r="K777"/>
  <c r="N777"/>
  <c r="K778"/>
  <c r="N778"/>
  <c r="K779"/>
  <c r="N779"/>
  <c r="K781"/>
  <c r="N781"/>
  <c r="K782"/>
  <c r="N782"/>
  <c r="K783"/>
  <c r="N783"/>
  <c r="K785"/>
  <c r="N785"/>
  <c r="K786"/>
  <c r="N786"/>
  <c r="K787"/>
  <c r="N787"/>
  <c r="K789"/>
  <c r="N789"/>
  <c r="K790"/>
  <c r="N790"/>
  <c r="K791"/>
  <c r="N791"/>
  <c r="K793"/>
  <c r="N793"/>
  <c r="K794"/>
  <c r="N794"/>
  <c r="K795"/>
  <c r="N795"/>
  <c r="K797"/>
  <c r="N797"/>
  <c r="K798"/>
  <c r="N798"/>
  <c r="K799"/>
  <c r="N799"/>
  <c r="K801"/>
  <c r="N801"/>
  <c r="K802"/>
  <c r="N802"/>
  <c r="K803"/>
  <c r="N803"/>
  <c r="K805"/>
  <c r="N805"/>
  <c r="K806"/>
  <c r="N806"/>
  <c r="K807"/>
  <c r="N807"/>
  <c r="K809"/>
  <c r="N809"/>
  <c r="K810"/>
  <c r="N810"/>
  <c r="K811"/>
  <c r="N811"/>
  <c r="K813"/>
  <c r="N813"/>
  <c r="K814"/>
  <c r="N814"/>
  <c r="K815"/>
  <c r="N815"/>
  <c r="K817"/>
  <c r="N817"/>
  <c r="K818"/>
  <c r="N818"/>
  <c r="K819"/>
  <c r="N819"/>
  <c r="K821"/>
  <c r="N821"/>
  <c r="K822"/>
  <c r="N822"/>
  <c r="K823"/>
  <c r="N823"/>
  <c r="K825"/>
  <c r="N825"/>
  <c r="K826"/>
  <c r="N826"/>
  <c r="K827"/>
  <c r="N827"/>
  <c r="K829"/>
  <c r="N829"/>
  <c r="K830"/>
  <c r="N830"/>
  <c r="K831"/>
  <c r="N831"/>
  <c r="K838"/>
  <c r="N838"/>
  <c r="K839"/>
  <c r="N839"/>
  <c r="K840"/>
  <c r="N840"/>
  <c r="K842"/>
  <c r="N842"/>
  <c r="K843"/>
  <c r="N843"/>
  <c r="K844"/>
  <c r="N844"/>
  <c r="K846"/>
  <c r="N846"/>
  <c r="K847"/>
  <c r="N847"/>
  <c r="K848"/>
  <c r="N848"/>
  <c r="K850"/>
  <c r="N850"/>
  <c r="K851"/>
  <c r="N851"/>
  <c r="K852"/>
  <c r="N852"/>
  <c r="K854"/>
  <c r="N854"/>
  <c r="K855"/>
  <c r="N855"/>
  <c r="K856"/>
  <c r="N856"/>
  <c r="K858"/>
  <c r="N858"/>
  <c r="K859"/>
  <c r="N859"/>
  <c r="K860"/>
  <c r="N860"/>
  <c r="K862"/>
  <c r="N862"/>
  <c r="K863"/>
  <c r="N863"/>
  <c r="K864"/>
  <c r="N864"/>
  <c r="K866"/>
  <c r="N866"/>
  <c r="K867"/>
  <c r="N867"/>
  <c r="K868"/>
  <c r="N868"/>
  <c r="K870"/>
  <c r="N870"/>
  <c r="K871"/>
  <c r="N871"/>
  <c r="K872"/>
  <c r="N872"/>
  <c r="K874"/>
  <c r="N874"/>
  <c r="K875"/>
  <c r="N875"/>
  <c r="K876"/>
  <c r="N876"/>
  <c r="K878"/>
  <c r="N878"/>
  <c r="K879"/>
  <c r="N879"/>
  <c r="K880"/>
  <c r="N880"/>
  <c r="K882"/>
  <c r="N882"/>
  <c r="K883"/>
  <c r="N883"/>
  <c r="K884"/>
  <c r="N884"/>
  <c r="K886"/>
  <c r="N886"/>
  <c r="K887"/>
  <c r="N887"/>
  <c r="K888"/>
  <c r="N888"/>
  <c r="K890"/>
  <c r="N890"/>
  <c r="K891"/>
  <c r="N891"/>
  <c r="K892"/>
  <c r="N892"/>
  <c r="K894"/>
  <c r="N894"/>
  <c r="K895"/>
  <c r="N895"/>
  <c r="K896"/>
  <c r="N896"/>
  <c r="K898"/>
  <c r="N898"/>
  <c r="K899"/>
  <c r="N899"/>
  <c r="K900"/>
  <c r="N900"/>
  <c r="K902"/>
  <c r="N902"/>
  <c r="K903"/>
  <c r="N903"/>
  <c r="K904"/>
  <c r="N904"/>
  <c r="K910"/>
  <c r="N910"/>
  <c r="K911"/>
  <c r="N911"/>
  <c r="K912"/>
  <c r="N912"/>
  <c r="K915"/>
  <c r="N915"/>
  <c r="K916"/>
  <c r="N916"/>
  <c r="K917"/>
  <c r="N917"/>
  <c r="K919"/>
  <c r="N919"/>
  <c r="K920"/>
  <c r="N920"/>
  <c r="K921"/>
  <c r="N921"/>
  <c r="K923"/>
  <c r="N923"/>
  <c r="K924"/>
  <c r="N924"/>
  <c r="K925"/>
  <c r="N925"/>
  <c r="K927"/>
  <c r="N927"/>
  <c r="K928"/>
  <c r="N928"/>
  <c r="K929"/>
  <c r="N929"/>
  <c r="I729"/>
  <c r="I730"/>
  <c r="I731"/>
  <c r="I733"/>
  <c r="I734"/>
  <c r="I735"/>
  <c r="I737"/>
  <c r="I738"/>
  <c r="I739"/>
  <c r="I741"/>
  <c r="I742"/>
  <c r="I743"/>
  <c r="I745"/>
  <c r="I747"/>
  <c r="I749"/>
  <c r="I750"/>
  <c r="I751"/>
  <c r="I757"/>
  <c r="I758"/>
  <c r="I761"/>
  <c r="I762"/>
  <c r="I763"/>
  <c r="I765"/>
  <c r="I766"/>
  <c r="I767"/>
  <c r="I769"/>
  <c r="I770"/>
  <c r="I771"/>
  <c r="I773"/>
  <c r="I774"/>
  <c r="I775"/>
  <c r="I777"/>
  <c r="I778"/>
  <c r="I779"/>
  <c r="I781"/>
  <c r="I782"/>
  <c r="I783"/>
  <c r="I785"/>
  <c r="I786"/>
  <c r="I787"/>
  <c r="I789"/>
  <c r="I790"/>
  <c r="I791"/>
  <c r="I793"/>
  <c r="I794"/>
  <c r="I795"/>
  <c r="I797"/>
  <c r="I798"/>
  <c r="I799"/>
  <c r="I801"/>
  <c r="I802"/>
  <c r="I803"/>
  <c r="I805"/>
  <c r="I806"/>
  <c r="I807"/>
  <c r="I809"/>
  <c r="I810"/>
  <c r="I811"/>
  <c r="I813"/>
  <c r="I814"/>
  <c r="I815"/>
  <c r="I817"/>
  <c r="I818"/>
  <c r="I819"/>
  <c r="I821"/>
  <c r="I822"/>
  <c r="I823"/>
  <c r="I825"/>
  <c r="I826"/>
  <c r="I827"/>
  <c r="I829"/>
  <c r="I830"/>
  <c r="I831"/>
  <c r="I838"/>
  <c r="I840"/>
  <c r="I842"/>
  <c r="I843"/>
  <c r="I846"/>
  <c r="I847"/>
  <c r="I848"/>
  <c r="I850"/>
  <c r="I851"/>
  <c r="I852"/>
  <c r="I854"/>
  <c r="I855"/>
  <c r="I856"/>
  <c r="I858"/>
  <c r="I859"/>
  <c r="I860"/>
  <c r="I862"/>
  <c r="I863"/>
  <c r="I864"/>
  <c r="I866"/>
  <c r="I867"/>
  <c r="I868"/>
  <c r="I870"/>
  <c r="I872"/>
  <c r="I874"/>
  <c r="I875"/>
  <c r="I876"/>
  <c r="I878"/>
  <c r="I879"/>
  <c r="I880"/>
  <c r="I882"/>
  <c r="I883"/>
  <c r="I884"/>
  <c r="I886"/>
  <c r="I887"/>
  <c r="I888"/>
  <c r="I890"/>
  <c r="I891"/>
  <c r="I892"/>
  <c r="I894"/>
  <c r="I895"/>
  <c r="I896"/>
  <c r="I898"/>
  <c r="I899"/>
  <c r="I900"/>
  <c r="I902"/>
  <c r="I903"/>
  <c r="I904"/>
  <c r="I910"/>
  <c r="I911"/>
  <c r="I912"/>
  <c r="I915"/>
  <c r="I916"/>
  <c r="I917"/>
  <c r="I919"/>
  <c r="I920"/>
  <c r="I921"/>
  <c r="I923"/>
  <c r="I924"/>
  <c r="I925"/>
  <c r="I927"/>
  <c r="I928"/>
  <c r="I929"/>
  <c r="H729"/>
  <c r="H730"/>
  <c r="H731"/>
  <c r="H733"/>
  <c r="H734"/>
  <c r="H735"/>
  <c r="H737"/>
  <c r="H738"/>
  <c r="H739"/>
  <c r="H741"/>
  <c r="H742"/>
  <c r="H743"/>
  <c r="H745"/>
  <c r="H746"/>
  <c r="H747"/>
  <c r="H749"/>
  <c r="H750"/>
  <c r="H751"/>
  <c r="H753"/>
  <c r="H754"/>
  <c r="H755"/>
  <c r="H757"/>
  <c r="H758"/>
  <c r="H759"/>
  <c r="H761"/>
  <c r="H762"/>
  <c r="H763"/>
  <c r="H765"/>
  <c r="H766"/>
  <c r="H767"/>
  <c r="H769"/>
  <c r="H770"/>
  <c r="H771"/>
  <c r="H773"/>
  <c r="H774"/>
  <c r="H775"/>
  <c r="H777"/>
  <c r="H778"/>
  <c r="H779"/>
  <c r="H781"/>
  <c r="H782"/>
  <c r="H783"/>
  <c r="H785"/>
  <c r="H786"/>
  <c r="H787"/>
  <c r="H789"/>
  <c r="H790"/>
  <c r="H791"/>
  <c r="H793"/>
  <c r="H794"/>
  <c r="H795"/>
  <c r="H797"/>
  <c r="H798"/>
  <c r="H799"/>
  <c r="H801"/>
  <c r="H802"/>
  <c r="H803"/>
  <c r="H805"/>
  <c r="H806"/>
  <c r="H807"/>
  <c r="H809"/>
  <c r="H810"/>
  <c r="H811"/>
  <c r="H813"/>
  <c r="H814"/>
  <c r="H815"/>
  <c r="H817"/>
  <c r="H818"/>
  <c r="H819"/>
  <c r="H821"/>
  <c r="H822"/>
  <c r="H823"/>
  <c r="H825"/>
  <c r="H826"/>
  <c r="H827"/>
  <c r="H829"/>
  <c r="H830"/>
  <c r="H831"/>
  <c r="H838"/>
  <c r="H839"/>
  <c r="H840"/>
  <c r="H842"/>
  <c r="H843"/>
  <c r="H844"/>
  <c r="H846"/>
  <c r="H847"/>
  <c r="H848"/>
  <c r="H850"/>
  <c r="H851"/>
  <c r="H852"/>
  <c r="H854"/>
  <c r="H855"/>
  <c r="H856"/>
  <c r="H858"/>
  <c r="H859"/>
  <c r="H860"/>
  <c r="H862"/>
  <c r="H863"/>
  <c r="H864"/>
  <c r="H866"/>
  <c r="H867"/>
  <c r="H868"/>
  <c r="H870"/>
  <c r="H871"/>
  <c r="H872"/>
  <c r="H874"/>
  <c r="H875"/>
  <c r="H876"/>
  <c r="H878"/>
  <c r="H879"/>
  <c r="H880"/>
  <c r="H882"/>
  <c r="H883"/>
  <c r="H884"/>
  <c r="H886"/>
  <c r="H887"/>
  <c r="H888"/>
  <c r="H890"/>
  <c r="H891"/>
  <c r="H892"/>
  <c r="H894"/>
  <c r="H895"/>
  <c r="H896"/>
  <c r="H898"/>
  <c r="H899"/>
  <c r="H900"/>
  <c r="H902"/>
  <c r="H903"/>
  <c r="H904"/>
  <c r="H910"/>
  <c r="H911"/>
  <c r="H912"/>
  <c r="H915"/>
  <c r="H916"/>
  <c r="H917"/>
  <c r="H919"/>
  <c r="H920"/>
  <c r="H921"/>
  <c r="H923"/>
  <c r="H924"/>
  <c r="H925"/>
  <c r="H927"/>
  <c r="H928"/>
  <c r="H929"/>
  <c r="N66"/>
  <c r="N64"/>
  <c r="N63"/>
  <c r="K64"/>
  <c r="K63"/>
  <c r="K62"/>
  <c r="I64"/>
  <c r="I63"/>
  <c r="I62"/>
  <c r="H63"/>
  <c r="H62"/>
  <c r="N62"/>
  <c r="N59"/>
  <c r="N58"/>
  <c r="N57"/>
  <c r="N56"/>
  <c r="N55"/>
  <c r="N54"/>
  <c r="N53"/>
  <c r="N52"/>
  <c r="N51"/>
  <c r="N50"/>
  <c r="N49"/>
  <c r="N47"/>
  <c r="N46"/>
  <c r="N45"/>
  <c r="N43"/>
  <c r="N42"/>
  <c r="N41"/>
  <c r="N39"/>
  <c r="N38"/>
  <c r="N37"/>
  <c r="N35"/>
  <c r="N34"/>
  <c r="N33"/>
  <c r="N31"/>
  <c r="N30"/>
  <c r="N29"/>
  <c r="N26"/>
  <c r="N25"/>
  <c r="N24"/>
  <c r="N4"/>
  <c r="N3"/>
  <c r="I59"/>
  <c r="I58"/>
  <c r="I57"/>
  <c r="I56"/>
  <c r="I55"/>
  <c r="I54"/>
  <c r="I53"/>
  <c r="I52"/>
  <c r="I51"/>
  <c r="I50"/>
  <c r="I49"/>
  <c r="H59"/>
  <c r="H58"/>
  <c r="H57"/>
  <c r="H56"/>
  <c r="H55"/>
  <c r="H54"/>
  <c r="H53"/>
  <c r="H52"/>
  <c r="H51"/>
  <c r="H50"/>
  <c r="H49"/>
  <c r="K59"/>
  <c r="K58"/>
  <c r="K57"/>
  <c r="K56"/>
  <c r="K55"/>
  <c r="K54"/>
  <c r="K53"/>
  <c r="K52"/>
  <c r="K51"/>
  <c r="K50"/>
  <c r="K49"/>
  <c r="K47"/>
  <c r="K46"/>
  <c r="K45"/>
  <c r="I47"/>
  <c r="I46"/>
  <c r="I45"/>
  <c r="H47"/>
  <c r="H46"/>
  <c r="H45"/>
  <c r="K43"/>
  <c r="K42"/>
  <c r="K41"/>
  <c r="I43"/>
  <c r="I42"/>
  <c r="I41"/>
  <c r="H43"/>
  <c r="H42"/>
  <c r="H41"/>
  <c r="K37"/>
  <c r="I37"/>
  <c r="H39"/>
  <c r="H38"/>
  <c r="H37"/>
  <c r="K35"/>
  <c r="K34"/>
  <c r="K33"/>
  <c r="I35"/>
  <c r="I34"/>
  <c r="I33"/>
  <c r="H35"/>
  <c r="H34"/>
  <c r="H33"/>
  <c r="K31"/>
  <c r="K30"/>
  <c r="K29"/>
  <c r="I31"/>
  <c r="I30"/>
  <c r="I29"/>
  <c r="H31"/>
  <c r="H30"/>
  <c r="H29"/>
  <c r="K26"/>
  <c r="K25"/>
  <c r="K24"/>
  <c r="I26"/>
  <c r="I25"/>
  <c r="I24"/>
  <c r="H26"/>
  <c r="H25"/>
  <c r="H24"/>
  <c r="K21"/>
  <c r="K20"/>
  <c r="K19"/>
  <c r="I21"/>
  <c r="I20"/>
  <c r="I19"/>
  <c r="H21"/>
  <c r="H20"/>
  <c r="H19"/>
  <c r="K9"/>
  <c r="K8"/>
  <c r="I9"/>
  <c r="I8"/>
  <c r="H9"/>
  <c r="K4"/>
  <c r="K3"/>
  <c r="K2"/>
  <c r="I4"/>
  <c r="I3"/>
  <c r="I2"/>
  <c r="H4"/>
  <c r="H3"/>
  <c r="H2"/>
  <c r="H34" i="7"/>
  <c r="I34" s="1"/>
  <c r="G34"/>
  <c r="G33"/>
  <c r="X652" i="1"/>
  <c r="X594"/>
  <c r="G7" i="13"/>
  <c r="I754" i="9"/>
  <c r="G6" i="13"/>
  <c r="I753" i="9"/>
  <c r="I755"/>
  <c r="G9" i="5"/>
  <c r="I9" s="1"/>
  <c r="G8"/>
  <c r="I8" s="1"/>
  <c r="J665" i="1"/>
  <c r="K665" s="1"/>
  <c r="Z596"/>
  <c r="Z595"/>
  <c r="Z594"/>
  <c r="Y596"/>
  <c r="Y595"/>
  <c r="Y594"/>
  <c r="X596"/>
  <c r="X595"/>
  <c r="Y654"/>
  <c r="N51" i="2"/>
  <c r="K984" i="9" s="1"/>
  <c r="K51" i="2"/>
  <c r="H984" i="9" s="1"/>
  <c r="L51" i="2"/>
  <c r="I984" i="9" s="1"/>
  <c r="N49" i="2"/>
  <c r="K993" i="9" s="1"/>
  <c r="K49" i="2"/>
  <c r="H993" i="9" s="1"/>
  <c r="L49" i="2"/>
  <c r="I993" i="9" s="1"/>
  <c r="K47" i="2"/>
  <c r="H987" i="9" s="1"/>
  <c r="N45" i="2"/>
  <c r="K996" i="9" s="1"/>
  <c r="L45" i="2"/>
  <c r="I996" i="9" s="1"/>
  <c r="K45" i="2"/>
  <c r="H996" i="9" s="1"/>
  <c r="G45" i="2"/>
  <c r="N43"/>
  <c r="L43"/>
  <c r="K43"/>
  <c r="H978" i="9" s="1"/>
  <c r="G43" i="2"/>
  <c r="N41"/>
  <c r="K975" i="9" s="1"/>
  <c r="L41" i="2"/>
  <c r="I975" i="9" s="1"/>
  <c r="K41" i="2"/>
  <c r="H975" i="9" s="1"/>
  <c r="G41" i="2"/>
  <c r="N39"/>
  <c r="K972" i="9" s="1"/>
  <c r="L39" i="2"/>
  <c r="I972" i="9" s="1"/>
  <c r="K39" i="2"/>
  <c r="H972" i="9" s="1"/>
  <c r="G39" i="2"/>
  <c r="N37"/>
  <c r="K969" i="9" s="1"/>
  <c r="K37" i="2"/>
  <c r="H969" i="9" s="1"/>
  <c r="L37" i="2"/>
  <c r="I969" i="9" s="1"/>
  <c r="N33" i="2"/>
  <c r="K966" i="9" s="1"/>
  <c r="L33" i="2"/>
  <c r="I966" i="9" s="1"/>
  <c r="K33" i="2"/>
  <c r="H966" i="9" s="1"/>
  <c r="G33" i="2"/>
  <c r="J33" s="1"/>
  <c r="M964" i="9" s="1"/>
  <c r="N31" i="2"/>
  <c r="K1005" i="9" s="1"/>
  <c r="L31" i="2"/>
  <c r="I1005" i="9" s="1"/>
  <c r="K31" i="2"/>
  <c r="H1005" i="9" s="1"/>
  <c r="G31" i="2"/>
  <c r="I31" s="1"/>
  <c r="N29"/>
  <c r="K963" i="9" s="1"/>
  <c r="K29" i="2"/>
  <c r="H963" i="9" s="1"/>
  <c r="K27" i="2"/>
  <c r="H960" i="9" s="1"/>
  <c r="L27" i="2"/>
  <c r="I960" i="9" s="1"/>
  <c r="N25" i="2"/>
  <c r="K957" i="9" s="1"/>
  <c r="L25" i="2"/>
  <c r="I957" i="9" s="1"/>
  <c r="K25" i="2"/>
  <c r="H957" i="9" s="1"/>
  <c r="G25" i="2"/>
  <c r="J955" i="9" s="1"/>
  <c r="N23" i="2"/>
  <c r="K954" i="9" s="1"/>
  <c r="K23" i="2"/>
  <c r="H954" i="9" s="1"/>
  <c r="N21" i="2"/>
  <c r="K951" i="9" s="1"/>
  <c r="K21" i="2"/>
  <c r="H951" i="9" s="1"/>
  <c r="L21" i="2"/>
  <c r="I951" i="9" s="1"/>
  <c r="N19" i="2"/>
  <c r="K981" i="9" s="1"/>
  <c r="L19" i="2"/>
  <c r="I981" i="9" s="1"/>
  <c r="K19" i="2"/>
  <c r="H981" i="9" s="1"/>
  <c r="N17" i="2"/>
  <c r="K948" i="9" s="1"/>
  <c r="L17" i="2"/>
  <c r="I948" i="9" s="1"/>
  <c r="K17" i="2"/>
  <c r="H948" i="9" s="1"/>
  <c r="G17" i="2"/>
  <c r="J17" s="1"/>
  <c r="M946" i="9" s="1"/>
  <c r="L13" i="2"/>
  <c r="K13"/>
  <c r="H990" i="9" s="1"/>
  <c r="G13" i="2"/>
  <c r="J988" i="9" s="1"/>
  <c r="L11" i="2"/>
  <c r="I999" i="9" s="1"/>
  <c r="K11" i="2"/>
  <c r="H999" i="9" s="1"/>
  <c r="G11" i="2"/>
  <c r="N9"/>
  <c r="K945" i="9" s="1"/>
  <c r="L9" i="2"/>
  <c r="I945" i="9" s="1"/>
  <c r="K9" i="2"/>
  <c r="H945" i="9" s="1"/>
  <c r="N7" i="2"/>
  <c r="K942" i="9" s="1"/>
  <c r="L7" i="2"/>
  <c r="I942" i="9" s="1"/>
  <c r="K7" i="2"/>
  <c r="H942" i="9" s="1"/>
  <c r="I7" i="2"/>
  <c r="L940" i="9" s="1"/>
  <c r="G15" i="2"/>
  <c r="J1000" i="9" s="1"/>
  <c r="G27" i="2"/>
  <c r="J958" i="9" s="1"/>
  <c r="J967"/>
  <c r="G49" i="2"/>
  <c r="J991" i="9" s="1"/>
  <c r="G51" i="2"/>
  <c r="G21"/>
  <c r="N630" i="1"/>
  <c r="H889" i="9" s="1"/>
  <c r="O630" i="1"/>
  <c r="Q630"/>
  <c r="I630"/>
  <c r="N633"/>
  <c r="H893" i="9" s="1"/>
  <c r="O633" i="1"/>
  <c r="Q633"/>
  <c r="K893" i="9" s="1"/>
  <c r="N636" i="1"/>
  <c r="O636"/>
  <c r="I897" i="9" s="1"/>
  <c r="Q636" i="1"/>
  <c r="N639"/>
  <c r="H901" i="9" s="1"/>
  <c r="O639" i="1"/>
  <c r="I901" i="9" s="1"/>
  <c r="Q639" i="1"/>
  <c r="K901" i="9" s="1"/>
  <c r="N642" i="1"/>
  <c r="O642"/>
  <c r="I905" i="9" s="1"/>
  <c r="Q642" i="1"/>
  <c r="K905" i="9" s="1"/>
  <c r="I633" i="1"/>
  <c r="I636"/>
  <c r="I639"/>
  <c r="I642"/>
  <c r="N578"/>
  <c r="H820" i="9" s="1"/>
  <c r="O578" i="1"/>
  <c r="Q578"/>
  <c r="K820" i="9" s="1"/>
  <c r="N581" i="1"/>
  <c r="O581"/>
  <c r="I824" i="9" s="1"/>
  <c r="Q581" i="1"/>
  <c r="K824" i="9" s="1"/>
  <c r="N584" i="1"/>
  <c r="H828" i="9" s="1"/>
  <c r="O584" i="1"/>
  <c r="Q584"/>
  <c r="K828" i="9" s="1"/>
  <c r="I578" i="1"/>
  <c r="K578" s="1"/>
  <c r="I581"/>
  <c r="I584"/>
  <c r="K584" s="1"/>
  <c r="Q670"/>
  <c r="Q673" s="1"/>
  <c r="H15" i="7" s="1"/>
  <c r="O670" i="1"/>
  <c r="N670"/>
  <c r="I670"/>
  <c r="Q666"/>
  <c r="O666"/>
  <c r="O669" s="1"/>
  <c r="F14" i="7" s="1"/>
  <c r="N666" i="1"/>
  <c r="I666"/>
  <c r="K666" s="1"/>
  <c r="L932" i="9" s="1"/>
  <c r="Q661" i="1"/>
  <c r="K930" i="9" s="1"/>
  <c r="O661" i="1"/>
  <c r="N661"/>
  <c r="H930" i="9" s="1"/>
  <c r="I661" i="1"/>
  <c r="Q658"/>
  <c r="K926" i="9" s="1"/>
  <c r="O658" i="1"/>
  <c r="N658"/>
  <c r="H926" i="9" s="1"/>
  <c r="I658" i="1"/>
  <c r="Q655"/>
  <c r="K922" i="9" s="1"/>
  <c r="O655" i="1"/>
  <c r="I922" i="9" s="1"/>
  <c r="N655" i="1"/>
  <c r="H922" i="9" s="1"/>
  <c r="M919"/>
  <c r="Z654" i="1"/>
  <c r="X654"/>
  <c r="Z653"/>
  <c r="Y653"/>
  <c r="X653"/>
  <c r="Z652"/>
  <c r="Y652"/>
  <c r="Q652"/>
  <c r="K918" i="9" s="1"/>
  <c r="O652" i="1"/>
  <c r="I652"/>
  <c r="Q648"/>
  <c r="O648"/>
  <c r="I913" i="9" s="1"/>
  <c r="I648" i="1"/>
  <c r="K648" s="1"/>
  <c r="Q627"/>
  <c r="O627"/>
  <c r="I885" i="9" s="1"/>
  <c r="N627" i="1"/>
  <c r="I627"/>
  <c r="Q624"/>
  <c r="K881" i="9" s="1"/>
  <c r="O624" i="1"/>
  <c r="I881" i="9" s="1"/>
  <c r="N624" i="1"/>
  <c r="I624"/>
  <c r="Q621"/>
  <c r="K877" i="9" s="1"/>
  <c r="O621" i="1"/>
  <c r="I877" i="9" s="1"/>
  <c r="N621" i="1"/>
  <c r="I621"/>
  <c r="Q618"/>
  <c r="K873" i="9" s="1"/>
  <c r="N618" i="1"/>
  <c r="H873" i="9" s="1"/>
  <c r="I618" i="1"/>
  <c r="K618" s="1"/>
  <c r="Q615"/>
  <c r="K869" i="9" s="1"/>
  <c r="O615" i="1"/>
  <c r="I869" i="9" s="1"/>
  <c r="N615" i="1"/>
  <c r="H869" i="9" s="1"/>
  <c r="I615" i="1"/>
  <c r="Q612"/>
  <c r="K865" i="9" s="1"/>
  <c r="O612" i="1"/>
  <c r="N612"/>
  <c r="H865" i="9" s="1"/>
  <c r="I612" i="1"/>
  <c r="Q609"/>
  <c r="K861" i="9" s="1"/>
  <c r="O609" i="1"/>
  <c r="I861" i="9" s="1"/>
  <c r="N609" i="1"/>
  <c r="H861" i="9" s="1"/>
  <c r="I609" i="1"/>
  <c r="K609" s="1"/>
  <c r="Q606"/>
  <c r="K857" i="9" s="1"/>
  <c r="O606" i="1"/>
  <c r="N606"/>
  <c r="H857" i="9" s="1"/>
  <c r="I606" i="1"/>
  <c r="K606" s="1"/>
  <c r="Q603"/>
  <c r="K853" i="9" s="1"/>
  <c r="O603" i="1"/>
  <c r="N603"/>
  <c r="H853" i="9" s="1"/>
  <c r="I603" i="1"/>
  <c r="K603" s="1"/>
  <c r="Q600"/>
  <c r="K849" i="9" s="1"/>
  <c r="O600" i="1"/>
  <c r="I849" i="9" s="1"/>
  <c r="N600" i="1"/>
  <c r="H849" i="9" s="1"/>
  <c r="I600" i="1"/>
  <c r="K600" s="1"/>
  <c r="Q597"/>
  <c r="K845" i="9" s="1"/>
  <c r="O597" i="1"/>
  <c r="N597"/>
  <c r="H845" i="9" s="1"/>
  <c r="I597" i="1"/>
  <c r="Q594"/>
  <c r="K841" i="9" s="1"/>
  <c r="O594" i="1"/>
  <c r="H841" i="9"/>
  <c r="M838"/>
  <c r="Q587" i="1"/>
  <c r="K832" i="9" s="1"/>
  <c r="O587" i="1"/>
  <c r="N587"/>
  <c r="H832" i="9" s="1"/>
  <c r="I587" i="1"/>
  <c r="Q575"/>
  <c r="K816" i="9" s="1"/>
  <c r="O575" i="1"/>
  <c r="N575"/>
  <c r="H816" i="9" s="1"/>
  <c r="I575" i="1"/>
  <c r="K575" s="1"/>
  <c r="Q572"/>
  <c r="K812" i="9" s="1"/>
  <c r="O572" i="1"/>
  <c r="N572"/>
  <c r="H812" i="9" s="1"/>
  <c r="I572" i="1"/>
  <c r="K572" s="1"/>
  <c r="Q569"/>
  <c r="K808" i="9" s="1"/>
  <c r="N569" i="1"/>
  <c r="H808" i="9" s="1"/>
  <c r="I569" i="1"/>
  <c r="Q566"/>
  <c r="K804" i="9" s="1"/>
  <c r="O566" i="1"/>
  <c r="I804" i="9" s="1"/>
  <c r="N566" i="1"/>
  <c r="I566"/>
  <c r="Q563"/>
  <c r="K800" i="9" s="1"/>
  <c r="O563" i="1"/>
  <c r="I800" i="9" s="1"/>
  <c r="N563" i="1"/>
  <c r="H800" i="9" s="1"/>
  <c r="I563" i="1"/>
  <c r="Q560"/>
  <c r="O560"/>
  <c r="I796" i="9" s="1"/>
  <c r="N560" i="1"/>
  <c r="H796" i="9" s="1"/>
  <c r="I560" i="1"/>
  <c r="Q557"/>
  <c r="O557"/>
  <c r="I792" i="9" s="1"/>
  <c r="N557" i="1"/>
  <c r="H792" i="9" s="1"/>
  <c r="I557" i="1"/>
  <c r="Q554"/>
  <c r="O554"/>
  <c r="I788" i="9" s="1"/>
  <c r="N554" i="1"/>
  <c r="I554"/>
  <c r="Q551"/>
  <c r="K784" i="9" s="1"/>
  <c r="O551" i="1"/>
  <c r="I784" i="9" s="1"/>
  <c r="N551" i="1"/>
  <c r="H784" i="9" s="1"/>
  <c r="I551" i="1"/>
  <c r="Q548"/>
  <c r="K780" i="9" s="1"/>
  <c r="O548" i="1"/>
  <c r="N548"/>
  <c r="H780" i="9" s="1"/>
  <c r="I548" i="1"/>
  <c r="Q545"/>
  <c r="K776" i="9" s="1"/>
  <c r="O545" i="1"/>
  <c r="N545"/>
  <c r="H776" i="9" s="1"/>
  <c r="I545" i="1"/>
  <c r="K545" s="1"/>
  <c r="Q542"/>
  <c r="K772" i="9" s="1"/>
  <c r="O542" i="1"/>
  <c r="N542"/>
  <c r="H772" i="9" s="1"/>
  <c r="I542" i="1"/>
  <c r="K542" s="1"/>
  <c r="Q539"/>
  <c r="K768" i="9" s="1"/>
  <c r="O539" i="1"/>
  <c r="I768" i="9" s="1"/>
  <c r="N539" i="1"/>
  <c r="H768" i="9" s="1"/>
  <c r="I539" i="1"/>
  <c r="K539" s="1"/>
  <c r="Q536"/>
  <c r="K764" i="9" s="1"/>
  <c r="O536" i="1"/>
  <c r="N536"/>
  <c r="H764" i="9" s="1"/>
  <c r="I536" i="1"/>
  <c r="K536" s="1"/>
  <c r="Q533"/>
  <c r="K760" i="9" s="1"/>
  <c r="O533" i="1"/>
  <c r="N533"/>
  <c r="H760" i="9" s="1"/>
  <c r="I533" i="1"/>
  <c r="Q530"/>
  <c r="K756" i="9" s="1"/>
  <c r="N530" i="1"/>
  <c r="O530"/>
  <c r="I756" i="9" s="1"/>
  <c r="Q527" i="1"/>
  <c r="K752" i="9" s="1"/>
  <c r="O527" i="1"/>
  <c r="I752" i="9" s="1"/>
  <c r="N527" i="1"/>
  <c r="I527"/>
  <c r="Q524"/>
  <c r="K748" i="9" s="1"/>
  <c r="N524" i="1"/>
  <c r="H748" i="9" s="1"/>
  <c r="I524" i="1"/>
  <c r="K524" s="1"/>
  <c r="Q521"/>
  <c r="K744" i="9" s="1"/>
  <c r="O521" i="1"/>
  <c r="N521"/>
  <c r="H744" i="9" s="1"/>
  <c r="I521" i="1"/>
  <c r="Q518"/>
  <c r="K740" i="9" s="1"/>
  <c r="O518" i="1"/>
  <c r="I740" i="9" s="1"/>
  <c r="N518" i="1"/>
  <c r="H740" i="9" s="1"/>
  <c r="I518" i="1"/>
  <c r="Q515"/>
  <c r="K736" i="9" s="1"/>
  <c r="O515" i="1"/>
  <c r="N515"/>
  <c r="H736" i="9" s="1"/>
  <c r="I515" i="1"/>
  <c r="K515" s="1"/>
  <c r="Q512"/>
  <c r="K732" i="9" s="1"/>
  <c r="O512" i="1"/>
  <c r="N512"/>
  <c r="H732" i="9" s="1"/>
  <c r="I512" i="1"/>
  <c r="K512" s="1"/>
  <c r="Q509"/>
  <c r="K728" i="9" s="1"/>
  <c r="O509" i="1"/>
  <c r="N509"/>
  <c r="H728" i="9" s="1"/>
  <c r="I509" i="1"/>
  <c r="Q505"/>
  <c r="O505"/>
  <c r="N505"/>
  <c r="I505"/>
  <c r="J246" i="9"/>
  <c r="J239"/>
  <c r="J220"/>
  <c r="K65"/>
  <c r="K60"/>
  <c r="I60"/>
  <c r="H60"/>
  <c r="Q42" i="1"/>
  <c r="K48" i="9" s="1"/>
  <c r="I48"/>
  <c r="I42" i="1"/>
  <c r="M45" i="9" s="1"/>
  <c r="Q39" i="1"/>
  <c r="K44" i="9" s="1"/>
  <c r="I44"/>
  <c r="H44"/>
  <c r="I39" i="1"/>
  <c r="J41" i="9" s="1"/>
  <c r="K40"/>
  <c r="I40"/>
  <c r="H40"/>
  <c r="J37"/>
  <c r="K36"/>
  <c r="H36"/>
  <c r="H32"/>
  <c r="I30" i="1"/>
  <c r="K30" s="1"/>
  <c r="I31" s="1"/>
  <c r="K31" s="1"/>
  <c r="I32" s="1"/>
  <c r="K32" s="1"/>
  <c r="Q26"/>
  <c r="O26"/>
  <c r="N26"/>
  <c r="N56" s="1"/>
  <c r="I26"/>
  <c r="Q22"/>
  <c r="K22" i="9" s="1"/>
  <c r="O22" i="1"/>
  <c r="I22" i="9" s="1"/>
  <c r="H22"/>
  <c r="Q13" i="1"/>
  <c r="K10" i="9" s="1"/>
  <c r="O13" i="1"/>
  <c r="I10" i="9" s="1"/>
  <c r="H10"/>
  <c r="I13" i="1"/>
  <c r="J7" i="9" s="1"/>
  <c r="Q9" i="1"/>
  <c r="O9"/>
  <c r="I9"/>
  <c r="M890" i="9"/>
  <c r="M850"/>
  <c r="M821"/>
  <c r="M33"/>
  <c r="M910"/>
  <c r="I530" i="1"/>
  <c r="O569"/>
  <c r="I808" i="9" s="1"/>
  <c r="G10" i="13"/>
  <c r="G23" i="2"/>
  <c r="L23"/>
  <c r="I954" i="9" s="1"/>
  <c r="I49" i="2"/>
  <c r="L991" i="9" s="1"/>
  <c r="J49" i="2"/>
  <c r="M991" i="9" s="1"/>
  <c r="G9" i="2"/>
  <c r="I9" s="1"/>
  <c r="M801" i="9"/>
  <c r="I65"/>
  <c r="I871"/>
  <c r="O618" i="1"/>
  <c r="I873" i="9" s="1"/>
  <c r="O524" i="1"/>
  <c r="I748" i="9" s="1"/>
  <c r="I746"/>
  <c r="M842"/>
  <c r="H5"/>
  <c r="L45" i="1"/>
  <c r="M49" i="9" s="1"/>
  <c r="M898"/>
  <c r="G8" i="13"/>
  <c r="I45" i="2"/>
  <c r="L994" i="9" s="1"/>
  <c r="J39" i="2"/>
  <c r="M970" i="9" s="1"/>
  <c r="J51" i="2"/>
  <c r="M982" i="9" s="1"/>
  <c r="I23" i="2"/>
  <c r="L952" i="9" s="1"/>
  <c r="J37" i="2"/>
  <c r="M967" i="9" s="1"/>
  <c r="J41" i="2"/>
  <c r="M973" i="9" s="1"/>
  <c r="L967"/>
  <c r="M17" i="2"/>
  <c r="J948" i="9" s="1"/>
  <c r="L15" i="2"/>
  <c r="I1002" i="9" s="1"/>
  <c r="J7" i="2"/>
  <c r="M940" i="9" s="1"/>
  <c r="M37" i="2"/>
  <c r="O37" s="1"/>
  <c r="L969" i="9" s="1"/>
  <c r="M23" i="2"/>
  <c r="J954" i="9" s="1"/>
  <c r="M13" i="2"/>
  <c r="E17" i="7"/>
  <c r="G17" s="1"/>
  <c r="K15" i="2"/>
  <c r="H1002" i="9" s="1"/>
  <c r="M25" i="2"/>
  <c r="P25" s="1"/>
  <c r="M957" i="9" s="1"/>
  <c r="M31" i="2"/>
  <c r="J1005" i="9" s="1"/>
  <c r="G19" i="2"/>
  <c r="J979" i="9" s="1"/>
  <c r="J47" i="2"/>
  <c r="M985" i="9" s="1"/>
  <c r="I27" i="2"/>
  <c r="G29"/>
  <c r="J961" i="9" s="1"/>
  <c r="M49" i="2"/>
  <c r="O49" s="1"/>
  <c r="L993" i="9" s="1"/>
  <c r="L47" i="2"/>
  <c r="I987" i="9" s="1"/>
  <c r="J43" i="2"/>
  <c r="M976" i="9" s="1"/>
  <c r="M33" i="2"/>
  <c r="J966" i="9" s="1"/>
  <c r="K58" i="2"/>
  <c r="M41"/>
  <c r="O41" s="1"/>
  <c r="L975" i="9" s="1"/>
  <c r="I15" i="2"/>
  <c r="N27"/>
  <c r="N11"/>
  <c r="K999" i="9" s="1"/>
  <c r="J34" i="7"/>
  <c r="I47" i="2"/>
  <c r="L985" i="9" s="1"/>
  <c r="J13" i="2"/>
  <c r="M988" i="9" s="1"/>
  <c r="I13" i="2"/>
  <c r="N13"/>
  <c r="J27"/>
  <c r="M958" i="9" s="1"/>
  <c r="J11" i="2"/>
  <c r="M997" i="9" s="1"/>
  <c r="J15" i="2"/>
  <c r="M1000" i="9" s="1"/>
  <c r="N47" i="2"/>
  <c r="K987" i="9" s="1"/>
  <c r="K889"/>
  <c r="K913"/>
  <c r="M15" i="2"/>
  <c r="J1002" i="9" s="1"/>
  <c r="O17" i="2"/>
  <c r="L948" i="9" s="1"/>
  <c r="G24" i="2"/>
  <c r="J953" i="9" s="1"/>
  <c r="O31" i="2"/>
  <c r="L1005" i="9" s="1"/>
  <c r="G38" i="2"/>
  <c r="J968" i="9" s="1"/>
  <c r="I19" i="2"/>
  <c r="L979" i="9" s="1"/>
  <c r="J19" i="2"/>
  <c r="M979" i="9" s="1"/>
  <c r="O23" i="2"/>
  <c r="L954" i="9" s="1"/>
  <c r="P23" i="2"/>
  <c r="M954" i="9" s="1"/>
  <c r="P33" i="2"/>
  <c r="M966" i="9" s="1"/>
  <c r="J29" i="2"/>
  <c r="M961" i="9" s="1"/>
  <c r="I29" i="2"/>
  <c r="L961" i="9" s="1"/>
  <c r="M47" i="2"/>
  <c r="J987" i="9" s="1"/>
  <c r="L53" i="2"/>
  <c r="H1009" i="9"/>
  <c r="G58" i="2"/>
  <c r="I58" s="1"/>
  <c r="L58"/>
  <c r="I1009" i="9" s="1"/>
  <c r="G48" i="2"/>
  <c r="J986" i="9" s="1"/>
  <c r="O13" i="2"/>
  <c r="N58"/>
  <c r="K1009" i="9" s="1"/>
  <c r="O15" i="2"/>
  <c r="L1002" i="9" s="1"/>
  <c r="I38" i="2"/>
  <c r="L968" i="9" s="1"/>
  <c r="J24" i="2"/>
  <c r="M953" i="9" s="1"/>
  <c r="G30" i="2"/>
  <c r="J962" i="9" s="1"/>
  <c r="J48" i="2"/>
  <c r="M986" i="9" s="1"/>
  <c r="I48" i="2"/>
  <c r="L986" i="9" s="1"/>
  <c r="G59" i="2" l="1"/>
  <c r="I59" s="1"/>
  <c r="B99" i="13"/>
  <c r="L1003" i="9"/>
  <c r="G32" i="2"/>
  <c r="P47"/>
  <c r="M987" i="9" s="1"/>
  <c r="I24" i="2"/>
  <c r="L953" i="9" s="1"/>
  <c r="O33" i="2"/>
  <c r="L966" i="9" s="1"/>
  <c r="M45" i="2"/>
  <c r="I25"/>
  <c r="M29"/>
  <c r="M51"/>
  <c r="M27"/>
  <c r="J960" i="9" s="1"/>
  <c r="H52" i="12"/>
  <c r="H60" s="1"/>
  <c r="M43" i="2"/>
  <c r="K939" i="9"/>
  <c r="M7" i="2"/>
  <c r="K990" i="9"/>
  <c r="K978"/>
  <c r="L89" i="12"/>
  <c r="H18" i="13"/>
  <c r="B29"/>
  <c r="G20" i="2"/>
  <c r="K960" i="9"/>
  <c r="M39" i="2"/>
  <c r="O39" s="1"/>
  <c r="L972" i="9" s="1"/>
  <c r="O47" i="2"/>
  <c r="L987" i="9" s="1"/>
  <c r="P15" i="2"/>
  <c r="M1002" i="9" s="1"/>
  <c r="G46" i="2"/>
  <c r="J25"/>
  <c r="M955" i="9" s="1"/>
  <c r="M11" i="2"/>
  <c r="M19"/>
  <c r="J38"/>
  <c r="M968" i="9" s="1"/>
  <c r="H7" i="13"/>
  <c r="J17" i="7"/>
  <c r="I17"/>
  <c r="K5" i="9"/>
  <c r="Q25" i="1"/>
  <c r="I27" i="9"/>
  <c r="O56" i="1"/>
  <c r="F10" i="7" s="1"/>
  <c r="K724" i="9"/>
  <c r="Q665" i="1"/>
  <c r="I939" i="9"/>
  <c r="O673" i="1"/>
  <c r="F15" i="7" s="1"/>
  <c r="H724" i="9"/>
  <c r="N665" i="1"/>
  <c r="E10" i="7"/>
  <c r="P56" i="1"/>
  <c r="K27" i="9"/>
  <c r="Q56" i="1"/>
  <c r="I724" i="9"/>
  <c r="O665" i="1"/>
  <c r="H935" i="9"/>
  <c r="N669" i="1"/>
  <c r="E14" i="7" s="1"/>
  <c r="G14" s="1"/>
  <c r="K935" i="9"/>
  <c r="Q669" i="1"/>
  <c r="H14" i="7" s="1"/>
  <c r="J14" s="1"/>
  <c r="H939" i="9"/>
  <c r="N673" i="1"/>
  <c r="E15" i="7" s="1"/>
  <c r="G15" s="1"/>
  <c r="I15" s="1"/>
  <c r="O25" i="1"/>
  <c r="P551"/>
  <c r="J784" i="9" s="1"/>
  <c r="J24"/>
  <c r="M185"/>
  <c r="J185"/>
  <c r="J720"/>
  <c r="K509" i="1"/>
  <c r="L725" i="9" s="1"/>
  <c r="J725"/>
  <c r="J62"/>
  <c r="L69"/>
  <c r="J69"/>
  <c r="M69"/>
  <c r="I30" i="2"/>
  <c r="L962" i="9" s="1"/>
  <c r="J23" i="2"/>
  <c r="M952" i="9" s="1"/>
  <c r="J952"/>
  <c r="I51" i="2"/>
  <c r="L982" i="9" s="1"/>
  <c r="J982"/>
  <c r="I39" i="2"/>
  <c r="L970" i="9" s="1"/>
  <c r="J970"/>
  <c r="I41" i="2"/>
  <c r="L973" i="9" s="1"/>
  <c r="J973"/>
  <c r="I43" i="2"/>
  <c r="L976" i="9" s="1"/>
  <c r="J976"/>
  <c r="I990"/>
  <c r="I978"/>
  <c r="P41" i="2"/>
  <c r="M975" i="9" s="1"/>
  <c r="J975"/>
  <c r="P49" i="2"/>
  <c r="M993" i="9" s="1"/>
  <c r="J993"/>
  <c r="P39" i="2"/>
  <c r="M972" i="9" s="1"/>
  <c r="J972"/>
  <c r="G28" i="2"/>
  <c r="J959" i="9" s="1"/>
  <c r="L958"/>
  <c r="O25" i="2"/>
  <c r="L957" i="9" s="1"/>
  <c r="J957"/>
  <c r="J9" i="2"/>
  <c r="M943" i="9" s="1"/>
  <c r="J943"/>
  <c r="J997"/>
  <c r="I11" i="2"/>
  <c r="I17"/>
  <c r="L946" i="9" s="1"/>
  <c r="J946"/>
  <c r="J31" i="2"/>
  <c r="M1003" i="9" s="1"/>
  <c r="J1003"/>
  <c r="I33" i="2"/>
  <c r="L964" i="9" s="1"/>
  <c r="J964"/>
  <c r="J20" i="2"/>
  <c r="M980" i="9" s="1"/>
  <c r="G50" i="2"/>
  <c r="K53"/>
  <c r="J58"/>
  <c r="M21"/>
  <c r="J45"/>
  <c r="M994" i="9" s="1"/>
  <c r="J994"/>
  <c r="P37" i="2"/>
  <c r="M969" i="9" s="1"/>
  <c r="J969"/>
  <c r="J21" i="2"/>
  <c r="M949" i="9" s="1"/>
  <c r="J949"/>
  <c r="G16" i="2"/>
  <c r="J1001" i="9" s="1"/>
  <c r="L1000"/>
  <c r="G14" i="2"/>
  <c r="L988" i="9"/>
  <c r="G10" i="2"/>
  <c r="J944" i="9" s="1"/>
  <c r="L943"/>
  <c r="I23" i="1"/>
  <c r="J45" i="9"/>
  <c r="L62"/>
  <c r="J829"/>
  <c r="K587" i="1"/>
  <c r="J842" i="9"/>
  <c r="K597" i="1"/>
  <c r="J866" i="9"/>
  <c r="K615" i="1"/>
  <c r="J915" i="9"/>
  <c r="K652" i="1"/>
  <c r="M923" i="9"/>
  <c r="K658" i="1"/>
  <c r="M927" i="9"/>
  <c r="K661" i="1"/>
  <c r="M902" i="9"/>
  <c r="K642" i="1"/>
  <c r="I643" s="1"/>
  <c r="M753" i="9"/>
  <c r="K530" i="1"/>
  <c r="J737" i="9"/>
  <c r="K518" i="1"/>
  <c r="M741" i="9"/>
  <c r="K521" i="1"/>
  <c r="M757" i="9"/>
  <c r="K533" i="1"/>
  <c r="K548"/>
  <c r="L777" i="9" s="1"/>
  <c r="M781"/>
  <c r="K551" i="1"/>
  <c r="J785" i="9"/>
  <c r="K554" i="1"/>
  <c r="J789" i="9"/>
  <c r="K557" i="1"/>
  <c r="L789" i="9" s="1"/>
  <c r="J793"/>
  <c r="K560" i="1"/>
  <c r="M797" i="9"/>
  <c r="K563" i="1"/>
  <c r="J801" i="9"/>
  <c r="K566" i="1"/>
  <c r="J805" i="9"/>
  <c r="K569" i="1"/>
  <c r="I570" s="1"/>
  <c r="J874" i="9"/>
  <c r="K621" i="1"/>
  <c r="J878" i="9"/>
  <c r="K624" i="1"/>
  <c r="J882" i="9"/>
  <c r="K627" i="1"/>
  <c r="L882" i="9" s="1"/>
  <c r="J821"/>
  <c r="K581" i="1"/>
  <c r="I582" s="1"/>
  <c r="J898" i="9"/>
  <c r="K639" i="1"/>
  <c r="J890" i="9"/>
  <c r="K633" i="1"/>
  <c r="P518"/>
  <c r="J740" i="9" s="1"/>
  <c r="K46" i="1"/>
  <c r="I47" s="1"/>
  <c r="J749" i="9"/>
  <c r="K527" i="1"/>
  <c r="J862" i="9"/>
  <c r="K612" i="1"/>
  <c r="J894" i="9"/>
  <c r="K636" i="1"/>
  <c r="J886" i="9"/>
  <c r="K630" i="1"/>
  <c r="I5" i="9"/>
  <c r="P9" i="1"/>
  <c r="S9" s="1"/>
  <c r="M5" i="9" s="1"/>
  <c r="M41"/>
  <c r="K393" i="1"/>
  <c r="L49" i="9"/>
  <c r="I549" i="1"/>
  <c r="L549" s="1"/>
  <c r="M805" i="9"/>
  <c r="I653" i="1"/>
  <c r="K13"/>
  <c r="L7" i="9" s="1"/>
  <c r="M737"/>
  <c r="J797"/>
  <c r="I36"/>
  <c r="M37"/>
  <c r="M915"/>
  <c r="K364" i="1"/>
  <c r="L511" i="9" s="1"/>
  <c r="M882"/>
  <c r="K36" i="1"/>
  <c r="P13"/>
  <c r="R13" s="1"/>
  <c r="L10" i="9" s="1"/>
  <c r="J910"/>
  <c r="J781"/>
  <c r="I561" i="1"/>
  <c r="J794" i="9" s="1"/>
  <c r="P527" i="1"/>
  <c r="J752" i="9" s="1"/>
  <c r="L910"/>
  <c r="I649" i="1"/>
  <c r="L649" s="1"/>
  <c r="M911" i="9" s="1"/>
  <c r="I667" i="1"/>
  <c r="K667" s="1"/>
  <c r="P618"/>
  <c r="S618" s="1"/>
  <c r="M873" i="9" s="1"/>
  <c r="S518" i="1"/>
  <c r="M740" i="9" s="1"/>
  <c r="L793"/>
  <c r="L902"/>
  <c r="K26" i="1"/>
  <c r="L874" i="9"/>
  <c r="J44"/>
  <c r="K474" i="1"/>
  <c r="L505"/>
  <c r="M720" i="9" s="1"/>
  <c r="J919"/>
  <c r="I555" i="1"/>
  <c r="M785" i="9"/>
  <c r="M874"/>
  <c r="M878"/>
  <c r="M793"/>
  <c r="L210" i="1"/>
  <c r="M789" i="9"/>
  <c r="M36"/>
  <c r="R39" i="1"/>
  <c r="L44" i="9" s="1"/>
  <c r="P524" i="1"/>
  <c r="J748" i="9" s="1"/>
  <c r="I558" i="1"/>
  <c r="J790" i="9" s="1"/>
  <c r="S39" i="1"/>
  <c r="M44" i="9" s="1"/>
  <c r="J753"/>
  <c r="P560" i="1"/>
  <c r="P563"/>
  <c r="J800" i="9" s="1"/>
  <c r="P600" i="1"/>
  <c r="S600" s="1"/>
  <c r="M849" i="9" s="1"/>
  <c r="M65"/>
  <c r="P26" i="1"/>
  <c r="P22"/>
  <c r="S22" s="1"/>
  <c r="M22" i="9" s="1"/>
  <c r="P655" i="1"/>
  <c r="J922" i="9" s="1"/>
  <c r="P557" i="1"/>
  <c r="J792" i="9" s="1"/>
  <c r="J873"/>
  <c r="I918"/>
  <c r="P652" i="1"/>
  <c r="R652" s="1"/>
  <c r="S36"/>
  <c r="M40" i="9" s="1"/>
  <c r="J59" i="2"/>
  <c r="H12" i="13"/>
  <c r="H10"/>
  <c r="H61" i="9"/>
  <c r="H20" i="13"/>
  <c r="H17"/>
  <c r="G11"/>
  <c r="H11" s="1"/>
  <c r="H8"/>
  <c r="H6"/>
  <c r="H9"/>
  <c r="I14" i="2"/>
  <c r="L989" i="9" s="1"/>
  <c r="M9" i="2"/>
  <c r="J945" i="9" s="1"/>
  <c r="M53" i="2"/>
  <c r="E53"/>
  <c r="G53" s="1"/>
  <c r="J53" s="1"/>
  <c r="J28"/>
  <c r="M959" i="9" s="1"/>
  <c r="I28" i="2"/>
  <c r="L959" i="9" s="1"/>
  <c r="G52" i="2"/>
  <c r="J983" i="9" s="1"/>
  <c r="G34" i="2"/>
  <c r="J965" i="9" s="1"/>
  <c r="G8" i="2"/>
  <c r="J941" i="9" s="1"/>
  <c r="G42" i="2"/>
  <c r="J974" i="9" s="1"/>
  <c r="I21" i="2"/>
  <c r="L949" i="9" s="1"/>
  <c r="P13" i="2"/>
  <c r="G18"/>
  <c r="J947" i="9" s="1"/>
  <c r="G40" i="2"/>
  <c r="J971" i="9" s="1"/>
  <c r="G44" i="2"/>
  <c r="J977" i="9" s="1"/>
  <c r="I10" i="2"/>
  <c r="L944" i="9" s="1"/>
  <c r="P505" i="1"/>
  <c r="I540"/>
  <c r="L765" i="9"/>
  <c r="L773"/>
  <c r="I546" i="1"/>
  <c r="I622"/>
  <c r="J36" i="9"/>
  <c r="L36"/>
  <c r="J778"/>
  <c r="L40"/>
  <c r="R518" i="1"/>
  <c r="L740" i="9" s="1"/>
  <c r="I510" i="1"/>
  <c r="J726" i="9" s="1"/>
  <c r="P539" i="1"/>
  <c r="K505"/>
  <c r="L720" i="9" s="1"/>
  <c r="M866"/>
  <c r="P609" i="1"/>
  <c r="J902" i="9"/>
  <c r="P670" i="1"/>
  <c r="P673" s="1"/>
  <c r="P569"/>
  <c r="P615"/>
  <c r="P639"/>
  <c r="M862" i="9"/>
  <c r="J849"/>
  <c r="R600" i="1"/>
  <c r="L849" i="9" s="1"/>
  <c r="I567" i="1"/>
  <c r="L567" s="1"/>
  <c r="M802" i="9" s="1"/>
  <c r="L801"/>
  <c r="I607" i="1"/>
  <c r="L854" i="9"/>
  <c r="S13" i="1"/>
  <c r="M10" i="9" s="1"/>
  <c r="R557" i="1"/>
  <c r="L792" i="9" s="1"/>
  <c r="S505" i="1"/>
  <c r="M724" i="9" s="1"/>
  <c r="I728"/>
  <c r="P509" i="1"/>
  <c r="J728" i="9" s="1"/>
  <c r="M729"/>
  <c r="J729"/>
  <c r="I732"/>
  <c r="P512" i="1"/>
  <c r="M733" i="9"/>
  <c r="J733"/>
  <c r="I736"/>
  <c r="P515" i="1"/>
  <c r="R515" s="1"/>
  <c r="L736" i="9" s="1"/>
  <c r="J741"/>
  <c r="P521" i="1"/>
  <c r="I744" i="9"/>
  <c r="J745"/>
  <c r="M745"/>
  <c r="H752"/>
  <c r="H756"/>
  <c r="P530" i="1"/>
  <c r="J757" i="9"/>
  <c r="I760"/>
  <c r="P533" i="1"/>
  <c r="J761" i="9"/>
  <c r="M761"/>
  <c r="I764"/>
  <c r="P536" i="1"/>
  <c r="J765" i="9"/>
  <c r="M765"/>
  <c r="J769"/>
  <c r="M769"/>
  <c r="I772"/>
  <c r="P542" i="1"/>
  <c r="J773" i="9"/>
  <c r="M773"/>
  <c r="I776"/>
  <c r="P545" i="1"/>
  <c r="I780" i="9"/>
  <c r="P548" i="1"/>
  <c r="H788" i="9"/>
  <c r="P554" i="1"/>
  <c r="K788" i="9"/>
  <c r="S554" i="1"/>
  <c r="M788" i="9" s="1"/>
  <c r="K792"/>
  <c r="K796"/>
  <c r="S560" i="1"/>
  <c r="M796" i="9" s="1"/>
  <c r="H804"/>
  <c r="P566" i="1"/>
  <c r="J809" i="9"/>
  <c r="M809"/>
  <c r="I812"/>
  <c r="P572" i="1"/>
  <c r="J813" i="9"/>
  <c r="M813"/>
  <c r="I816"/>
  <c r="P575" i="1"/>
  <c r="M829" i="9"/>
  <c r="I832"/>
  <c r="P587" i="1"/>
  <c r="J838" i="9"/>
  <c r="I841"/>
  <c r="P594" i="1"/>
  <c r="I845" i="9"/>
  <c r="P597" i="1"/>
  <c r="J846" i="9"/>
  <c r="M846"/>
  <c r="J850"/>
  <c r="I853"/>
  <c r="P603" i="1"/>
  <c r="M854" i="9"/>
  <c r="J854"/>
  <c r="I857"/>
  <c r="P606" i="1"/>
  <c r="J858" i="9"/>
  <c r="M858"/>
  <c r="I865"/>
  <c r="P612" i="1"/>
  <c r="J870" i="9"/>
  <c r="M870"/>
  <c r="H877"/>
  <c r="P621" i="1"/>
  <c r="H881" i="9"/>
  <c r="P624" i="1"/>
  <c r="S624" s="1"/>
  <c r="M881" i="9" s="1"/>
  <c r="H885"/>
  <c r="P627" i="1"/>
  <c r="K885" i="9"/>
  <c r="S627" i="1"/>
  <c r="M885" i="9" s="1"/>
  <c r="H913"/>
  <c r="P648" i="1"/>
  <c r="S648" s="1"/>
  <c r="M913" i="9" s="1"/>
  <c r="H918"/>
  <c r="J923"/>
  <c r="I926"/>
  <c r="P658" i="1"/>
  <c r="J927" i="9"/>
  <c r="I930"/>
  <c r="P661" i="1"/>
  <c r="L666"/>
  <c r="J932" i="9"/>
  <c r="I935"/>
  <c r="P666" i="1"/>
  <c r="P669" s="1"/>
  <c r="J936" i="9"/>
  <c r="K670" i="1"/>
  <c r="L670"/>
  <c r="M936" i="9" s="1"/>
  <c r="J825"/>
  <c r="M817"/>
  <c r="J817"/>
  <c r="I828"/>
  <c r="P584" i="1"/>
  <c r="H824" i="9"/>
  <c r="P581" i="1"/>
  <c r="I820" i="9"/>
  <c r="P578" i="1"/>
  <c r="M894" i="9"/>
  <c r="H905"/>
  <c r="P642" i="1"/>
  <c r="K897" i="9"/>
  <c r="H897"/>
  <c r="P636" i="1"/>
  <c r="I893" i="9"/>
  <c r="P633" i="1"/>
  <c r="M886" i="9"/>
  <c r="I889"/>
  <c r="P630" i="1"/>
  <c r="J2" i="9"/>
  <c r="L9" i="1"/>
  <c r="M2" i="9" s="1"/>
  <c r="K9" i="1"/>
  <c r="L22"/>
  <c r="M19" i="9" s="1"/>
  <c r="J19"/>
  <c r="L19"/>
  <c r="H48"/>
  <c r="K33" i="1"/>
  <c r="J33" i="9"/>
  <c r="H9" i="5"/>
  <c r="R521" i="1"/>
  <c r="L744" i="9" s="1"/>
  <c r="L29"/>
  <c r="L915"/>
  <c r="L785"/>
  <c r="I14" i="1"/>
  <c r="K14" s="1"/>
  <c r="K42"/>
  <c r="I43" s="1"/>
  <c r="L26"/>
  <c r="M24" i="9" s="1"/>
  <c r="J49"/>
  <c r="K210" i="1"/>
  <c r="I211" s="1"/>
  <c r="K39"/>
  <c r="I40" s="1"/>
  <c r="J916" i="9"/>
  <c r="J786"/>
  <c r="J822"/>
  <c r="J29"/>
  <c r="M29"/>
  <c r="M749"/>
  <c r="J777"/>
  <c r="M777"/>
  <c r="H27"/>
  <c r="L57" i="1"/>
  <c r="M62" i="9" s="1"/>
  <c r="M825"/>
  <c r="R26" i="1"/>
  <c r="L27" i="9" s="1"/>
  <c r="N53" i="2"/>
  <c r="P53" s="1"/>
  <c r="O27"/>
  <c r="L960" i="9" s="1"/>
  <c r="H8" i="5"/>
  <c r="I33" i="7"/>
  <c r="M58" i="2"/>
  <c r="J996" i="9" l="1"/>
  <c r="P45" i="2"/>
  <c r="M996" i="9" s="1"/>
  <c r="J10"/>
  <c r="J10" i="2"/>
  <c r="M944" i="9" s="1"/>
  <c r="I16" i="2"/>
  <c r="L1001" i="9" s="1"/>
  <c r="L805"/>
  <c r="R551" i="1"/>
  <c r="L784" i="9" s="1"/>
  <c r="S551" i="1"/>
  <c r="M784" i="9" s="1"/>
  <c r="O45" i="2"/>
  <c r="L996" i="9" s="1"/>
  <c r="J15" i="7"/>
  <c r="J981" i="9"/>
  <c r="P19" i="2"/>
  <c r="M981" i="9" s="1"/>
  <c r="O19" i="2"/>
  <c r="L981" i="9" s="1"/>
  <c r="P27" i="2"/>
  <c r="M960" i="9" s="1"/>
  <c r="L90" i="12"/>
  <c r="M89"/>
  <c r="J984" i="9"/>
  <c r="O51" i="2"/>
  <c r="L984" i="9" s="1"/>
  <c r="J942"/>
  <c r="O7" i="2"/>
  <c r="L942" i="9" s="1"/>
  <c r="P7" i="2"/>
  <c r="M942" i="9" s="1"/>
  <c r="J1004"/>
  <c r="I32" i="2"/>
  <c r="L1004" i="9" s="1"/>
  <c r="R527" i="1"/>
  <c r="L752" i="9" s="1"/>
  <c r="J933"/>
  <c r="J999"/>
  <c r="O11" i="2"/>
  <c r="L999" i="9" s="1"/>
  <c r="P11" i="2"/>
  <c r="M999" i="9" s="1"/>
  <c r="J980"/>
  <c r="I20" i="2"/>
  <c r="L980" i="9" s="1"/>
  <c r="J978"/>
  <c r="J990"/>
  <c r="P43" i="2"/>
  <c r="O43"/>
  <c r="J963" i="9"/>
  <c r="O29" i="2"/>
  <c r="L963" i="9" s="1"/>
  <c r="H59" i="12"/>
  <c r="J995" i="9"/>
  <c r="I46" i="2"/>
  <c r="L995" i="9" s="1"/>
  <c r="J46" i="2"/>
  <c r="M995" i="9" s="1"/>
  <c r="S527" i="1"/>
  <c r="M752" i="9" s="1"/>
  <c r="R563" i="1"/>
  <c r="L800" i="9" s="1"/>
  <c r="L821"/>
  <c r="L955"/>
  <c r="G26" i="2"/>
  <c r="J16"/>
  <c r="M1001" i="9" s="1"/>
  <c r="R524" i="1"/>
  <c r="L748" i="9" s="1"/>
  <c r="F13" i="7"/>
  <c r="I931" i="9" s="1"/>
  <c r="P665" i="1"/>
  <c r="R665" s="1"/>
  <c r="F9" i="7"/>
  <c r="P25" i="1"/>
  <c r="R25" s="1"/>
  <c r="G10" i="7"/>
  <c r="H10"/>
  <c r="S56" i="1"/>
  <c r="E13" i="7"/>
  <c r="E22" s="1"/>
  <c r="H13"/>
  <c r="S665" i="1"/>
  <c r="H9" i="7"/>
  <c r="S25" i="1"/>
  <c r="I14" i="7"/>
  <c r="R56" i="1"/>
  <c r="I628"/>
  <c r="J883" i="9" s="1"/>
  <c r="L185"/>
  <c r="J63"/>
  <c r="J247"/>
  <c r="L246"/>
  <c r="J240"/>
  <c r="L239"/>
  <c r="R505" i="1"/>
  <c r="L724" i="9" s="1"/>
  <c r="J724"/>
  <c r="I27" i="1"/>
  <c r="J409" i="9"/>
  <c r="L408"/>
  <c r="J221"/>
  <c r="L220"/>
  <c r="J992"/>
  <c r="I50" i="2"/>
  <c r="L992" i="9" s="1"/>
  <c r="J50" i="2"/>
  <c r="M992" i="9" s="1"/>
  <c r="L997"/>
  <c r="G12" i="2"/>
  <c r="J951" i="9"/>
  <c r="P21" i="2"/>
  <c r="M951" i="9" s="1"/>
  <c r="O21" i="2"/>
  <c r="L951" i="9" s="1"/>
  <c r="H23"/>
  <c r="I61"/>
  <c r="J14" i="2"/>
  <c r="M989" i="9" s="1"/>
  <c r="J989"/>
  <c r="K23" i="1"/>
  <c r="I24" s="1"/>
  <c r="K24" s="1"/>
  <c r="J22" i="9"/>
  <c r="K27" i="1"/>
  <c r="I28" s="1"/>
  <c r="R618"/>
  <c r="L873" i="9" s="1"/>
  <c r="L33"/>
  <c r="I34" i="1"/>
  <c r="K510"/>
  <c r="L726" i="9" s="1"/>
  <c r="L510" i="1"/>
  <c r="M726" i="9" s="1"/>
  <c r="K622" i="1"/>
  <c r="L622"/>
  <c r="K540"/>
  <c r="L540"/>
  <c r="K558"/>
  <c r="L558"/>
  <c r="M790" i="9" s="1"/>
  <c r="K555" i="1"/>
  <c r="L786" i="9" s="1"/>
  <c r="L555" i="1"/>
  <c r="M786" i="9" s="1"/>
  <c r="L37"/>
  <c r="I37" i="1"/>
  <c r="J38" i="9" s="1"/>
  <c r="K653" i="1"/>
  <c r="I654" s="1"/>
  <c r="L653"/>
  <c r="M916" i="9" s="1"/>
  <c r="K628" i="1"/>
  <c r="L628"/>
  <c r="J50" i="9"/>
  <c r="L46" i="1"/>
  <c r="M50" i="9" s="1"/>
  <c r="K607" i="1"/>
  <c r="L607"/>
  <c r="M855" i="9" s="1"/>
  <c r="K643" i="1"/>
  <c r="L643"/>
  <c r="M903" i="9" s="1"/>
  <c r="K546" i="1"/>
  <c r="L546"/>
  <c r="K570"/>
  <c r="L570"/>
  <c r="M806" i="9" s="1"/>
  <c r="K561" i="1"/>
  <c r="L561"/>
  <c r="M794" i="9" s="1"/>
  <c r="K502" i="1"/>
  <c r="L50" i="9"/>
  <c r="K582" i="1"/>
  <c r="L582"/>
  <c r="M822" i="9" s="1"/>
  <c r="L58" i="1"/>
  <c r="M63" i="9" s="1"/>
  <c r="J802"/>
  <c r="K567" i="1"/>
  <c r="L802" i="9" s="1"/>
  <c r="J911"/>
  <c r="K649" i="1"/>
  <c r="L911" i="9" s="1"/>
  <c r="M778"/>
  <c r="K549" i="1"/>
  <c r="L778" i="9" s="1"/>
  <c r="I10" i="1"/>
  <c r="L797" i="9"/>
  <c r="I564" i="1"/>
  <c r="J5" i="9"/>
  <c r="R9" i="1"/>
  <c r="L5" i="9" s="1"/>
  <c r="M883"/>
  <c r="L878"/>
  <c r="I625" i="1"/>
  <c r="I668"/>
  <c r="I669" s="1"/>
  <c r="J669" s="1"/>
  <c r="L933" i="9"/>
  <c r="L781"/>
  <c r="I552" i="1"/>
  <c r="L753" i="9"/>
  <c r="I531" i="1"/>
  <c r="J806" i="9"/>
  <c r="S557" i="1"/>
  <c r="M792" i="9" s="1"/>
  <c r="R655" i="1"/>
  <c r="L922" i="9" s="1"/>
  <c r="L667" i="1"/>
  <c r="M933" i="9" s="1"/>
  <c r="R22" i="1"/>
  <c r="L22" i="9" s="1"/>
  <c r="L27" i="1"/>
  <c r="M25" i="9" s="1"/>
  <c r="S524" i="1"/>
  <c r="M748" i="9" s="1"/>
  <c r="L24"/>
  <c r="L890"/>
  <c r="I634" i="1"/>
  <c r="J27" i="9"/>
  <c r="S26" i="1"/>
  <c r="M27" i="9" s="1"/>
  <c r="J796"/>
  <c r="R560" i="1"/>
  <c r="L796" i="9" s="1"/>
  <c r="J65"/>
  <c r="L65"/>
  <c r="L898"/>
  <c r="I640" i="1"/>
  <c r="L866" i="9"/>
  <c r="I616" i="1"/>
  <c r="L365"/>
  <c r="M512" i="9" s="1"/>
  <c r="J40"/>
  <c r="S563" i="1"/>
  <c r="M800" i="9" s="1"/>
  <c r="S655" i="1"/>
  <c r="M922" i="9" s="1"/>
  <c r="M932"/>
  <c r="K34" i="1"/>
  <c r="I35" s="1"/>
  <c r="L719" i="9"/>
  <c r="I34" i="2"/>
  <c r="L965" i="9" s="1"/>
  <c r="O9" i="2"/>
  <c r="L945" i="9" s="1"/>
  <c r="P9" i="2"/>
  <c r="M945" i="9" s="1"/>
  <c r="J34" i="2"/>
  <c r="M965" i="9" s="1"/>
  <c r="G22" i="2"/>
  <c r="J950" i="9" s="1"/>
  <c r="J42" i="2"/>
  <c r="M974" i="9" s="1"/>
  <c r="I42" i="2"/>
  <c r="L974" i="9" s="1"/>
  <c r="J52" i="2"/>
  <c r="M983" i="9" s="1"/>
  <c r="I52" i="2"/>
  <c r="L983" i="9" s="1"/>
  <c r="J8" i="2"/>
  <c r="M941" i="9" s="1"/>
  <c r="I8" i="2"/>
  <c r="L941" i="9" s="1"/>
  <c r="I44" i="2"/>
  <c r="L977" i="9" s="1"/>
  <c r="J44" i="2"/>
  <c r="M977" i="9" s="1"/>
  <c r="J40" i="2"/>
  <c r="M971" i="9" s="1"/>
  <c r="I40" i="2"/>
  <c r="L971" i="9" s="1"/>
  <c r="I18" i="2"/>
  <c r="L947" i="9" s="1"/>
  <c r="S72" i="1"/>
  <c r="R72"/>
  <c r="J60" i="9"/>
  <c r="L60"/>
  <c r="M60"/>
  <c r="J48"/>
  <c r="S42" i="1"/>
  <c r="M48" i="9" s="1"/>
  <c r="R42" i="1"/>
  <c r="L48" i="9" s="1"/>
  <c r="I631" i="1"/>
  <c r="L886" i="9"/>
  <c r="I579" i="1"/>
  <c r="L817" i="9"/>
  <c r="I585" i="1"/>
  <c r="L825" i="9"/>
  <c r="J865"/>
  <c r="S612" i="1"/>
  <c r="M865" i="9" s="1"/>
  <c r="R612" i="1"/>
  <c r="L865" i="9" s="1"/>
  <c r="L846"/>
  <c r="I601" i="1"/>
  <c r="S597"/>
  <c r="M845" i="9" s="1"/>
  <c r="J845"/>
  <c r="R597" i="1"/>
  <c r="L845" i="9" s="1"/>
  <c r="J841"/>
  <c r="S594" i="1"/>
  <c r="M841" i="9" s="1"/>
  <c r="R594" i="1"/>
  <c r="L841" i="9" s="1"/>
  <c r="J832"/>
  <c r="S587" i="1"/>
  <c r="M832" i="9" s="1"/>
  <c r="R587" i="1"/>
  <c r="L832" i="9" s="1"/>
  <c r="S575" i="1"/>
  <c r="M816" i="9" s="1"/>
  <c r="J816"/>
  <c r="R575" i="1"/>
  <c r="L816" i="9" s="1"/>
  <c r="L813"/>
  <c r="I576" i="1"/>
  <c r="J804" i="9"/>
  <c r="R566" i="1"/>
  <c r="L804" i="9" s="1"/>
  <c r="S566" i="1"/>
  <c r="M804" i="9" s="1"/>
  <c r="J788"/>
  <c r="R554" i="1"/>
  <c r="L788" i="9" s="1"/>
  <c r="R548" i="1"/>
  <c r="L780" i="9" s="1"/>
  <c r="J780"/>
  <c r="S548" i="1"/>
  <c r="M780" i="9" s="1"/>
  <c r="J776"/>
  <c r="R545" i="1"/>
  <c r="L776" i="9" s="1"/>
  <c r="S545" i="1"/>
  <c r="M776" i="9" s="1"/>
  <c r="J772"/>
  <c r="S542" i="1"/>
  <c r="M772" i="9" s="1"/>
  <c r="R542" i="1"/>
  <c r="L772" i="9" s="1"/>
  <c r="J760"/>
  <c r="R533" i="1"/>
  <c r="L760" i="9" s="1"/>
  <c r="S533" i="1"/>
  <c r="M760" i="9" s="1"/>
  <c r="R530" i="1"/>
  <c r="L756" i="9" s="1"/>
  <c r="J756"/>
  <c r="S530" i="1"/>
  <c r="M756" i="9" s="1"/>
  <c r="L745"/>
  <c r="I525" i="1"/>
  <c r="J744" i="9"/>
  <c r="S521" i="1"/>
  <c r="M744" i="9" s="1"/>
  <c r="I516" i="1"/>
  <c r="L733" i="9"/>
  <c r="J732"/>
  <c r="S512" i="1"/>
  <c r="M732" i="9" s="1"/>
  <c r="R512" i="1"/>
  <c r="L732" i="9" s="1"/>
  <c r="L729"/>
  <c r="I513" i="1"/>
  <c r="R639"/>
  <c r="L901" i="9" s="1"/>
  <c r="J901"/>
  <c r="S639" i="1"/>
  <c r="M901" i="9" s="1"/>
  <c r="I656" i="1"/>
  <c r="L919" i="9"/>
  <c r="L842"/>
  <c r="I598" i="1"/>
  <c r="J808" i="9"/>
  <c r="R569" i="1"/>
  <c r="L808" i="9" s="1"/>
  <c r="S569" i="1"/>
  <c r="M808" i="9" s="1"/>
  <c r="S670" i="1"/>
  <c r="R670"/>
  <c r="J939" i="9"/>
  <c r="L737"/>
  <c r="I519" i="1"/>
  <c r="I507"/>
  <c r="J768" i="9"/>
  <c r="S539" i="1"/>
  <c r="M768" i="9" s="1"/>
  <c r="R539" i="1"/>
  <c r="L768" i="9" s="1"/>
  <c r="L806"/>
  <c r="I571" i="1"/>
  <c r="I550"/>
  <c r="M875" i="9"/>
  <c r="J875"/>
  <c r="M766"/>
  <c r="J766"/>
  <c r="L25"/>
  <c r="L2"/>
  <c r="R630" i="1"/>
  <c r="L889" i="9" s="1"/>
  <c r="S630" i="1"/>
  <c r="M889" i="9" s="1"/>
  <c r="J889"/>
  <c r="J893"/>
  <c r="R633" i="1"/>
  <c r="L893" i="9" s="1"/>
  <c r="S633" i="1"/>
  <c r="M893" i="9" s="1"/>
  <c r="J897"/>
  <c r="R636" i="1"/>
  <c r="L897" i="9" s="1"/>
  <c r="J905"/>
  <c r="S642" i="1"/>
  <c r="M905" i="9" s="1"/>
  <c r="R642" i="1"/>
  <c r="L905" i="9" s="1"/>
  <c r="I637" i="1"/>
  <c r="L894" i="9"/>
  <c r="J820"/>
  <c r="R578" i="1"/>
  <c r="L820" i="9" s="1"/>
  <c r="S578" i="1"/>
  <c r="M820" i="9" s="1"/>
  <c r="J824"/>
  <c r="R581" i="1"/>
  <c r="L824" i="9" s="1"/>
  <c r="S581" i="1"/>
  <c r="M824" i="9" s="1"/>
  <c r="J828"/>
  <c r="S584" i="1"/>
  <c r="M828" i="9" s="1"/>
  <c r="R584" i="1"/>
  <c r="L828" i="9" s="1"/>
  <c r="I671" i="1"/>
  <c r="L936" i="9"/>
  <c r="R666" i="1"/>
  <c r="S666"/>
  <c r="J935" i="9"/>
  <c r="J930"/>
  <c r="R661" i="1"/>
  <c r="L930" i="9" s="1"/>
  <c r="S661" i="1"/>
  <c r="M930" i="9" s="1"/>
  <c r="I662" i="1"/>
  <c r="L927" i="9"/>
  <c r="J926"/>
  <c r="R658" i="1"/>
  <c r="L926" i="9" s="1"/>
  <c r="S658" i="1"/>
  <c r="M926" i="9" s="1"/>
  <c r="L923"/>
  <c r="I659" i="1"/>
  <c r="J918" i="9"/>
  <c r="S652" i="1"/>
  <c r="M918" i="9" s="1"/>
  <c r="L918"/>
  <c r="J913"/>
  <c r="R648" i="1"/>
  <c r="L913" i="9" s="1"/>
  <c r="J885"/>
  <c r="R627" i="1"/>
  <c r="L885" i="9" s="1"/>
  <c r="J881"/>
  <c r="R624" i="1"/>
  <c r="L881" i="9" s="1"/>
  <c r="J877"/>
  <c r="R621" i="1"/>
  <c r="L877" i="9" s="1"/>
  <c r="I619" i="1"/>
  <c r="L870" i="9"/>
  <c r="L858"/>
  <c r="I610" i="1"/>
  <c r="J857" i="9"/>
  <c r="R606" i="1"/>
  <c r="L857" i="9" s="1"/>
  <c r="S606" i="1"/>
  <c r="M857" i="9" s="1"/>
  <c r="J853"/>
  <c r="R603" i="1"/>
  <c r="L853" i="9" s="1"/>
  <c r="S603" i="1"/>
  <c r="M853" i="9" s="1"/>
  <c r="L850"/>
  <c r="I604" i="1"/>
  <c r="L838" i="9"/>
  <c r="L829"/>
  <c r="I588" i="1"/>
  <c r="J812" i="9"/>
  <c r="S572" i="1"/>
  <c r="M812" i="9" s="1"/>
  <c r="R572" i="1"/>
  <c r="L812" i="9" s="1"/>
  <c r="L809"/>
  <c r="I573" i="1"/>
  <c r="I543"/>
  <c r="L769" i="9"/>
  <c r="S536" i="1"/>
  <c r="M764" i="9" s="1"/>
  <c r="R536" i="1"/>
  <c r="L764" i="9" s="1"/>
  <c r="J764"/>
  <c r="I537" i="1"/>
  <c r="L761" i="9"/>
  <c r="L757"/>
  <c r="I534" i="1"/>
  <c r="L741" i="9"/>
  <c r="I522" i="1"/>
  <c r="J736" i="9"/>
  <c r="S515" i="1"/>
  <c r="M736" i="9" s="1"/>
  <c r="R509" i="1"/>
  <c r="L728" i="9" s="1"/>
  <c r="S509" i="1"/>
  <c r="M728" i="9" s="1"/>
  <c r="J855"/>
  <c r="J869"/>
  <c r="S615" i="1"/>
  <c r="M869" i="9" s="1"/>
  <c r="R615" i="1"/>
  <c r="L869" i="9" s="1"/>
  <c r="L862"/>
  <c r="I613" i="1"/>
  <c r="S609"/>
  <c r="M861" i="9" s="1"/>
  <c r="R609" i="1"/>
  <c r="L861" i="9" s="1"/>
  <c r="J861"/>
  <c r="J903"/>
  <c r="J774"/>
  <c r="M774"/>
  <c r="S636" i="1"/>
  <c r="M897" i="9" s="1"/>
  <c r="S621" i="1"/>
  <c r="M877" i="9" s="1"/>
  <c r="L34" i="1"/>
  <c r="M34" i="9" s="1"/>
  <c r="J30"/>
  <c r="L31" i="1"/>
  <c r="M30" i="9" s="1"/>
  <c r="L41"/>
  <c r="L45"/>
  <c r="J8"/>
  <c r="L14" i="1"/>
  <c r="M8" i="9" s="1"/>
  <c r="I568" i="1"/>
  <c r="I583"/>
  <c r="L822" i="9"/>
  <c r="L916"/>
  <c r="I528" i="1"/>
  <c r="L749" i="9"/>
  <c r="I556" i="1"/>
  <c r="H22" i="7"/>
  <c r="M719" i="9"/>
  <c r="J1009"/>
  <c r="O58" i="2"/>
  <c r="L1009" i="9" s="1"/>
  <c r="P58" i="2"/>
  <c r="M1009" i="9" s="1"/>
  <c r="I503" i="1" l="1"/>
  <c r="J717" i="9" s="1"/>
  <c r="L716"/>
  <c r="M90" i="12"/>
  <c r="L91"/>
  <c r="F22" i="7"/>
  <c r="N9" s="1"/>
  <c r="N11" s="1"/>
  <c r="L978" i="9"/>
  <c r="L990"/>
  <c r="O53" i="2"/>
  <c r="J956" i="9"/>
  <c r="I26" i="2"/>
  <c r="L956" i="9" s="1"/>
  <c r="J26" i="2"/>
  <c r="M956" i="9" s="1"/>
  <c r="M990"/>
  <c r="M978"/>
  <c r="I650" i="1"/>
  <c r="J912" i="9" s="1"/>
  <c r="G13" i="7"/>
  <c r="L935" i="9"/>
  <c r="R669" i="1"/>
  <c r="M939" i="9"/>
  <c r="S673" i="1"/>
  <c r="G9" i="7"/>
  <c r="I9" s="1"/>
  <c r="I23" i="9"/>
  <c r="L502" i="1"/>
  <c r="M716" i="9" s="1"/>
  <c r="I10" i="7"/>
  <c r="M935" i="9"/>
  <c r="S669" i="1"/>
  <c r="L939" i="9"/>
  <c r="R673" i="1"/>
  <c r="J9" i="7"/>
  <c r="K23" i="9"/>
  <c r="K931"/>
  <c r="H931"/>
  <c r="J10" i="7"/>
  <c r="M61" i="9" s="1"/>
  <c r="K61"/>
  <c r="L186"/>
  <c r="L143" i="1"/>
  <c r="M186" i="9" s="1"/>
  <c r="J186"/>
  <c r="J25"/>
  <c r="L187"/>
  <c r="J187"/>
  <c r="J12" i="2"/>
  <c r="M998" i="9" s="1"/>
  <c r="J998"/>
  <c r="I12" i="2"/>
  <c r="L998" i="9" s="1"/>
  <c r="J722"/>
  <c r="L63"/>
  <c r="K475" i="1"/>
  <c r="I476" s="1"/>
  <c r="K476" s="1"/>
  <c r="J188" i="9"/>
  <c r="K654" i="1"/>
  <c r="L917" i="9" s="1"/>
  <c r="L654" i="1"/>
  <c r="K556"/>
  <c r="L787" i="9" s="1"/>
  <c r="L556" i="1"/>
  <c r="K528"/>
  <c r="L528"/>
  <c r="K568"/>
  <c r="L568"/>
  <c r="K522"/>
  <c r="L522"/>
  <c r="K534"/>
  <c r="L534"/>
  <c r="K543"/>
  <c r="L543"/>
  <c r="K588"/>
  <c r="L588"/>
  <c r="K619"/>
  <c r="L619"/>
  <c r="K662"/>
  <c r="L662"/>
  <c r="L507"/>
  <c r="M722" i="9" s="1"/>
  <c r="K507" i="1"/>
  <c r="L722" i="9" s="1"/>
  <c r="K656" i="1"/>
  <c r="L656"/>
  <c r="K525"/>
  <c r="L525"/>
  <c r="K576"/>
  <c r="L576"/>
  <c r="K601"/>
  <c r="L601"/>
  <c r="K585"/>
  <c r="L585"/>
  <c r="K579"/>
  <c r="L579"/>
  <c r="K631"/>
  <c r="L631"/>
  <c r="K616"/>
  <c r="L616"/>
  <c r="K640"/>
  <c r="L640"/>
  <c r="K552"/>
  <c r="L552"/>
  <c r="K625"/>
  <c r="L625"/>
  <c r="L790" i="9"/>
  <c r="I559" i="1"/>
  <c r="L475"/>
  <c r="K583"/>
  <c r="L583"/>
  <c r="M823" i="9" s="1"/>
  <c r="K613" i="1"/>
  <c r="L613"/>
  <c r="M863" i="9" s="1"/>
  <c r="K537" i="1"/>
  <c r="L537"/>
  <c r="K573"/>
  <c r="L573"/>
  <c r="M810" i="9" s="1"/>
  <c r="K604" i="1"/>
  <c r="L604"/>
  <c r="K610"/>
  <c r="L610"/>
  <c r="K637"/>
  <c r="L637"/>
  <c r="K550"/>
  <c r="L550"/>
  <c r="K571"/>
  <c r="L571"/>
  <c r="K519"/>
  <c r="L519"/>
  <c r="M738" i="9" s="1"/>
  <c r="K598" i="1"/>
  <c r="L598"/>
  <c r="M843" i="9" s="1"/>
  <c r="K513" i="1"/>
  <c r="L513"/>
  <c r="M730" i="9" s="1"/>
  <c r="K516" i="1"/>
  <c r="L650"/>
  <c r="M912" i="9" s="1"/>
  <c r="K634" i="1"/>
  <c r="L634"/>
  <c r="K531"/>
  <c r="L531"/>
  <c r="M754" i="9" s="1"/>
  <c r="K564" i="1"/>
  <c r="L564"/>
  <c r="M798" i="9" s="1"/>
  <c r="L59" i="1"/>
  <c r="M64" i="9" s="1"/>
  <c r="J51"/>
  <c r="K47" i="1"/>
  <c r="L47"/>
  <c r="M51" i="9" s="1"/>
  <c r="M187"/>
  <c r="K37" i="1"/>
  <c r="L38" i="9" s="1"/>
  <c r="L37" i="1"/>
  <c r="M38" i="9" s="1"/>
  <c r="K659" i="1"/>
  <c r="L659"/>
  <c r="M924" i="9" s="1"/>
  <c r="J798"/>
  <c r="K10" i="1"/>
  <c r="L188" i="9"/>
  <c r="M188"/>
  <c r="L394" i="1"/>
  <c r="K503"/>
  <c r="L717" i="9" s="1"/>
  <c r="L794"/>
  <c r="I562" i="1"/>
  <c r="I629"/>
  <c r="L883" i="9"/>
  <c r="M879"/>
  <c r="J879"/>
  <c r="J20"/>
  <c r="J34"/>
  <c r="M782"/>
  <c r="J782"/>
  <c r="J754"/>
  <c r="L500" i="1"/>
  <c r="M713" i="9" s="1"/>
  <c r="J934"/>
  <c r="K668" i="1"/>
  <c r="L934" i="9" s="1"/>
  <c r="L668" i="1"/>
  <c r="L23"/>
  <c r="M20" i="9" s="1"/>
  <c r="J867"/>
  <c r="M867"/>
  <c r="J899"/>
  <c r="M899"/>
  <c r="J891"/>
  <c r="M891"/>
  <c r="J61"/>
  <c r="L61"/>
  <c r="J23"/>
  <c r="J22" i="2"/>
  <c r="M950" i="9" s="1"/>
  <c r="I22" i="2"/>
  <c r="L950" i="9" s="1"/>
  <c r="L64"/>
  <c r="J64"/>
  <c r="I644" i="1"/>
  <c r="L903" i="9"/>
  <c r="I511" i="1"/>
  <c r="J727" i="9" s="1"/>
  <c r="J863"/>
  <c r="M221"/>
  <c r="J762"/>
  <c r="M762"/>
  <c r="J810"/>
  <c r="M839"/>
  <c r="J839"/>
  <c r="J871"/>
  <c r="M871"/>
  <c r="J924"/>
  <c r="M928"/>
  <c r="J928"/>
  <c r="L671" i="1"/>
  <c r="M937" i="9" s="1"/>
  <c r="J937"/>
  <c r="K671" i="1"/>
  <c r="J3" i="9"/>
  <c r="L10" i="1"/>
  <c r="M3" i="9" s="1"/>
  <c r="K28" i="1"/>
  <c r="J26" i="9"/>
  <c r="L28" i="1"/>
  <c r="M26" i="9" s="1"/>
  <c r="J920"/>
  <c r="M920"/>
  <c r="J730"/>
  <c r="J734"/>
  <c r="M734"/>
  <c r="I547" i="1"/>
  <c r="L774" i="9"/>
  <c r="L855"/>
  <c r="I608" i="1"/>
  <c r="J742" i="9"/>
  <c r="M742"/>
  <c r="M758"/>
  <c r="J758"/>
  <c r="J770"/>
  <c r="M770"/>
  <c r="M830"/>
  <c r="J830"/>
  <c r="J851"/>
  <c r="M851"/>
  <c r="J859"/>
  <c r="M859"/>
  <c r="J895"/>
  <c r="M895"/>
  <c r="I541" i="1"/>
  <c r="L766" i="9"/>
  <c r="L875"/>
  <c r="I623" i="1"/>
  <c r="J779" i="9"/>
  <c r="M779"/>
  <c r="L779"/>
  <c r="J807"/>
  <c r="L807"/>
  <c r="M807"/>
  <c r="J738"/>
  <c r="J843"/>
  <c r="M240"/>
  <c r="M409"/>
  <c r="M746"/>
  <c r="J746"/>
  <c r="J814"/>
  <c r="M814"/>
  <c r="J847"/>
  <c r="M847"/>
  <c r="J826"/>
  <c r="M826"/>
  <c r="J818"/>
  <c r="M818"/>
  <c r="J887"/>
  <c r="M887"/>
  <c r="K43" i="1"/>
  <c r="I44" s="1"/>
  <c r="J46" i="9"/>
  <c r="L43" i="1"/>
  <c r="M46" i="9" s="1"/>
  <c r="L189" i="1"/>
  <c r="M253" i="9" s="1"/>
  <c r="K40" i="1"/>
  <c r="I41" s="1"/>
  <c r="J42" i="9"/>
  <c r="L40" i="1"/>
  <c r="M42" i="9" s="1"/>
  <c r="I15" i="1"/>
  <c r="L8" i="9"/>
  <c r="L20"/>
  <c r="K211" i="1"/>
  <c r="L211"/>
  <c r="M284" i="9" s="1"/>
  <c r="L30"/>
  <c r="L34"/>
  <c r="M247"/>
  <c r="M787"/>
  <c r="J787"/>
  <c r="J750"/>
  <c r="M750"/>
  <c r="M917"/>
  <c r="J917"/>
  <c r="J823"/>
  <c r="L823"/>
  <c r="J803"/>
  <c r="M803"/>
  <c r="L803"/>
  <c r="G22" i="7" l="1"/>
  <c r="I212" i="1"/>
  <c r="J285" i="9" s="1"/>
  <c r="L284"/>
  <c r="K650" i="1"/>
  <c r="L912" i="9" s="1"/>
  <c r="M91" i="12"/>
  <c r="L92"/>
  <c r="I13" i="7"/>
  <c r="L931" i="9" s="1"/>
  <c r="J931"/>
  <c r="J13" i="7"/>
  <c r="M931" i="9" s="1"/>
  <c r="J241"/>
  <c r="L240"/>
  <c r="K15" i="1"/>
  <c r="J410" i="9"/>
  <c r="L409"/>
  <c r="J222"/>
  <c r="L221"/>
  <c r="L247"/>
  <c r="L26"/>
  <c r="K623" i="1"/>
  <c r="L623"/>
  <c r="K547"/>
  <c r="L547"/>
  <c r="K511"/>
  <c r="L727" i="9" s="1"/>
  <c r="L511" i="1"/>
  <c r="M727" i="9" s="1"/>
  <c r="K644" i="1"/>
  <c r="L904" i="9" s="1"/>
  <c r="L644" i="1"/>
  <c r="K629"/>
  <c r="L629"/>
  <c r="I38"/>
  <c r="L51" i="9"/>
  <c r="I48" i="1"/>
  <c r="L503"/>
  <c r="M717" i="9" s="1"/>
  <c r="K541" i="1"/>
  <c r="L541"/>
  <c r="K608"/>
  <c r="L856" i="9" s="1"/>
  <c r="L608" i="1"/>
  <c r="K562"/>
  <c r="L795" i="9" s="1"/>
  <c r="L562" i="1"/>
  <c r="M795" i="9" s="1"/>
  <c r="K559" i="1"/>
  <c r="L791" i="9" s="1"/>
  <c r="L559" i="1"/>
  <c r="M791" i="9" s="1"/>
  <c r="J791"/>
  <c r="I565" i="1"/>
  <c r="L798" i="9"/>
  <c r="I11" i="1"/>
  <c r="M23" i="9" s="1"/>
  <c r="L879"/>
  <c r="I626" i="1"/>
  <c r="M884" i="9"/>
  <c r="L884"/>
  <c r="J884"/>
  <c r="J795"/>
  <c r="M934"/>
  <c r="L669" i="1"/>
  <c r="L476"/>
  <c r="I532"/>
  <c r="L754" i="9"/>
  <c r="I553" i="1"/>
  <c r="L782" i="9"/>
  <c r="I641" i="1"/>
  <c r="L899" i="9"/>
  <c r="L891"/>
  <c r="I635" i="1"/>
  <c r="I617"/>
  <c r="L867" i="9"/>
  <c r="I53" i="2"/>
  <c r="I580" i="1"/>
  <c r="L818" i="9"/>
  <c r="L847"/>
  <c r="I602" i="1"/>
  <c r="L746" i="9"/>
  <c r="I526" i="1"/>
  <c r="I599"/>
  <c r="L843" i="9"/>
  <c r="M767"/>
  <c r="L767"/>
  <c r="J767"/>
  <c r="L830"/>
  <c r="I589" i="1"/>
  <c r="L758" i="9"/>
  <c r="I535" i="1"/>
  <c r="J856" i="9"/>
  <c r="M856"/>
  <c r="M775"/>
  <c r="L775"/>
  <c r="J775"/>
  <c r="I514" i="1"/>
  <c r="L730" i="9"/>
  <c r="I657" i="1"/>
  <c r="L920" i="9"/>
  <c r="L3"/>
  <c r="I672" i="1"/>
  <c r="I673" s="1"/>
  <c r="L937" i="9"/>
  <c r="I620" i="1"/>
  <c r="L871" i="9"/>
  <c r="L839"/>
  <c r="I538" i="1"/>
  <c r="L762" i="9"/>
  <c r="L887"/>
  <c r="I632" i="1"/>
  <c r="I586"/>
  <c r="L826" i="9"/>
  <c r="I577" i="1"/>
  <c r="L814" i="9"/>
  <c r="L738"/>
  <c r="I520" i="1"/>
  <c r="L876" i="9"/>
  <c r="J876"/>
  <c r="M876"/>
  <c r="L895"/>
  <c r="I638" i="1"/>
  <c r="L859" i="9"/>
  <c r="I611" i="1"/>
  <c r="I605"/>
  <c r="L851" i="9"/>
  <c r="L770"/>
  <c r="I544" i="1"/>
  <c r="L742" i="9"/>
  <c r="I523" i="1"/>
  <c r="I517"/>
  <c r="L734" i="9"/>
  <c r="I508" i="1"/>
  <c r="I663"/>
  <c r="L928" i="9"/>
  <c r="I660" i="1"/>
  <c r="L924" i="9"/>
  <c r="L810"/>
  <c r="I574" i="1"/>
  <c r="I614"/>
  <c r="L863" i="9"/>
  <c r="M904"/>
  <c r="J904"/>
  <c r="L35" i="1"/>
  <c r="M35" i="9" s="1"/>
  <c r="J35"/>
  <c r="K35" i="1"/>
  <c r="L35" i="9" s="1"/>
  <c r="J9"/>
  <c r="L15" i="1"/>
  <c r="M9" i="9" s="1"/>
  <c r="L46"/>
  <c r="L31"/>
  <c r="J31"/>
  <c r="L32" i="1"/>
  <c r="M31" i="9" s="1"/>
  <c r="L21"/>
  <c r="J21"/>
  <c r="L24" i="1"/>
  <c r="M21" i="9" s="1"/>
  <c r="L42"/>
  <c r="I529" i="1"/>
  <c r="L750" i="9"/>
  <c r="I22" i="7"/>
  <c r="J22"/>
  <c r="L93" i="12" l="1"/>
  <c r="M92"/>
  <c r="J39" i="9"/>
  <c r="J723"/>
  <c r="K574" i="1"/>
  <c r="L811" i="9" s="1"/>
  <c r="L574" i="1"/>
  <c r="K508"/>
  <c r="L723" i="9" s="1"/>
  <c r="L508" i="1"/>
  <c r="M723" i="9" s="1"/>
  <c r="K523" i="1"/>
  <c r="L743" i="9" s="1"/>
  <c r="L523" i="1"/>
  <c r="K544"/>
  <c r="L544"/>
  <c r="K611"/>
  <c r="L611"/>
  <c r="K638"/>
  <c r="L638"/>
  <c r="K520"/>
  <c r="L520"/>
  <c r="K632"/>
  <c r="L888" i="9" s="1"/>
  <c r="L632" i="1"/>
  <c r="K620"/>
  <c r="L620"/>
  <c r="K514"/>
  <c r="L731" i="9" s="1"/>
  <c r="L514" i="1"/>
  <c r="K535"/>
  <c r="L535"/>
  <c r="K589"/>
  <c r="L831" i="9" s="1"/>
  <c r="L589" i="1"/>
  <c r="K580"/>
  <c r="L580"/>
  <c r="K617"/>
  <c r="L868" i="9" s="1"/>
  <c r="L617" i="1"/>
  <c r="K635"/>
  <c r="L635"/>
  <c r="K532"/>
  <c r="L532"/>
  <c r="K626"/>
  <c r="L880" i="9" s="1"/>
  <c r="L626" i="1"/>
  <c r="L209"/>
  <c r="M281" i="9" s="1"/>
  <c r="L38" i="1"/>
  <c r="M39" i="9" s="1"/>
  <c r="K38" i="1"/>
  <c r="L39" i="9" s="1"/>
  <c r="K529" i="1"/>
  <c r="L751" i="9" s="1"/>
  <c r="L529" i="1"/>
  <c r="K614"/>
  <c r="L864" i="9" s="1"/>
  <c r="L614" i="1"/>
  <c r="K663"/>
  <c r="L929" i="9" s="1"/>
  <c r="L663" i="1"/>
  <c r="K517"/>
  <c r="L735" i="9" s="1"/>
  <c r="L517" i="1"/>
  <c r="K605"/>
  <c r="L852" i="9" s="1"/>
  <c r="L605" i="1"/>
  <c r="M852" i="9" s="1"/>
  <c r="K577" i="1"/>
  <c r="L815" i="9" s="1"/>
  <c r="L577" i="1"/>
  <c r="K586"/>
  <c r="L586"/>
  <c r="K538"/>
  <c r="L538"/>
  <c r="K657"/>
  <c r="L921" i="9" s="1"/>
  <c r="L657" i="1"/>
  <c r="K599"/>
  <c r="L844" i="9" s="1"/>
  <c r="L599" i="1"/>
  <c r="M844" i="9" s="1"/>
  <c r="K526" i="1"/>
  <c r="L747" i="9" s="1"/>
  <c r="L526" i="1"/>
  <c r="K602"/>
  <c r="L602"/>
  <c r="K641"/>
  <c r="L900" i="9" s="1"/>
  <c r="L641" i="1"/>
  <c r="K553"/>
  <c r="L783" i="9" s="1"/>
  <c r="L553" i="1"/>
  <c r="K565"/>
  <c r="L799" i="9" s="1"/>
  <c r="L565" i="1"/>
  <c r="M799" i="9" s="1"/>
  <c r="L48" i="1"/>
  <c r="M52" i="9" s="1"/>
  <c r="K48" i="1"/>
  <c r="J52" i="9"/>
  <c r="K660" i="1"/>
  <c r="L925" i="9" s="1"/>
  <c r="L660" i="1"/>
  <c r="M925" i="9" s="1"/>
  <c r="K11" i="1"/>
  <c r="K25" s="1"/>
  <c r="I25"/>
  <c r="J799" i="9"/>
  <c r="J880"/>
  <c r="M880"/>
  <c r="M783"/>
  <c r="J783"/>
  <c r="J755"/>
  <c r="L755"/>
  <c r="M755"/>
  <c r="L501" i="1"/>
  <c r="M714" i="9" s="1"/>
  <c r="K501" i="1"/>
  <c r="L714" i="9" s="1"/>
  <c r="M868"/>
  <c r="J868"/>
  <c r="J892"/>
  <c r="M892"/>
  <c r="L892"/>
  <c r="J900"/>
  <c r="M900"/>
  <c r="L9"/>
  <c r="I665" i="1"/>
  <c r="J864" i="9"/>
  <c r="M864"/>
  <c r="J925"/>
  <c r="M929"/>
  <c r="J929"/>
  <c r="M743"/>
  <c r="J743"/>
  <c r="L771"/>
  <c r="J771"/>
  <c r="M771"/>
  <c r="J860"/>
  <c r="L860"/>
  <c r="M860"/>
  <c r="L896"/>
  <c r="M896"/>
  <c r="J896"/>
  <c r="L297" i="1"/>
  <c r="M410" i="9" s="1"/>
  <c r="K297" i="1"/>
  <c r="L410" i="9" s="1"/>
  <c r="M888"/>
  <c r="J888"/>
  <c r="L840"/>
  <c r="J840"/>
  <c r="M840"/>
  <c r="L4"/>
  <c r="J4"/>
  <c r="L11" i="1"/>
  <c r="M4" i="9" s="1"/>
  <c r="M921"/>
  <c r="J921"/>
  <c r="M731"/>
  <c r="J731"/>
  <c r="L819"/>
  <c r="J819"/>
  <c r="M819"/>
  <c r="L222"/>
  <c r="M222"/>
  <c r="M811"/>
  <c r="J811"/>
  <c r="M735"/>
  <c r="J735"/>
  <c r="J852"/>
  <c r="L739"/>
  <c r="J739"/>
  <c r="M739"/>
  <c r="M815"/>
  <c r="J815"/>
  <c r="L827"/>
  <c r="M827"/>
  <c r="J827"/>
  <c r="M763"/>
  <c r="L763"/>
  <c r="J763"/>
  <c r="L872"/>
  <c r="M872"/>
  <c r="J872"/>
  <c r="J938"/>
  <c r="K672" i="1"/>
  <c r="L672"/>
  <c r="M938" i="9" s="1"/>
  <c r="L759"/>
  <c r="J759"/>
  <c r="M759"/>
  <c r="J831"/>
  <c r="M831"/>
  <c r="J844"/>
  <c r="M241"/>
  <c r="L241"/>
  <c r="M747"/>
  <c r="J747"/>
  <c r="L848"/>
  <c r="J848"/>
  <c r="M848"/>
  <c r="K41" i="1"/>
  <c r="L43" i="9" s="1"/>
  <c r="J43"/>
  <c r="L41" i="1"/>
  <c r="M43" i="9" s="1"/>
  <c r="L188" i="1"/>
  <c r="M251" i="9" s="1"/>
  <c r="K188" i="1"/>
  <c r="L251" i="9" s="1"/>
  <c r="L44" i="1"/>
  <c r="M47" i="9" s="1"/>
  <c r="J47"/>
  <c r="K44" i="1"/>
  <c r="L47" i="9" s="1"/>
  <c r="L212" i="1"/>
  <c r="M285" i="9" s="1"/>
  <c r="K212" i="1"/>
  <c r="L285" i="9" s="1"/>
  <c r="J751"/>
  <c r="M751"/>
  <c r="L94" i="12" l="1"/>
  <c r="M93"/>
  <c r="L368" i="9"/>
  <c r="M368"/>
  <c r="J368"/>
  <c r="L23"/>
  <c r="L52"/>
  <c r="I49" i="1"/>
  <c r="L938" i="9"/>
  <c r="K673" i="1"/>
  <c r="K669"/>
  <c r="L95" i="12" l="1"/>
  <c r="M94"/>
  <c r="K49" i="1"/>
  <c r="J53" i="9"/>
  <c r="L49" i="1"/>
  <c r="M53" i="9" s="1"/>
  <c r="M95" i="12" l="1"/>
  <c r="L96"/>
  <c r="L53" i="9"/>
  <c r="I50" i="1"/>
  <c r="M96" i="12" l="1"/>
  <c r="L97"/>
  <c r="M97" s="1"/>
  <c r="K50" i="1"/>
  <c r="J54" i="9"/>
  <c r="L50" i="1"/>
  <c r="M54" i="9" s="1"/>
  <c r="L54" l="1"/>
  <c r="I51" i="1"/>
  <c r="K51" l="1"/>
  <c r="L51"/>
  <c r="M55" i="9" s="1"/>
  <c r="J55"/>
  <c r="I52" i="1" l="1"/>
  <c r="L55" i="9"/>
  <c r="J56" l="1"/>
  <c r="K52" i="1"/>
  <c r="L52"/>
  <c r="M56" i="9" s="1"/>
  <c r="L56" l="1"/>
  <c r="I53" i="1"/>
  <c r="J57" i="9" l="1"/>
  <c r="L53" i="1"/>
  <c r="M57" i="9" s="1"/>
  <c r="K53" i="1"/>
  <c r="L57" i="9" l="1"/>
  <c r="I54" i="1"/>
  <c r="J58" i="9" l="1"/>
  <c r="L54" i="1"/>
  <c r="M58" i="9" s="1"/>
  <c r="K54" i="1"/>
  <c r="I55" l="1"/>
  <c r="L58" i="9"/>
  <c r="L55" i="1" l="1"/>
  <c r="M59" i="9" s="1"/>
  <c r="K55" i="1"/>
  <c r="J59" i="9"/>
  <c r="L59" l="1"/>
  <c r="K56" i="1"/>
</calcChain>
</file>

<file path=xl/comments1.xml><?xml version="1.0" encoding="utf-8"?>
<comments xmlns="http://schemas.openxmlformats.org/spreadsheetml/2006/main">
  <authors>
    <author>Kamila Molina</author>
  </authors>
  <commentList>
    <comment ref="N10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1631-19     0,073 ton
Res. Ex. N° 1632-19    0,108 ton
Res. Ex. N° 1633-19    0,006 ton
Res. Ex. N° 1659-19    0,008 ton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Cuota inicial establecida en Dec. Ex. N° 458-18</t>
        </r>
      </text>
    </comment>
  </commentList>
</comments>
</file>

<file path=xl/comments2.xml><?xml version="1.0" encoding="utf-8"?>
<comments xmlns="http://schemas.openxmlformats.org/spreadsheetml/2006/main">
  <authors>
    <author>Kamila Molina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Para las organizaciones no existe cuota de enero ya que la Res. Ex. N° 853 establece que las cuotas para las organizaciones RAE comienzan a regir a partir del 01 de febrero</t>
        </r>
      </text>
    </comment>
    <comment ref="M1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Oficio N° 14417-19</t>
        </r>
      </text>
    </comment>
    <comment ref="U25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saldo de enero del area centro al 19 de febrero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Para las organizaciones no existe cuota de enero ya que la Res. Ex. N° 853 establece que las cuotas para las organizaciones RAE comienzan a regir a partir del 01 de febrero</t>
        </r>
      </text>
    </comment>
    <comment ref="U56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saldo de enero del area centro al 19 de febrero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Para las organizaciones no existe cuota de enero ya que la Res. Ex. N° 853 establece que las cuotas para las organizaciones RAE comienzan a regir a partir del 01 de febrero</t>
        </r>
      </text>
    </comment>
    <comment ref="E6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Reemplazo a CLAUDIO ALEJANDRO RPA 958903)</t>
        </r>
      </text>
    </comment>
    <comment ref="E113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Sustituye a TOBY RPA 959025</t>
        </r>
      </text>
    </comment>
    <comment ref="U141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saldo de enero zona sur y saldo de feb-jun por organización
</t>
        </r>
      </text>
    </comment>
    <comment ref="D142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Para las organizaciones no existe cuota de enero ya que la Res. Ex. N° 853 establece que las cuotas para las organizaciones RAE comienzan a regir a partir del 01 de febrero</t>
        </r>
      </text>
    </comment>
    <comment ref="E17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Sustituyó a MARGAB I 959220</t>
        </r>
      </text>
    </comment>
    <comment ref="M210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 N° 76-19</t>
        </r>
      </text>
    </comment>
    <comment ref="M211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469-19</t>
        </r>
      </text>
    </comment>
    <comment ref="M22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465-19 </t>
        </r>
      </text>
    </comment>
    <comment ref="M234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407-19</t>
        </r>
      </text>
    </comment>
    <comment ref="E23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ANTONELA II</t>
        </r>
      </text>
    </comment>
    <comment ref="H254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1633-19 Descuento de 0,006 ton por sanción</t>
        </r>
      </text>
    </comment>
    <comment ref="H262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1656-19 Descuento de 0,008 ton por sanción</t>
        </r>
      </text>
    </comment>
    <comment ref="E26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Sustituye a ACHIM I RPA 955194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EL LLANERO V</t>
        </r>
      </text>
    </comment>
    <comment ref="E27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JESUS DE NAZARETH</t>
        </r>
      </text>
    </comment>
    <comment ref="E281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LOBO SOLITARIO IV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1631-19 Descuento 0,073 ton por sanción</t>
        </r>
      </text>
    </comment>
    <comment ref="E291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SAN FRANCISCO V RPA 960958)</t>
        </r>
      </text>
    </comment>
    <comment ref="M29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450-19 Cierre de cuota</t>
        </r>
      </text>
    </comment>
    <comment ref="H30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 1525-19 Cesión de 10 ton desde CALETA QUIDICO VIII Región</t>
        </r>
      </text>
    </comment>
    <comment ref="H30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 1525-19 Cesión de 10 ton desde CALETA QUIDICO VIII Región</t>
        </r>
      </text>
    </comment>
    <comment ref="M314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468-19</t>
        </r>
      </text>
    </comment>
    <comment ref="E32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MARIA ELIZABETH</t>
        </r>
      </text>
    </comment>
    <comment ref="E332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Sustituyo a MEJILLONES I RPA 954951</t>
        </r>
      </text>
    </comment>
    <comment ref="M342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389</t>
        </r>
      </text>
    </comment>
    <comment ref="E34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Sustituyó a SALVADOR GAVIOTA V RPA 956575</t>
        </r>
      </text>
    </comment>
    <comment ref="E362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Sustituyó a YO SERGIO III RPA 961852)</t>
        </r>
      </text>
    </comment>
    <comment ref="M37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465-19 </t>
        </r>
      </text>
    </comment>
    <comment ref="E394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Sustituyó a GERSON CHINO II RPA 966780</t>
        </r>
      </text>
    </comment>
    <comment ref="E39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 Sustituyó a SOL Y MAR I RPA 960098</t>
        </r>
      </text>
    </comment>
    <comment ref="E402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Sustituyó a TERESITA II RPA 964548</t>
        </r>
      </text>
    </comment>
    <comment ref="H40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 N° 1519-19 Cesión de 10 ton desde STI JUANOVOARCE-LOTA VIII Región
Res. Ex N° 1524-19 Cesión de 7 ton desde SIPESCA LOTA BAJO VIII Región
Res. Ex N° 1635-19 Cesión de 5 ton desde SIPEAYRAS de Lota VIII Región</t>
        </r>
      </text>
    </comment>
    <comment ref="H40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 N° 1524-19 Cesión de 7,5 ton desde SIPESCA LOTA BAJO VIII Región</t>
        </r>
      </text>
    </comment>
    <comment ref="E410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Sustituyó a BARLOVENTO RPA 960753</t>
        </r>
      </text>
    </comment>
    <comment ref="H41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2035-19 Cesión 5 ton desde STI JUANOVOARCE-LOTA VIII Región</t>
        </r>
      </text>
    </comment>
    <comment ref="M41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380-19 Cierre de cuota
Res. N° 457-19 Apertura de cuota</t>
        </r>
      </text>
    </comment>
    <comment ref="E42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Sustituyó a GERSON CHINO RPA 961070</t>
        </r>
      </text>
    </comment>
    <comment ref="H432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1632-19 Descuento de 0,108 ton por sanción </t>
        </r>
      </text>
    </comment>
    <comment ref="E46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REGRESO II</t>
        </r>
      </text>
    </comment>
    <comment ref="E47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Sustituyó a DON BETITO RPA 964083</t>
        </r>
      </text>
    </comment>
    <comment ref="H49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 1529-19 Cesión 10 ton desde CALETA QUIDICO VIII Región</t>
        </r>
      </text>
    </comment>
    <comment ref="H49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 1529-19 Cesión 10 ton desde CALETA QUIDICO VIII Región</t>
        </r>
      </text>
    </comment>
    <comment ref="E49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Sustituyó a TITANIC VI RPA 963711</t>
        </r>
      </text>
    </comment>
    <comment ref="C505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Para las organizaciones no existe cuota de enero ya que la Res. Ex. N° 853 establece que las cuotas para las organizaciones RAE comienzan a regir a partir del 01 de febrero</t>
        </r>
      </text>
    </comment>
    <comment ref="G50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Adelantamiento cuota Res. Ex. N° 2022-19</t>
        </r>
      </text>
    </comment>
    <comment ref="H52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 1530-19 Cesión de 28 ton a ENFEMAR Ltda.</t>
        </r>
      </text>
    </comment>
    <comment ref="M52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868</t>
        </r>
      </text>
    </comment>
    <comment ref="M52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868</t>
        </r>
      </text>
    </comment>
    <comment ref="H52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102-19 Cesión 6,08 ton a UZIEL IV</t>
        </r>
      </text>
    </comment>
    <comment ref="H546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59-19 Cesión de 7 ton desde SIPARMAR Coronel </t>
        </r>
      </text>
    </comment>
    <comment ref="M54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Oficio N° 52205-19 Cierre cuota 18-04-2019
Res. Ex. 1009-19 Apertura cuota 31-05-2019</t>
        </r>
      </text>
    </comment>
    <comment ref="H57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103-19 Cesión 3 ton embarcación LADY ALASKA</t>
        </r>
      </text>
    </comment>
    <comment ref="M591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877-19</t>
        </r>
      </text>
    </comment>
    <comment ref="C593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Para las organizaciones no existe cuota de enero ya que la Res. Ex. N° 853 establece que las cuotas para las organizaciones RAE comienzan a regir a partir del 01 de febrero</t>
        </r>
      </text>
    </comment>
    <comment ref="G59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2023-19. Adelantamiento Cuota Jul-Dic</t>
        </r>
      </text>
    </comment>
    <comment ref="H598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36-19 Cesión 20 ton a embarcación Don VICTORIANO I
Res. 38-19 Cesión 20,38 ton a embarcación JONNATHAN
Res. 54-19 Cesión 11 ton a embarcación SANTA EVITA II
Res. 55-19 Cesión de 73 ton a embarcaciones que indica</t>
        </r>
      </text>
    </comment>
    <comment ref="M598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867</t>
        </r>
      </text>
    </comment>
    <comment ref="H607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49-19  2 ton a embarcacion ANTONELLA PAZ II y 2 ton a embarcación SOLO DIOS SABE SI VUELVO
Res. Ex. 69-19 5 ton a embarcación BELLA MARINA
Res. Ex. 72-19 10 ton a embarcación RIO JORDAN 
Res. Ex. 100-19 2 ton a embarcación OMEGA</t>
        </r>
      </text>
    </comment>
    <comment ref="M60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929</t>
        </r>
      </text>
    </comment>
    <comment ref="H610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 N° 50-19 Cesión de 7 ton a embarcación ANTONELLA PAZ II
Res. Ex. N° 59-19 Cesión de 7 ton a STI  pesca artesanal armadores buzos mariscadores recolectores de orilla y actividades conexas caleta Cobquecura
Res. Ex. N° 64-19 Cesión de 10 ton a embarcación ANTONELLA PAZ II</t>
        </r>
      </text>
    </comment>
    <comment ref="M610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879-19</t>
        </r>
      </text>
    </comment>
    <comment ref="H613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48-19 . 2 ton a ANTONELLA PAZ II y 2 ton a SOLO DIOS SABE SI VUELVO
Res. Ex. 74-19 7 ton a DON JOSE L I RPA 963982
Res. Ex. 75-19 8 ton a ACUARIO II RPA 966729</t>
        </r>
      </text>
    </comment>
    <comment ref="H622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1635-19 Cesión 5 ton a AGUILUCHO I Area Sur VII Región</t>
        </r>
      </text>
    </comment>
    <comment ref="H62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 N° 1519 Cesión de 10 ton a AGUILUCHO I  Area Sur del Maule.
Res. Ex. N° 2035 Cesión de 5 ton a EL GITANO III Area Sur del Maule.</t>
        </r>
      </text>
    </comment>
    <comment ref="M625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920</t>
        </r>
      </text>
    </comment>
    <comment ref="H640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37-19 Cesión 6 ton a embarcación RIO JORDAN
Res. 1524-19 Cesión de 14,5 ton a AGUILUCHO I Area Sur VII Región</t>
        </r>
      </text>
    </comment>
    <comment ref="M640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Oficio 52327-19 Cierre cuota 29-04-2019</t>
        </r>
      </text>
    </comment>
    <comment ref="C651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Para las organizaciones no existe cuota de enero ya que la Res. Ex. N° 853 establece que las cuotas para las organizaciones RAE comienzan a regir a partir del 01 de febrero</t>
        </r>
      </text>
    </comment>
    <comment ref="M651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Oficio N° 50945-19 Cierre de cuota 22-01-2019</t>
        </r>
      </text>
    </comment>
    <comment ref="G653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1520-19 Adelantamiento de 30 ton del período Jul-Dic</t>
        </r>
      </text>
    </comment>
    <comment ref="M656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Oficio N° 52233</t>
        </r>
      </text>
    </comment>
    <comment ref="G65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2023-19. Adelantamiento cuota Jul-Dic</t>
        </r>
      </text>
    </comment>
    <comment ref="H65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1525-19 Cesión de 20 ton a CRISTOBAL II Area sur VII Región
Res.Ex. 1529-19 Cesión de 20 ton a SAN ROQUE VII Area sur VII Región</t>
        </r>
      </text>
    </comment>
    <comment ref="M659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Oficio N° 52167</t>
        </r>
      </text>
    </comment>
    <comment ref="U665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saldo de enero</t>
        </r>
      </text>
    </comment>
    <comment ref="M667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Oficio N° 10725</t>
        </r>
      </text>
    </comment>
  </commentList>
</comments>
</file>

<file path=xl/comments3.xml><?xml version="1.0" encoding="utf-8"?>
<comments xmlns="http://schemas.openxmlformats.org/spreadsheetml/2006/main">
  <authors>
    <author>Kamila Molina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1052-19 Compra venta 38,926 ton a PACIFICBLU SpA.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01-19 Arriendo de 245,877 a ANTONIO CRUZ CORDOVA E.I.R.L
Cert. N° 02-19 Arriendo de 292,996 ton desde GENMAR LTDA.
Res. N° 397-19 Compra venta de 230,022 ton a PACIFICBLU SpA.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03-2019 Arriendo de 118,249 ton a ENFEMAR LTDA.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1054-19 Compra venta de 52,854 ton a PACIFICBLU SpA.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11-19 arriendo de 1,2499 ton a Jorge Cofre Reyes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03-19 Arriendo de 118,249 ton desde Asesorias Financieras y comunicacionales LTDA.
Cert. N° 05-19 Arriendo de 287,819 ton desde LEUCOTON LTDA
Cert. N° 06-19 Arriendo de 29,691 ton desde PELANTARIO INOSTROZA CONCHA.
Cert. N° 07-19 Arriendo de 255,692 ton desde MARCELINO GONZÁLEZ SILVA.
Res. N° 869-19 Deja sin efecto fideicomiso 2623-18 con LANDES SA. (604,955 ton)
Res. N° 1530-19 Cesión de 13,7 ton desde STI SPARHITAL VIII Región</t>
        </r>
      </text>
    </comment>
    <comment ref="F22" authorId="0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1530-18 Cesión de 14,3 ton desde STI SPARHITAL VIII Región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02-2019 Arriendo de 292,996 ton a Antonio Cruz Cordova Nakousi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01-19 Arriendo de 245,877 a ANTONIO CRUZ CORDOVA E.I.R.L
Cert. N° 07-19 Arriendo de 255,692 a ENFEMAR LTDA.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06-19 Arriendo de 29,691 ton a ENFEMAR LTDA.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1056-19 Compra venta de 40,176 ton a PACIFICBLU SpA.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11-19 Arriendo de 1,2499 ton desde Camanchaca Pesca Sur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1057-19 Compra venta de 1034,407 ton a PACIFICBLU SpA.
Res. N° 869-19 Deja sin efecto fideicomiso 2623-18 con ENFEMAR LTDA. (604,955 ton)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Cert. N° 05-19 Arriendo de 287,819 ton a ENFEMAR LTDA.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397-19 Compra venta de 230,022 ton a ANTONIO CRUZ CORDOVA E.I.R.L
Res. N° 1052-19 Compra venta 38,926 ton a PACIFICBLU SpA
Res. N° 1054-19 Compra venta de 52,854 ton a BRACPESCA S.A
Res. N° 1055-19 Compra venta de 45,88992 a PESQ. QUINTERO S.A
Res. N° 1056-19 Compra venta de 40,176 ton a ISLA DAMAS S.A.
Res. N° 1057-19 Compra venta 1034,407 ton a LANDES S.A
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1055-19 Compra venta de 45,88992 a PACIFICBLU SpA.</t>
        </r>
      </text>
    </comment>
  </commentList>
</comments>
</file>

<file path=xl/sharedStrings.xml><?xml version="1.0" encoding="utf-8"?>
<sst xmlns="http://schemas.openxmlformats.org/spreadsheetml/2006/main" count="8824" uniqueCount="684">
  <si>
    <t xml:space="preserve">CONTROL DE CUOTA ANUAL </t>
  </si>
  <si>
    <t>Región</t>
  </si>
  <si>
    <t>Área</t>
  </si>
  <si>
    <t>Area/Organización</t>
  </si>
  <si>
    <t>Asignatario de la Cuota</t>
  </si>
  <si>
    <t>Periodo</t>
  </si>
  <si>
    <t>Cuota Asignada (ton)</t>
  </si>
  <si>
    <t>Movimientos</t>
  </si>
  <si>
    <t>Cuota Efectiva (ton)</t>
  </si>
  <si>
    <t>Captura (ton)</t>
  </si>
  <si>
    <t>Saldo</t>
  </si>
  <si>
    <t xml:space="preserve">%Consumido </t>
  </si>
  <si>
    <t>Fecha de Cierre</t>
  </si>
  <si>
    <t>Cuota Asignada</t>
  </si>
  <si>
    <t>Movimiento</t>
  </si>
  <si>
    <t>Cuota efectiva</t>
  </si>
  <si>
    <t xml:space="preserve">Captura </t>
  </si>
  <si>
    <t xml:space="preserve">Saldo </t>
  </si>
  <si>
    <t xml:space="preserve">Consumo </t>
  </si>
  <si>
    <t xml:space="preserve">IV Región de Coquimbo 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</si>
  <si>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</si>
  <si>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</si>
  <si>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</si>
  <si>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</si>
  <si>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</si>
  <si>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</si>
  <si>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</si>
  <si>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</si>
  <si>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</si>
  <si>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</si>
  <si>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</si>
  <si>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</si>
  <si>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</si>
  <si>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</si>
  <si>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</si>
  <si>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</si>
  <si>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</si>
  <si>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</si>
  <si>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>STI DE PESCADORES ARTESANALES RECOLECTORES DE ORILLA BUZOS Y ALGUEROS N°2 DE PUTU     RSU 70.50.158</t>
  </si>
  <si>
    <t xml:space="preserve">Area Norte </t>
  </si>
  <si>
    <t>Area Sur</t>
  </si>
  <si>
    <t>IX</t>
  </si>
  <si>
    <t>XIV-X</t>
  </si>
  <si>
    <t xml:space="preserve">VEDA BIOLÓGICA DEL 01 DE SEPTIEMBRE AL 30 DE SEPTIEMBRE </t>
  </si>
  <si>
    <t>CUOTA (TONELADAS)</t>
  </si>
  <si>
    <t>OPERACIÓN</t>
  </si>
  <si>
    <t xml:space="preserve">RESUMEN ANUAL </t>
  </si>
  <si>
    <t xml:space="preserve">Unidad de pesquería </t>
  </si>
  <si>
    <t>Titular de cuota LTP</t>
  </si>
  <si>
    <t>Traspaso, Cesion, Arriendo, etc)</t>
  </si>
  <si>
    <t>Cuota Efectiva</t>
  </si>
  <si>
    <t>Captura (t)</t>
  </si>
  <si>
    <t>Saldo (t)</t>
  </si>
  <si>
    <t>% consumido</t>
  </si>
  <si>
    <t>Cuota asignada (t)</t>
  </si>
  <si>
    <t>Merluza Común IV región al paralelo 41° 28,6' L.S.</t>
  </si>
  <si>
    <t>Ene-Jul</t>
  </si>
  <si>
    <t>Unidad de Pesquería</t>
  </si>
  <si>
    <t>Zona</t>
  </si>
  <si>
    <t>Cuota Período</t>
  </si>
  <si>
    <t>% Consumido</t>
  </si>
  <si>
    <t>Fecha cierre</t>
  </si>
  <si>
    <t>Ago-Dic</t>
  </si>
  <si>
    <t>Período</t>
  </si>
  <si>
    <t xml:space="preserve">Cesiones </t>
  </si>
  <si>
    <t>efectiva</t>
  </si>
  <si>
    <t>ANTONIO CRUZ CORDOVA NAKOUZI E.I.R.L.</t>
  </si>
  <si>
    <t>Captura</t>
  </si>
  <si>
    <t xml:space="preserve">IV </t>
  </si>
  <si>
    <t>Ene-Dic</t>
  </si>
  <si>
    <t>VI</t>
  </si>
  <si>
    <t>VII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</si>
  <si>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</si>
  <si>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</si>
  <si>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</si>
  <si>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</si>
  <si>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</si>
  <si>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</si>
  <si>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</si>
  <si>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 xml:space="preserve"> Industrial - Artesanal</t>
  </si>
  <si>
    <t>Fauna Acompañante</t>
  </si>
  <si>
    <t>VIII Región del BioBio
Res Ex N°440-18</t>
  </si>
  <si>
    <t>JORGE COFRE REYES</t>
  </si>
  <si>
    <t>IV</t>
  </si>
  <si>
    <t>V</t>
  </si>
  <si>
    <t>F.A</t>
  </si>
  <si>
    <t>IV-41°28,6 L.S.</t>
  </si>
  <si>
    <t>Investigación</t>
  </si>
  <si>
    <t>Imprevisto</t>
  </si>
  <si>
    <t>Fuera area</t>
  </si>
  <si>
    <t>MERLUZA COMUN IV-41°28,6 LS</t>
  </si>
  <si>
    <t>MERLUZA COMUN</t>
  </si>
  <si>
    <t>AREA</t>
  </si>
  <si>
    <t>SUR</t>
  </si>
  <si>
    <t>ENERO</t>
  </si>
  <si>
    <t xml:space="preserve">FEBRERO </t>
  </si>
  <si>
    <t>JUNIO</t>
  </si>
  <si>
    <t>JULIO</t>
  </si>
  <si>
    <t>DICIEMBRE</t>
  </si>
  <si>
    <t>NORTE</t>
  </si>
  <si>
    <t>MARZO</t>
  </si>
  <si>
    <t>ABRIL</t>
  </si>
  <si>
    <t>MAYO</t>
  </si>
  <si>
    <t>AGOSTO</t>
  </si>
  <si>
    <t>OCTUBRE</t>
  </si>
  <si>
    <t>NOVIEMBRE</t>
  </si>
  <si>
    <t>BOLSON RESIDUAL</t>
  </si>
  <si>
    <t>ORGANIZACION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</si>
  <si>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</si>
  <si>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</si>
  <si>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</si>
  <si>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</si>
  <si>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</si>
  <si>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</si>
  <si>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</si>
  <si>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</si>
  <si>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</si>
  <si>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</si>
  <si>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RUBIO Y MAUAD LTDA</t>
  </si>
  <si>
    <t>IV-41°28,6 LS</t>
  </si>
  <si>
    <t>TITULAR LTP</t>
  </si>
  <si>
    <t>TOTAL LTP</t>
  </si>
  <si>
    <t>TOTAL ASIGNATARIOS LTP</t>
  </si>
  <si>
    <t>asignada</t>
  </si>
  <si>
    <t>TOTAL ASIGNATARIOS REGION</t>
  </si>
  <si>
    <t>TOTAL REGION</t>
  </si>
  <si>
    <t xml:space="preserve">% Consumo </t>
  </si>
  <si>
    <t>Desembarque</t>
  </si>
  <si>
    <t>Resol</t>
  </si>
  <si>
    <t>Cuota</t>
  </si>
  <si>
    <t>%Consumo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</si>
  <si>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</si>
  <si>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</si>
  <si>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</si>
  <si>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</si>
  <si>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</si>
  <si>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</si>
  <si>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</si>
  <si>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</si>
  <si>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</si>
  <si>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</si>
  <si>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</si>
  <si>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</si>
  <si>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</si>
  <si>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</si>
  <si>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</si>
  <si>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</si>
  <si>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</si>
  <si>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</si>
  <si>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</si>
  <si>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</si>
  <si>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</si>
  <si>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</si>
  <si>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</si>
  <si>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</si>
  <si>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</si>
  <si>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</si>
  <si>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</si>
  <si>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</si>
  <si>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</si>
  <si>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</si>
  <si>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</si>
  <si>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</si>
  <si>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</si>
  <si>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</si>
  <si>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</si>
  <si>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</si>
  <si>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</si>
  <si>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</si>
  <si>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</si>
  <si>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</si>
  <si>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</si>
  <si>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</si>
  <si>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</si>
  <si>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</si>
  <si>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</si>
  <si>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</si>
  <si>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</si>
  <si>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</si>
  <si>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</si>
  <si>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</si>
  <si>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</si>
  <si>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</si>
  <si>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</si>
  <si>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</si>
  <si>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</si>
  <si>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</si>
  <si>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</si>
  <si>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</si>
  <si>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</si>
  <si>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</si>
  <si>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</si>
  <si>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</si>
  <si>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</si>
  <si>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</si>
  <si>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</si>
  <si>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</si>
  <si>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</si>
  <si>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</si>
  <si>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</si>
  <si>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</si>
  <si>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</si>
  <si>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</si>
  <si>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</si>
  <si>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</si>
  <si>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</si>
  <si>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</si>
  <si>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</si>
  <si>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</si>
  <si>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</si>
  <si>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</si>
  <si>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</si>
  <si>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</si>
  <si>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</si>
  <si>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</si>
  <si>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</si>
  <si>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</si>
  <si>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</si>
  <si>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</si>
  <si>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</si>
  <si>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</si>
  <si>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</si>
  <si>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</si>
  <si>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</si>
  <si>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</si>
  <si>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</si>
  <si>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</si>
  <si>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</si>
  <si>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</si>
  <si>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</si>
  <si>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</si>
  <si>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</si>
  <si>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</si>
  <si>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</si>
  <si>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</si>
  <si>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</si>
  <si>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</si>
  <si>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</si>
  <si>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</si>
  <si>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</si>
  <si>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</si>
  <si>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</si>
  <si>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</si>
  <si>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</si>
  <si>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</si>
  <si>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</si>
  <si>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</si>
  <si>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</si>
  <si>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</si>
  <si>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</si>
  <si>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</si>
  <si>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</si>
  <si>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</si>
  <si>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</si>
  <si>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</si>
  <si>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</si>
  <si>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</si>
  <si>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</si>
  <si>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</si>
  <si>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</si>
  <si>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</si>
  <si>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</si>
  <si>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</si>
  <si>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</si>
  <si>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</si>
  <si>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</si>
  <si>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</si>
  <si>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</si>
  <si>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</si>
  <si>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</si>
  <si>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</si>
  <si>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</si>
  <si>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</si>
  <si>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</si>
  <si>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</si>
  <si>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</si>
  <si>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</si>
  <si>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</si>
  <si>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</si>
  <si>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</si>
  <si>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</si>
  <si>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</si>
  <si>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</si>
  <si>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</si>
  <si>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</si>
  <si>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</si>
  <si>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</si>
  <si>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</si>
  <si>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</si>
  <si>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</si>
  <si>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</si>
  <si>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</si>
  <si>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Fracción</t>
  </si>
  <si>
    <t>Región o zona/UP</t>
  </si>
  <si>
    <t>IX Región</t>
  </si>
  <si>
    <t>XIV-X Regiones</t>
  </si>
  <si>
    <t>Region</t>
  </si>
  <si>
    <t>RESIDUAL CENTRO</t>
  </si>
  <si>
    <t>RESIDUAL NORTE I</t>
  </si>
  <si>
    <t>RESIDUAL NORTE</t>
  </si>
  <si>
    <t>IX Region de la Araucanía</t>
  </si>
  <si>
    <t>VII Región del Maule.</t>
  </si>
  <si>
    <t>CUOTA GLOBAL MERLUZA COMUN IV-41°28,6´ LS</t>
  </si>
  <si>
    <t>XVI-VIII</t>
  </si>
  <si>
    <t>Buscar</t>
  </si>
  <si>
    <t>Ubicacion</t>
  </si>
  <si>
    <t>AREA CENTRO</t>
  </si>
  <si>
    <t>AREA SUR</t>
  </si>
  <si>
    <t>AREA NORTE</t>
  </si>
  <si>
    <t>AREA NORTE I</t>
  </si>
  <si>
    <t>AREA NORTE II</t>
  </si>
  <si>
    <t>IX REGION</t>
  </si>
  <si>
    <t>XIV-X REGIONES</t>
  </si>
  <si>
    <t>Resolución</t>
  </si>
  <si>
    <t>ISLA QUIHUA S.A</t>
  </si>
  <si>
    <t xml:space="preserve">ANTARTIC SEAFOOD S.A.   </t>
  </si>
  <si>
    <t xml:space="preserve">ASESORIAS FINANCIERAS Y COMUCACIONALES LTDA. </t>
  </si>
  <si>
    <t xml:space="preserve">BRACPESCA S.A.              </t>
  </si>
  <si>
    <t xml:space="preserve">CAMANCHACA PESCA SUR S.A. </t>
  </si>
  <si>
    <t xml:space="preserve">DERIS S.A.        </t>
  </si>
  <si>
    <t>ENFEMAR LTDA.</t>
  </si>
  <si>
    <t>GENMAR LTDA.</t>
  </si>
  <si>
    <t>GRIMAR S.A.</t>
  </si>
  <si>
    <t>INOSTROZA CONCHA PELANTARIO</t>
  </si>
  <si>
    <t>ISLA DAMAS S.A.</t>
  </si>
  <si>
    <t>LANDES S.A.</t>
  </si>
  <si>
    <t>LEUCOTON LTDA.</t>
  </si>
  <si>
    <t>NORDIO LTDA.</t>
  </si>
  <si>
    <t>ORIZON S.A.</t>
  </si>
  <si>
    <t>PACIFICBLU SpA.</t>
  </si>
  <si>
    <t>QUINTERO S.A.</t>
  </si>
  <si>
    <t>SUR AUSTRAL S.A</t>
  </si>
  <si>
    <t xml:space="preserve">Cuota Asignada </t>
  </si>
  <si>
    <t>Cuota Anual de Captura Merluza común Fuera de Unidad de Pesquería, año 2019</t>
  </si>
  <si>
    <t>A.G PESCADORES ARTESANALES, BUZOS Y MARISCADORES DE COQUIMBO RAG 55-4</t>
  </si>
  <si>
    <t>A.G PESCADORES ARTESANALES, BUZOS Y MARISCADORES DE GUANAQUEROS RAG 51-4</t>
  </si>
  <si>
    <t>RESIDUAL CENTRO VALPARAÍSO</t>
  </si>
  <si>
    <t>RESIDUAL SUR SAN ANTONIO</t>
  </si>
  <si>
    <t xml:space="preserve">V Región de Valparaíso 
</t>
  </si>
  <si>
    <t xml:space="preserve">VI Región de Ohiggins 
</t>
  </si>
  <si>
    <t>STI PESCADORES ARTESANALES DE CALETA PORTALES  RSU 05.01.0037</t>
  </si>
  <si>
    <t>STI ARTESANALES DE CON CON  RSU 05.06.0043</t>
  </si>
  <si>
    <t>STI PESCADORES ARTESANALES DE CALETA HIGUERILLA RSU 05.06.0048</t>
  </si>
  <si>
    <t>STI PESCADORES CALETA EL MEMBRILLO RSU 05.01.0061</t>
  </si>
  <si>
    <t>STI PESCADORES ARTESANALES LAS TERRAZAS DE PICHILEMU RSU 06.07.0058</t>
  </si>
  <si>
    <t>STI PESCADORES ARTESANALES DE PICHILEMU RSU 06.07.0010</t>
  </si>
  <si>
    <t>S.T.I. PESCADORES DE BUCALEMU RSU 06.07.0071</t>
  </si>
  <si>
    <t>STI LAS ANIMAS 06.07.0070</t>
  </si>
  <si>
    <t>STI ARMADORES, PESCADORES ARTESANALES, RECOLECTORES Y RAMOS AFINES RSU 06.07.0075</t>
  </si>
  <si>
    <t>STI BUZOS MARISCADORES, PESCADORES Y ALGUEROS DE BUCALEMU 06.07.0019</t>
  </si>
  <si>
    <t>STI BUZOS PESCADORES Y ACUICULTORES CALETA PRESIDENTE BALMACEDA DE LLICO  RSU 07.02.0096</t>
  </si>
  <si>
    <t>STI DE PESCADORES ARTESANALES Y AFINES "MANUEL VELIZ"   RSU 07.02.0167</t>
  </si>
  <si>
    <t>STI BUZOS, PESCADORES ARTESANALES Y ACUICULTORES "EL ESFUERZO" DE BOYERUCA RSU 07.02.0147</t>
  </si>
  <si>
    <t>STI BUZOS Y PESCADORES LIBERTAD DE BOYERUCA RSU 07.02.0094</t>
  </si>
  <si>
    <t>STI DE BUZOS Y PESCADORES ALGUEROS Y RAMOS AFINES PROA CENTRO DUAO RSU 07.02.0111 (ROA 433)</t>
  </si>
  <si>
    <t>STI DE BUZOS Y PESCADORES ARTESANALES MAR BRAVA DE DUAO RSU 07.02.0116 (ROA 90214)</t>
  </si>
  <si>
    <t>STI PESCADORES ARTESANALES, BUZOS, MARISCADORES Y ALGUEROS DE PELLINES RSU 07.05.0061</t>
  </si>
  <si>
    <t>STI PESCADORES ARTESANALES, ACUICULTORES Y MARISCADORES DE ORILLA DE LOANCO RSU 07.04.0045</t>
  </si>
  <si>
    <t>STI PESCADORES ARTESANALES Y BUZOS MARISCADORES PUERTO MAGUILLINES RSU 07.05.0046</t>
  </si>
  <si>
    <t>STI BUZOS Y PESCADORES ARTEANALES N° 2 DE LA COMUNA DE PELLUHUE, CALETA DE CURANIPE  RSU 07.04.0048</t>
  </si>
  <si>
    <t>STI BUZOS Y PESCADORES ARTESANALES DE CURANIPE DE LA COMUNA DE PELLUHUE PROVINCIA CAUQUENES RSU 07.04.0029</t>
  </si>
  <si>
    <t>STI PESCADORES ARTESANALES, BUZOS, MARISCADORES Y RAMOS SIMILARES DE PELLUHUE RSU 07.04.0026</t>
  </si>
  <si>
    <t>STI PESCADORES ARTESANALES, BUZOS, MARISCADORES, ALGUEROS, ACUICULTORES Y ACTIVIDADES CONEXAS DE LA CALETA LOANCO DE LA COMUNA DE CHANCO  RSU 07.04.0022</t>
  </si>
  <si>
    <t>VIII Región del Bio Bio - XVI Ñuble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</si>
  <si>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</si>
  <si>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</si>
  <si>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</si>
  <si>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</si>
  <si>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</si>
  <si>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</si>
  <si>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</si>
  <si>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</si>
  <si>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</si>
  <si>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</si>
  <si>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</si>
  <si>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</si>
  <si>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</si>
  <si>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</si>
  <si>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</si>
  <si>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STI PEQUEÑOS ARMADORES Y PESCADORES ARTESANALES DE CERCO Y OTRAS ACTIVIDADES AFINES DE CORONEL Y LOTA SIPAC RSU 08.07.0373</t>
  </si>
  <si>
    <t>ASOCIACIÓN GREMIAL DE PESCADORES ARTESANALES DE CORONEL RAG 5-8</t>
  </si>
  <si>
    <t>STI PESCADORES ARMADORES Y RAMOS AFINES DE LA PESCA ARTESANAL DE CORONEL SIPARMAR CORONEL RSU 08.07.0271</t>
  </si>
  <si>
    <t>ASOCIACIÓN GREMIAL DE ARMADORES, PESCADORES ARTESANALES Y ACTIVIDADES AFINES ARMAPESCA A.G RAG 635-8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</si>
  <si>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</si>
  <si>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</si>
  <si>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</si>
  <si>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</si>
  <si>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COOPERATIVA DE PESCADORES SOL DE ISRAEL LIMITADA COOPES LTDA. 5483</t>
  </si>
  <si>
    <t>STI PESCADORES Y ARMADORES Y RAMOS AFINES DE LA PESCA ARTESANAL, LOTA PESCA RSU 08.07.0495</t>
  </si>
  <si>
    <t>STI PESCADORES Y ARMADORES Y RAMOS AFINES DE LA PESCA ARTESANAL, EPES LOTA RSU 08.07.0510</t>
  </si>
  <si>
    <t>COOPERATIVA PESQUERA ARTESABAK DE CORONEL LTDA. 5472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</si>
  <si>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</si>
  <si>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</si>
  <si>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</si>
  <si>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STI DE PESCADORES ARTESANALES, BUZOS MARISCADORES CALETA QUIDICO RSU 08.13.0051</t>
  </si>
  <si>
    <t>CONTROL DE CUOTA MERLUZA COMUN IV al 41°28,6´ LS. POR TITULAR LTP. AÑO 2019</t>
  </si>
  <si>
    <t>CONTROL CUOTA MERLUZA COMÚN_ ARTESANAL_IV-X_AÑO 2019</t>
  </si>
  <si>
    <t>ASOCIACIÓN GREMIAL DE PESCADORES ARTESANALES CALETA LOTA-A.G. APESCA LOTA 428-8</t>
  </si>
  <si>
    <t>Enero</t>
  </si>
  <si>
    <t>STI DE BUZOS Y PESCADORES ARTESANALES Y ACUICULTORES MATAQUITO DE LA PESCA RSU 07.02.0103</t>
  </si>
  <si>
    <t>STI PESCADORES ESTRELLAS DE MAR RSU 07.05.0168</t>
  </si>
  <si>
    <t>STI DE TRIPULANTES, PESCADORES Y ACUICULTORES - CALETA DUAO RSU 07.02.0252</t>
  </si>
  <si>
    <t>STI DE ARMADORES CONSTITUCIÓN RSU 707.05.0186 (ROA 90638)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</si>
  <si>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</si>
  <si>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</si>
  <si>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</si>
  <si>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</si>
  <si>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BUZOS MARISCADORES ALGUEROS PESCADORES Y ACTIVIDADES CONEXAS DE LA CALETA COCHOLGUE RSU 08.06.0042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</si>
  <si>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</si>
  <si>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</si>
  <si>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</si>
  <si>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</si>
  <si>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</si>
  <si>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ARMADORES PESCADORES Y RAMOS AFINES DE LA PESCA ARTESANAL DE LA RGIÓN DEL BIOBÍO RSU 08.05.0378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</si>
  <si>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</si>
  <si>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</si>
  <si>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</si>
  <si>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</si>
  <si>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CUOTA RESIDUAL O BOLSÓN</t>
  </si>
  <si>
    <t>AGRUPACIÓN DE ARMADORES GOLFO DE ARAUCO  ROC 621 ARAUCO</t>
  </si>
  <si>
    <t>BOLSON RESIDUAL CENTRO</t>
  </si>
  <si>
    <t>BOLSON RESIDUAL NORTE I</t>
  </si>
  <si>
    <t>NORTE II</t>
  </si>
  <si>
    <t>NORTE I</t>
  </si>
  <si>
    <t>AREA NORTE QUINTERO</t>
  </si>
  <si>
    <t>Pesca de investigación Merluza común 2019</t>
  </si>
  <si>
    <t>Cuota ton</t>
  </si>
  <si>
    <t>224-19 Rect. por Res. N° 467-19</t>
  </si>
  <si>
    <t>29/01/2019 - 29/01/2020</t>
  </si>
  <si>
    <t>III</t>
  </si>
  <si>
    <t>RESUMEN CONSUMO ANUAL MERLUZA COMUN FUERA UNIDAD DE PESQUERÍAS AÑO 2019. Dato en toneladas</t>
  </si>
  <si>
    <t>Información preliminar</t>
  </si>
  <si>
    <t>CESIONES INDIVIDUALES MERLUZA COMÚN, AÑO 2019</t>
  </si>
  <si>
    <t>Embarcación</t>
  </si>
  <si>
    <t>DON VICTORIANO I</t>
  </si>
  <si>
    <t>RPA</t>
  </si>
  <si>
    <t>Descuentos</t>
  </si>
  <si>
    <t>CESIONARIOS INDIVIDUALES</t>
  </si>
  <si>
    <t>JONNATHAN</t>
  </si>
  <si>
    <t>RIO JORDAN</t>
  </si>
  <si>
    <t>Feb-Mar</t>
  </si>
  <si>
    <t>Abr-Jun</t>
  </si>
  <si>
    <t>I</t>
  </si>
  <si>
    <t>RESIDUAL NORTE II</t>
  </si>
  <si>
    <t>RESIDUAL SUR</t>
  </si>
  <si>
    <t>saldos enero</t>
  </si>
  <si>
    <t>cuota inicial</t>
  </si>
  <si>
    <t>segunda cuota</t>
  </si>
  <si>
    <t>saldos febrero-junio</t>
  </si>
  <si>
    <t>Total</t>
  </si>
  <si>
    <t>cuota final</t>
  </si>
  <si>
    <t>Nota: La cuota asignada es mayor a lo establecido en Dec. Ex N° 458-18  debido a que las nuevas cuotas por organización (Res. Ex. N° 853-19) y por embarcación (Res. Ex. N° 1405-19) consideraron los saldos de los meses anteriores.</t>
  </si>
  <si>
    <t>Cuota inicial</t>
  </si>
  <si>
    <t>Saldos</t>
  </si>
  <si>
    <t>Cuota final</t>
  </si>
  <si>
    <t>VIII</t>
  </si>
  <si>
    <t>Total artesanal</t>
  </si>
  <si>
    <t>Fauna acompañante</t>
  </si>
  <si>
    <t>Inicial</t>
  </si>
  <si>
    <t>Final</t>
  </si>
  <si>
    <t>Cuota Artesanal</t>
  </si>
  <si>
    <t>EMBARCACION</t>
  </si>
  <si>
    <t>ANTONELLA PAZ II</t>
  </si>
  <si>
    <t>SOLO DIOS SABE SI VUELVO</t>
  </si>
  <si>
    <t>SANTA EVITA</t>
  </si>
  <si>
    <t>L. MAXIMILIANO I</t>
  </si>
  <si>
    <t>GENESARET I</t>
  </si>
  <si>
    <t>CATALINA</t>
  </si>
  <si>
    <t>Total cesiones</t>
  </si>
  <si>
    <t>RESUMEN CONSUMO ANAL MERLUZA COMUN IV-41°28,6 L.S AÑO 2019. Dato en toneladas</t>
  </si>
  <si>
    <t>Descuentos por sanción</t>
  </si>
  <si>
    <t>Toneladas</t>
  </si>
  <si>
    <t>TOTAL MOVIMIENTOS</t>
  </si>
  <si>
    <t>Movimientos Art. + Ind.</t>
  </si>
  <si>
    <t>BELLA MARINA</t>
  </si>
  <si>
    <t>DON JOSE L I</t>
  </si>
  <si>
    <t>ACUARIO II</t>
  </si>
  <si>
    <t>JONAS I</t>
  </si>
  <si>
    <t>Cuota global asignada</t>
  </si>
  <si>
    <t>Macrozona XIV-X</t>
  </si>
  <si>
    <t>LOS PITAS (RPA 902011)</t>
  </si>
  <si>
    <t>CHICO PITA (RPA 928200)</t>
  </si>
  <si>
    <t>LA SOFI (RPA 954560)</t>
  </si>
  <si>
    <t>ELISABETH (RPA 954642)</t>
  </si>
  <si>
    <t>GENESIS (RPA 956822)</t>
  </si>
  <si>
    <t>EL CHUNGA II (RPA 957980)</t>
  </si>
  <si>
    <t>MAR Y LUZ (RPA 967771)</t>
  </si>
  <si>
    <t>VAY II (RPA 959029)</t>
  </si>
  <si>
    <t>CRISTOBAL I (RPA 960762)</t>
  </si>
  <si>
    <t>EL CHUNGA III (RPA 961966)</t>
  </si>
  <si>
    <t>SAN JUAN V (RPA 964893)</t>
  </si>
  <si>
    <t>R. JUNIOR (RPA 966604)</t>
  </si>
  <si>
    <t>EL LEYTON (RPA 900331)</t>
  </si>
  <si>
    <t>CRISTOPHER (RPA 900336)</t>
  </si>
  <si>
    <t>BENJAMIN (RPA 967308)</t>
  </si>
  <si>
    <t>SAN MARCOS II (RPA 952807)</t>
  </si>
  <si>
    <t>DON TITO III (RPA 954974)</t>
  </si>
  <si>
    <t>SANTA ROSA II (RPA 954991)</t>
  </si>
  <si>
    <t>LA NENA (RPA 957823)</t>
  </si>
  <si>
    <t>HURACAN II (RPA 962717)</t>
  </si>
  <si>
    <t>NICOL (RPA 963246)</t>
  </si>
  <si>
    <t>PATO CHONCHON II (RPA 964545)</t>
  </si>
  <si>
    <t>PERLA NEGRA (RPA 953991)</t>
  </si>
  <si>
    <t>FULLU (RPA 954253)</t>
  </si>
  <si>
    <t>ESPERANZA I (RPA 955167)</t>
  </si>
  <si>
    <t>EL PATRON (RPA 962485)</t>
  </si>
  <si>
    <t>GYTTANO (RPA 963675)</t>
  </si>
  <si>
    <t>SAN DIEGO III (RPA 964920)</t>
  </si>
  <si>
    <t>EBEN-EZER (RPA 902004)</t>
  </si>
  <si>
    <t>ERICAR (RPA 957516)</t>
  </si>
  <si>
    <t>SAN JOSE III (RPA 962034)</t>
  </si>
  <si>
    <t>BEN-HUR II (RPA 962110)</t>
  </si>
  <si>
    <t>VELASQUEZ II (RPA 954159)</t>
  </si>
  <si>
    <t>YANIRA III (RPA 956550)</t>
  </si>
  <si>
    <t>MARIA ELIANA (RPA 958902)</t>
  </si>
  <si>
    <t>CLAUDIO ALEJANDRO (RPA 967538)</t>
  </si>
  <si>
    <t>EL FARO (RPA 964544)</t>
  </si>
  <si>
    <t>CARLITA II (RPA 963657)</t>
  </si>
  <si>
    <t>CRUCERO DEL MAR I (RPA 963743)</t>
  </si>
  <si>
    <t>DIEGO ANTONIO I (RPA 957350)</t>
  </si>
  <si>
    <t>EL NIÑO I (RPA 963683)</t>
  </si>
  <si>
    <t>EL RAUL I (RPA 959324)</t>
  </si>
  <si>
    <t>MARIA IRENE III (RPA 965110)</t>
  </si>
  <si>
    <t>MARIA VICTORIA (RPA 924515)</t>
  </si>
  <si>
    <t>PINGÜINO I (RPA 956576)</t>
  </si>
  <si>
    <t>SANTA ROSA II (RPA 956905)</t>
  </si>
  <si>
    <t>TITAN DEL MAR I (RPA 965111)</t>
  </si>
  <si>
    <t>VICENTE ALONSO (RPA 966350)</t>
  </si>
  <si>
    <t>MARIA LUISA (RPA 965925)</t>
  </si>
  <si>
    <t>SAN PEDRO (RPA 913216)</t>
  </si>
  <si>
    <t>ESMERALDA III (RPA 966210)</t>
  </si>
  <si>
    <t>MERY (RPA 966143)</t>
  </si>
  <si>
    <t>EL PELICANO III (RPA 963242)</t>
  </si>
  <si>
    <t>EL VIEJO ROLA (RPA 966699)</t>
  </si>
  <si>
    <t>KARINA ANDREA II (RPA 966887)</t>
  </si>
  <si>
    <t>LOS CARRERA I (RPA 967344)</t>
  </si>
  <si>
    <t>QUETZAL III (RPA 958072)</t>
  </si>
  <si>
    <t>EL FANTASMA I (RPA 966603)</t>
  </si>
  <si>
    <t>SKORPIOS II (RPA 966149)</t>
  </si>
  <si>
    <t>DEILYN I (RPA 961356)</t>
  </si>
  <si>
    <t>EL LOLO II (RPA 960360)</t>
  </si>
  <si>
    <t>ABRAHAM (RPA 966190)</t>
  </si>
  <si>
    <t>ALFA I (RPA 961290)</t>
  </si>
  <si>
    <t>MAC-GIVER IV (RPA 966923)</t>
  </si>
  <si>
    <t>PAZ NATANAEL III (RPA 966681)</t>
  </si>
  <si>
    <t>SABANDIJA (RPA 966072)</t>
  </si>
  <si>
    <t>TRISTAN II (RPA 964422)</t>
  </si>
  <si>
    <t>TRISTAN III (RPA 965407)</t>
  </si>
  <si>
    <t>ALSADO II (RPA 965728)</t>
  </si>
  <si>
    <t>ANA DELIA III (RPA 966442)</t>
  </si>
  <si>
    <t>JOSEFA (RPA 967328)</t>
  </si>
  <si>
    <t>ATUN II (RPA 965119)</t>
  </si>
  <si>
    <t>AVENTURERO III (RPA 965028)</t>
  </si>
  <si>
    <t>AYSEN III (RPA 966821)</t>
  </si>
  <si>
    <t>CORSARIOS (RPA 961538)</t>
  </si>
  <si>
    <t>EL SAMURAI (RPA 913244)</t>
  </si>
  <si>
    <t>INBANO IV (RPA 966145)</t>
  </si>
  <si>
    <t>LUCAS II (RPA 962133)</t>
  </si>
  <si>
    <t>LUKAS MARCELO II (RPA 960852)</t>
  </si>
  <si>
    <t>MARIMARCE III (RPA 966523)</t>
  </si>
  <si>
    <t>PELICANO III (RPA 960308)</t>
  </si>
  <si>
    <t>RAUL ALEXANDER I (RPA 960895)</t>
  </si>
  <si>
    <t>SAMURAI V (RPA 966836)</t>
  </si>
  <si>
    <t>SANDER III (RPA 963707)</t>
  </si>
  <si>
    <t>SKORPIO II (RPA 964195)</t>
  </si>
  <si>
    <t>TRITON IV (RPA 963932)</t>
  </si>
  <si>
    <t>LOBO SOLITARIO IV (RPA 967821)</t>
  </si>
  <si>
    <t>CORNELIA MARIE 2.0 (RPA 965733)</t>
  </si>
  <si>
    <t>EL LLANERO VI (RPA 967255)</t>
  </si>
  <si>
    <t>EL REY DEL MAR (RPA RPA 964745)</t>
  </si>
  <si>
    <t>HALCON CUARTO (RPA 966653)</t>
  </si>
  <si>
    <t>OMEGA</t>
  </si>
  <si>
    <t>MARGAB II (RPA 967798)</t>
  </si>
  <si>
    <t>UZIEL IV</t>
  </si>
  <si>
    <t>LADY ALASKA</t>
  </si>
  <si>
    <t>SEA SHEPHERD (RPA 967331)</t>
  </si>
  <si>
    <t>LOBO SOLITARIO V (RPA 967631)</t>
  </si>
  <si>
    <t>PAULITO I (RPA 955236)</t>
  </si>
  <si>
    <t>PERLA NEGRA II (RPA 967660)</t>
  </si>
  <si>
    <t>RAPA NUI III (RPA 965621)</t>
  </si>
  <si>
    <t>SAN FRANCISCO VI (RPA 967464)</t>
  </si>
  <si>
    <t>SANTA MARIA IV (RPA 965378)</t>
  </si>
  <si>
    <t>RAPA NUI VII (RPA 966898)</t>
  </si>
  <si>
    <t>ANUBIS II (RPA 965560)</t>
  </si>
  <si>
    <t>ARIES V (RPA 967117)</t>
  </si>
  <si>
    <t>CACHARPIN III (RPA 966768)</t>
  </si>
  <si>
    <t>CHILOTE I (RPA 961144)</t>
  </si>
  <si>
    <t>CRISTIAN III (RPA 963684)</t>
  </si>
  <si>
    <t>CRISTOBAL II (RPA960553)</t>
  </si>
  <si>
    <t>CRISTOBAL III (RPA 966327)</t>
  </si>
  <si>
    <t>DAYSI ANDREA IV (RPA 966642)</t>
  </si>
  <si>
    <t>FARO FELIX III (RPA 965293)</t>
  </si>
  <si>
    <t>JEREMY IGNACIO II (RPA 963727)</t>
  </si>
  <si>
    <t>JIMMY CRISTAL II (RPA 966785)</t>
  </si>
  <si>
    <t>KOSITA II (RPA 966412)</t>
  </si>
  <si>
    <t>LAITO II (RPA 966648)</t>
  </si>
  <si>
    <t>LAITO III (RPA 960526)</t>
  </si>
  <si>
    <t>MAMA ROSA V (RPA 966897)</t>
  </si>
  <si>
    <t>MARANATHA II (RPA 966725)</t>
  </si>
  <si>
    <t>ANTONIOS IRENE (RPA 967597)</t>
  </si>
  <si>
    <t>MARINER III (RPA 966280)</t>
  </si>
  <si>
    <t>MEJILLONES V (RPA 967779)</t>
  </si>
  <si>
    <t>NICOL III (RPA 966956)</t>
  </si>
  <si>
    <t>OLIMPO V (RPA 966766)</t>
  </si>
  <si>
    <t>PADRE PIO (RPA 957203)</t>
  </si>
  <si>
    <t>PERSEVERANCIA III (RPA 967345)</t>
  </si>
  <si>
    <t>POMPEYA II (RPA 967128)</t>
  </si>
  <si>
    <t>RODRIGO ANDRES II (RPA 964703)</t>
  </si>
  <si>
    <t>SALVADOR GAVIOTA VI (RPA 967520)</t>
  </si>
  <si>
    <t>SAN CARLO III (RPA 966007)</t>
  </si>
  <si>
    <t>SAN PITER I (RPA 960855)</t>
  </si>
  <si>
    <t>TATA FILA I (RPA 967210)</t>
  </si>
  <si>
    <t>TATA RENE II (RPA 965577)</t>
  </si>
  <si>
    <t>TIARE CAROLINA I (RPA 966652)</t>
  </si>
  <si>
    <t>WALPA V (RPA 963900)</t>
  </si>
  <si>
    <t>WALPA VI (RPA 964547)</t>
  </si>
  <si>
    <t>YO SERGIO IV (RPA 967419)</t>
  </si>
  <si>
    <t>COSTA BRAVA IV (RPA 966736)</t>
  </si>
  <si>
    <t>DELFIN VIII (RPA 966792)</t>
  </si>
  <si>
    <t>EL SOLITARIO IV (RPA 960371)</t>
  </si>
  <si>
    <t>GOLIATH IV (RPA 967024)</t>
  </si>
  <si>
    <t>JESUS VI (RPA 966043)</t>
  </si>
  <si>
    <t>KEVIN II (RPA 961542)</t>
  </si>
  <si>
    <t>MAICOL VII (RPA 966081)</t>
  </si>
  <si>
    <t>NORTHWESTERN I (RPA 960349)</t>
  </si>
  <si>
    <t>PATRON DEL MAR I (RPA 965496)</t>
  </si>
  <si>
    <t>SAN ANTONIO VII (RPA 967081)</t>
  </si>
  <si>
    <t>SAN SEBASTIAN (RPA 965295)</t>
  </si>
  <si>
    <t>TIBURON VIII (RPA 966737)</t>
  </si>
  <si>
    <t>VIDA MARINA IV (RPA 959394)</t>
  </si>
  <si>
    <t>EMMANUEL II (RPA 967124)</t>
  </si>
  <si>
    <t>GERSON CHINO IV (RPA 967400)</t>
  </si>
  <si>
    <t>OCEANIC III (RPA 965565)</t>
  </si>
  <si>
    <t>SOL Y MAR II (RPA 967610)</t>
  </si>
  <si>
    <t>SUPER DON YIYO (RPA 965205)</t>
  </si>
  <si>
    <t>TERESITA III (RPA 967858)</t>
  </si>
  <si>
    <t>AGUILA REAL V (RPA 966819)</t>
  </si>
  <si>
    <t>AGUILUCHO I (RPA 963628)</t>
  </si>
  <si>
    <t>BARCAM III (RPA 931053)</t>
  </si>
  <si>
    <t>BARLOVENTO I (RPA 967438)</t>
  </si>
  <si>
    <t>BELEN (RPA 965266)</t>
  </si>
  <si>
    <t>CORSARIO VI (RPA 966584)</t>
  </si>
  <si>
    <t>DON MOISES I (RPA 966476)</t>
  </si>
  <si>
    <t>EL GITANO III (RPA 966092)</t>
  </si>
  <si>
    <t>EL SIRIO (RPA 966942)</t>
  </si>
  <si>
    <t>ESPADON II (RPA 959601)</t>
  </si>
  <si>
    <t>FELIPE JESUS III (RPA 966209)</t>
  </si>
  <si>
    <t>FERNANDA IGNACIA I (RPA 967158)</t>
  </si>
  <si>
    <t>EL HOLANDES (RPA 967605)</t>
  </si>
  <si>
    <t>GERSON CHINO III (RPA 966167)</t>
  </si>
  <si>
    <t>GERSON VIII (RPA 965326)</t>
  </si>
  <si>
    <t>INDEPENDENCIA I (RPA 967157)</t>
  </si>
  <si>
    <t>JEFE DEL MAR VI (RPA 965784)</t>
  </si>
  <si>
    <t>KING FISH I (RPA 966651)</t>
  </si>
  <si>
    <t>KOTMATSU KAMING I (RPA 965179)</t>
  </si>
  <si>
    <t>LOLITO PELLUHUANO II (RPA 962351)</t>
  </si>
  <si>
    <t>MAR BEN (RPA 966274)</t>
  </si>
  <si>
    <t>MAR LOA V (RPA 959592)</t>
  </si>
  <si>
    <t>MAX RAPER I (RPA 965814)</t>
  </si>
  <si>
    <t>MISTER CHILE I (RPA 965767)</t>
  </si>
  <si>
    <t>ODISEO I (RPA 962284)</t>
  </si>
  <si>
    <t>PITUFO III (RPA 966444)</t>
  </si>
  <si>
    <t>PUNTA DE LOBOS (RPA 961030)</t>
  </si>
  <si>
    <t>PUNTA DE LOBOS I (RPA 967155)</t>
  </si>
  <si>
    <t>PUNTA DEL ESTE I (RPA 967155)</t>
  </si>
  <si>
    <t>RAYO DE SOL IV (RPA 965226)</t>
  </si>
  <si>
    <t>RAYO IV (RPA 966787)</t>
  </si>
  <si>
    <t>NAUTILUS III (RPA 967237)</t>
  </si>
  <si>
    <t>SANTA OLGA III (RPA 966443)</t>
  </si>
  <si>
    <t>SIMBAD EL MARINO VI (RPA 967018)</t>
  </si>
  <si>
    <t>TIO CHERITO (RPA 966055)</t>
  </si>
  <si>
    <t>LEONORA II (RPA 966658)</t>
  </si>
  <si>
    <t>BUENA VISTA IV (RPA 965550)</t>
  </si>
  <si>
    <t>DON BETITO I (RPA 967595)</t>
  </si>
  <si>
    <t>EL FENIX I (RPA 965543)</t>
  </si>
  <si>
    <t>EL ZORRO I (RPA 958349)</t>
  </si>
  <si>
    <t>ESPERANZA II (RPA 963247)</t>
  </si>
  <si>
    <t>LUIS RICARDO III (RPA 966090)</t>
  </si>
  <si>
    <t>MANUTARA II (RPA 956902)</t>
  </si>
  <si>
    <t>PEZ DORADO III (RPA 967326)</t>
  </si>
  <si>
    <t>SAN NICOLAS I (RPA 963622)</t>
  </si>
  <si>
    <t>SAN ROQUE VII (RPA 966419)</t>
  </si>
  <si>
    <t>TITANIC VII (RPA 967667)</t>
  </si>
  <si>
    <t>SOFIA II (RPA 963674)</t>
  </si>
</sst>
</file>

<file path=xl/styles.xml><?xml version="1.0" encoding="utf-8"?>
<styleSheet xmlns="http://schemas.openxmlformats.org/spreadsheetml/2006/main">
  <numFmts count="2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00"/>
    <numFmt numFmtId="166" formatCode="[$-F800]dddd\,\ mmmm\ dd\,\ yyyy"/>
    <numFmt numFmtId="167" formatCode="0.00_ ;[Red]\-0.00\ "/>
    <numFmt numFmtId="168" formatCode="#,##0_ ;[Red]\-#,##0\ "/>
    <numFmt numFmtId="169" formatCode="#,##0.00_ ;[Red]\-#,##0.00\ "/>
    <numFmt numFmtId="170" formatCode="#,##0.000_ ;[Red]\-#,##0.000\ "/>
    <numFmt numFmtId="171" formatCode="_-* #,##0_-;\-* #,##0_-;_-* &quot;-&quot;??_-;_-@_-"/>
    <numFmt numFmtId="172" formatCode="yyyy/mm/dd"/>
    <numFmt numFmtId="173" formatCode="_-* #,##0.00000000_-;\-* #,##0.00000000_-;_-* &quot;-&quot;??_-;_-@_-"/>
    <numFmt numFmtId="174" formatCode="0.0000000"/>
    <numFmt numFmtId="175" formatCode="000.000"/>
    <numFmt numFmtId="176" formatCode="0.000.000"/>
    <numFmt numFmtId="177" formatCode="00.000"/>
    <numFmt numFmtId="178" formatCode="0.0000"/>
    <numFmt numFmtId="179" formatCode="0.0"/>
    <numFmt numFmtId="180" formatCode="0.000%"/>
    <numFmt numFmtId="181" formatCode="0.000_ ;[Red]\-0.000\ 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2"/>
      <color indexed="81"/>
      <name val="Tahoma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6" tint="0.59999389629810485"/>
        </stop>
        <stop position="1">
          <color rgb="FF92D050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270">
        <stop position="0">
          <color theme="0"/>
        </stop>
        <stop position="1">
          <color theme="7"/>
        </stop>
      </gradientFill>
    </fill>
    <fill>
      <gradientFill degree="90">
        <stop position="0">
          <color theme="7" tint="0.59999389629810485"/>
        </stop>
        <stop position="0.5">
          <color theme="7"/>
        </stop>
        <stop position="1">
          <color theme="7" tint="0.59999389629810485"/>
        </stop>
      </gradientFill>
    </fill>
    <fill>
      <patternFill patternType="solid">
        <fgColor theme="7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9" tint="0.80001220740379042"/>
        </stop>
        <stop position="0.5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465926084170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0">
    <xf numFmtId="0" fontId="0" fillId="0" borderId="0"/>
    <xf numFmtId="9" fontId="1" fillId="46" borderId="0" applyFont="0" applyBorder="0" applyAlignment="0" applyProtection="0"/>
    <xf numFmtId="0" fontId="9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43" fillId="0" borderId="0"/>
    <xf numFmtId="9" fontId="43" fillId="0" borderId="0" applyFont="0" applyFill="0" applyBorder="0" applyAlignment="0" applyProtection="0"/>
    <xf numFmtId="0" fontId="35" fillId="0" borderId="0"/>
    <xf numFmtId="0" fontId="1" fillId="0" borderId="0"/>
    <xf numFmtId="0" fontId="46" fillId="0" borderId="0"/>
    <xf numFmtId="9" fontId="4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0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1" fillId="35" borderId="59" applyNumberFormat="0" applyAlignment="0" applyProtection="0"/>
    <xf numFmtId="0" fontId="51" fillId="35" borderId="59" applyNumberFormat="0" applyAlignment="0" applyProtection="0"/>
    <xf numFmtId="0" fontId="51" fillId="35" borderId="59" applyNumberFormat="0" applyAlignment="0" applyProtection="0"/>
    <xf numFmtId="0" fontId="51" fillId="35" borderId="59" applyNumberFormat="0" applyAlignment="0" applyProtection="0"/>
    <xf numFmtId="0" fontId="51" fillId="35" borderId="59" applyNumberFormat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13" fillId="0" borderId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2" applyNumberFormat="0" applyFill="0" applyAlignment="0" applyProtection="0"/>
    <xf numFmtId="0" fontId="61" fillId="0" borderId="62" applyNumberFormat="0" applyFill="0" applyAlignment="0" applyProtection="0"/>
    <xf numFmtId="0" fontId="61" fillId="0" borderId="62" applyNumberFormat="0" applyFill="0" applyAlignment="0" applyProtection="0"/>
    <xf numFmtId="0" fontId="61" fillId="0" borderId="62" applyNumberFormat="0" applyFill="0" applyAlignment="0" applyProtection="0"/>
    <xf numFmtId="0" fontId="61" fillId="0" borderId="62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62" fillId="0" borderId="63" applyNumberFormat="0" applyFill="0" applyAlignment="0" applyProtection="0"/>
    <xf numFmtId="0" fontId="53" fillId="0" borderId="64" applyNumberFormat="0" applyFill="0" applyAlignment="0" applyProtection="0"/>
    <xf numFmtId="0" fontId="53" fillId="0" borderId="64" applyNumberFormat="0" applyFill="0" applyAlignment="0" applyProtection="0"/>
    <xf numFmtId="0" fontId="53" fillId="0" borderId="64" applyNumberFormat="0" applyFill="0" applyAlignment="0" applyProtection="0"/>
    <xf numFmtId="0" fontId="53" fillId="0" borderId="64" applyNumberFormat="0" applyFill="0" applyAlignment="0" applyProtection="0"/>
    <xf numFmtId="0" fontId="53" fillId="0" borderId="6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10" fillId="0" borderId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0" fillId="34" borderId="58" applyNumberForma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54" fillId="25" borderId="58" applyNumberForma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57" fillId="34" borderId="61" applyNumberFormat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0" fontId="63" fillId="0" borderId="65" applyNumberFormat="0" applyFill="0" applyAlignment="0" applyProtection="0"/>
    <xf numFmtId="9" fontId="1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</cellStyleXfs>
  <cellXfs count="89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12" borderId="0" xfId="0" applyFont="1" applyFill="1"/>
    <xf numFmtId="0" fontId="0" fillId="0" borderId="0" xfId="0" applyFont="1"/>
    <xf numFmtId="0" fontId="0" fillId="12" borderId="3" xfId="0" applyFill="1" applyBorder="1"/>
    <xf numFmtId="0" fontId="0" fillId="12" borderId="0" xfId="0" applyFill="1" applyBorder="1"/>
    <xf numFmtId="0" fontId="0" fillId="12" borderId="0" xfId="0" applyFill="1"/>
    <xf numFmtId="171" fontId="0" fillId="12" borderId="0" xfId="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5" xfId="0" applyFont="1" applyFill="1" applyBorder="1" applyAlignment="1"/>
    <xf numFmtId="0" fontId="0" fillId="0" borderId="0" xfId="0" applyFill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5" xfId="0" applyFont="1" applyBorder="1"/>
    <xf numFmtId="0" fontId="21" fillId="0" borderId="25" xfId="0" applyFont="1" applyBorder="1"/>
    <xf numFmtId="0" fontId="21" fillId="0" borderId="0" xfId="0" applyFont="1" applyBorder="1"/>
    <xf numFmtId="0" fontId="21" fillId="0" borderId="42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26" xfId="0" applyFont="1" applyBorder="1"/>
    <xf numFmtId="0" fontId="21" fillId="0" borderId="7" xfId="0" applyFont="1" applyBorder="1"/>
    <xf numFmtId="0" fontId="21" fillId="0" borderId="8" xfId="0" applyFont="1" applyBorder="1"/>
    <xf numFmtId="0" fontId="21" fillId="0" borderId="0" xfId="0" applyFont="1" applyAlignment="1">
      <alignment horizontal="center"/>
    </xf>
    <xf numFmtId="0" fontId="22" fillId="0" borderId="5" xfId="0" applyFont="1" applyBorder="1"/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16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/>
    </xf>
    <xf numFmtId="0" fontId="22" fillId="0" borderId="6" xfId="0" applyFont="1" applyBorder="1"/>
    <xf numFmtId="0" fontId="22" fillId="0" borderId="20" xfId="0" applyFont="1" applyBorder="1"/>
    <xf numFmtId="0" fontId="22" fillId="0" borderId="24" xfId="0" applyFont="1" applyBorder="1"/>
    <xf numFmtId="0" fontId="22" fillId="0" borderId="21" xfId="0" applyFont="1" applyBorder="1"/>
    <xf numFmtId="0" fontId="21" fillId="0" borderId="5" xfId="0" applyFont="1" applyFill="1" applyBorder="1"/>
    <xf numFmtId="0" fontId="23" fillId="0" borderId="5" xfId="0" applyFont="1" applyFill="1" applyBorder="1"/>
    <xf numFmtId="0" fontId="0" fillId="0" borderId="7" xfId="0" applyBorder="1"/>
    <xf numFmtId="0" fontId="0" fillId="0" borderId="8" xfId="0" applyBorder="1"/>
    <xf numFmtId="0" fontId="22" fillId="0" borderId="0" xfId="0" applyFont="1"/>
    <xf numFmtId="173" fontId="0" fillId="0" borderId="0" xfId="9" applyNumberFormat="1" applyFont="1"/>
    <xf numFmtId="164" fontId="0" fillId="0" borderId="0" xfId="0" applyNumberFormat="1"/>
    <xf numFmtId="0" fontId="24" fillId="0" borderId="5" xfId="7" applyFont="1" applyBorder="1" applyAlignment="1">
      <alignment horizontal="left" vertical="center" wrapText="1"/>
    </xf>
    <xf numFmtId="174" fontId="24" fillId="0" borderId="5" xfId="7" applyNumberFormat="1" applyFont="1" applyBorder="1" applyAlignment="1">
      <alignment horizontal="right" vertical="center" wrapText="1"/>
    </xf>
    <xf numFmtId="164" fontId="24" fillId="0" borderId="5" xfId="7" applyNumberFormat="1" applyFont="1" applyBorder="1" applyAlignment="1">
      <alignment horizontal="right" vertical="center" wrapText="1"/>
    </xf>
    <xf numFmtId="175" fontId="24" fillId="0" borderId="5" xfId="7" applyNumberFormat="1" applyFont="1" applyBorder="1" applyAlignment="1">
      <alignment horizontal="right" vertical="center" wrapText="1"/>
    </xf>
    <xf numFmtId="165" fontId="24" fillId="0" borderId="5" xfId="7" applyNumberFormat="1" applyFont="1" applyBorder="1" applyAlignment="1">
      <alignment horizontal="right" vertical="center" wrapText="1"/>
    </xf>
    <xf numFmtId="0" fontId="25" fillId="0" borderId="5" xfId="7" applyFont="1" applyBorder="1" applyAlignment="1">
      <alignment horizontal="left" vertical="center" wrapText="1"/>
    </xf>
    <xf numFmtId="0" fontId="25" fillId="0" borderId="5" xfId="7" applyFont="1" applyBorder="1" applyAlignment="1">
      <alignment horizontal="right" vertical="center" wrapText="1" indent="1"/>
    </xf>
    <xf numFmtId="0" fontId="25" fillId="0" borderId="5" xfId="7" applyFont="1" applyBorder="1" applyAlignment="1">
      <alignment horizontal="right" vertical="center" wrapText="1" indent="2"/>
    </xf>
    <xf numFmtId="176" fontId="24" fillId="0" borderId="5" xfId="7" applyNumberFormat="1" applyFont="1" applyBorder="1" applyAlignment="1">
      <alignment horizontal="right" vertical="center" wrapText="1"/>
    </xf>
    <xf numFmtId="0" fontId="25" fillId="0" borderId="5" xfId="7" applyFont="1" applyBorder="1" applyAlignment="1">
      <alignment horizontal="center" vertical="center" wrapText="1"/>
    </xf>
    <xf numFmtId="177" fontId="24" fillId="0" borderId="5" xfId="7" applyNumberFormat="1" applyFont="1" applyBorder="1" applyAlignment="1">
      <alignment horizontal="right" vertical="center" wrapText="1"/>
    </xf>
    <xf numFmtId="0" fontId="24" fillId="0" borderId="5" xfId="7" applyFont="1" applyBorder="1" applyAlignment="1">
      <alignment horizontal="left" vertical="top" wrapText="1" indent="1"/>
    </xf>
    <xf numFmtId="174" fontId="24" fillId="0" borderId="5" xfId="7" applyNumberFormat="1" applyFont="1" applyBorder="1" applyAlignment="1">
      <alignment horizontal="right" wrapText="1"/>
    </xf>
    <xf numFmtId="164" fontId="24" fillId="0" borderId="5" xfId="7" applyNumberFormat="1" applyFont="1" applyBorder="1" applyAlignment="1">
      <alignment horizontal="right" wrapText="1"/>
    </xf>
    <xf numFmtId="175" fontId="24" fillId="0" borderId="5" xfId="7" applyNumberFormat="1" applyFont="1" applyBorder="1" applyAlignment="1">
      <alignment horizontal="right" wrapText="1"/>
    </xf>
    <xf numFmtId="0" fontId="24" fillId="2" borderId="5" xfId="7" applyFont="1" applyFill="1" applyBorder="1" applyAlignment="1">
      <alignment horizontal="left" vertical="center" wrapText="1"/>
    </xf>
    <xf numFmtId="174" fontId="24" fillId="2" borderId="5" xfId="7" applyNumberFormat="1" applyFont="1" applyFill="1" applyBorder="1" applyAlignment="1">
      <alignment horizontal="right" vertical="center" wrapText="1"/>
    </xf>
    <xf numFmtId="164" fontId="24" fillId="2" borderId="5" xfId="7" applyNumberFormat="1" applyFont="1" applyFill="1" applyBorder="1" applyAlignment="1">
      <alignment horizontal="right" vertical="center" wrapText="1"/>
    </xf>
    <xf numFmtId="175" fontId="24" fillId="2" borderId="5" xfId="7" applyNumberFormat="1" applyFont="1" applyFill="1" applyBorder="1" applyAlignment="1">
      <alignment horizontal="right" vertical="center" wrapText="1"/>
    </xf>
    <xf numFmtId="0" fontId="22" fillId="0" borderId="5" xfId="0" applyFont="1" applyFill="1" applyBorder="1"/>
    <xf numFmtId="0" fontId="21" fillId="0" borderId="5" xfId="0" applyFont="1" applyBorder="1" applyAlignment="1">
      <alignment horizontal="right"/>
    </xf>
    <xf numFmtId="0" fontId="21" fillId="0" borderId="5" xfId="0" applyFont="1" applyFill="1" applyBorder="1" applyAlignment="1">
      <alignment horizontal="right"/>
    </xf>
    <xf numFmtId="0" fontId="0" fillId="0" borderId="6" xfId="0" applyBorder="1"/>
    <xf numFmtId="0" fontId="22" fillId="0" borderId="13" xfId="0" applyFont="1" applyBorder="1" applyAlignment="1">
      <alignment horizontal="center" vertical="center" wrapText="1"/>
    </xf>
    <xf numFmtId="0" fontId="26" fillId="0" borderId="0" xfId="0" applyFont="1"/>
    <xf numFmtId="0" fontId="22" fillId="0" borderId="5" xfId="0" applyFont="1" applyBorder="1" applyAlignment="1">
      <alignment horizontal="center" vertical="center"/>
    </xf>
    <xf numFmtId="0" fontId="27" fillId="0" borderId="5" xfId="0" applyFont="1" applyBorder="1"/>
    <xf numFmtId="0" fontId="27" fillId="0" borderId="5" xfId="0" applyFont="1" applyFill="1" applyBorder="1"/>
    <xf numFmtId="0" fontId="22" fillId="0" borderId="13" xfId="0" applyFont="1" applyBorder="1"/>
    <xf numFmtId="0" fontId="2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25" xfId="0" applyBorder="1"/>
    <xf numFmtId="0" fontId="2" fillId="0" borderId="21" xfId="0" applyFont="1" applyBorder="1"/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1" fillId="0" borderId="13" xfId="0" applyFont="1" applyBorder="1"/>
    <xf numFmtId="0" fontId="21" fillId="0" borderId="14" xfId="0" applyFont="1" applyBorder="1"/>
    <xf numFmtId="0" fontId="22" fillId="0" borderId="0" xfId="0" applyFont="1" applyFill="1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5" xfId="0" applyFont="1" applyFill="1" applyBorder="1" applyAlignment="1">
      <alignment horizontal="center" vertical="center"/>
    </xf>
    <xf numFmtId="0" fontId="0" fillId="0" borderId="0" xfId="0" applyNumberFormat="1" applyFill="1" applyAlignment="1"/>
    <xf numFmtId="1" fontId="0" fillId="12" borderId="0" xfId="0" applyNumberFormat="1" applyFill="1" applyBorder="1"/>
    <xf numFmtId="1" fontId="16" fillId="0" borderId="5" xfId="0" applyNumberFormat="1" applyFont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178" fontId="0" fillId="0" borderId="0" xfId="0" applyNumberFormat="1"/>
    <xf numFmtId="2" fontId="16" fillId="0" borderId="5" xfId="0" applyNumberFormat="1" applyFont="1" applyBorder="1" applyAlignment="1">
      <alignment horizontal="center"/>
    </xf>
    <xf numFmtId="0" fontId="0" fillId="42" borderId="0" xfId="0" applyFill="1"/>
    <xf numFmtId="0" fontId="0" fillId="42" borderId="0" xfId="0" applyFill="1" applyAlignment="1">
      <alignment horizontal="center" vertical="center" wrapText="1"/>
    </xf>
    <xf numFmtId="0" fontId="0" fillId="42" borderId="0" xfId="0" applyFill="1" applyAlignment="1">
      <alignment horizontal="center" vertical="center"/>
    </xf>
    <xf numFmtId="0" fontId="0" fillId="42" borderId="16" xfId="0" applyFont="1" applyFill="1" applyBorder="1" applyAlignment="1">
      <alignment horizontal="center" vertical="center"/>
    </xf>
    <xf numFmtId="0" fontId="0" fillId="42" borderId="18" xfId="0" applyFont="1" applyFill="1" applyBorder="1" applyAlignment="1">
      <alignment horizontal="center" vertical="center"/>
    </xf>
    <xf numFmtId="10" fontId="0" fillId="42" borderId="30" xfId="1" applyNumberFormat="1" applyFont="1" applyFill="1" applyBorder="1" applyAlignment="1">
      <alignment horizontal="center" vertical="center"/>
    </xf>
    <xf numFmtId="0" fontId="0" fillId="42" borderId="8" xfId="0" applyFont="1" applyFill="1" applyBorder="1" applyAlignment="1">
      <alignment horizontal="center" vertical="center"/>
    </xf>
    <xf numFmtId="10" fontId="0" fillId="42" borderId="46" xfId="1" applyNumberFormat="1" applyFont="1" applyFill="1" applyBorder="1" applyAlignment="1">
      <alignment horizontal="center" vertical="center"/>
    </xf>
    <xf numFmtId="0" fontId="0" fillId="42" borderId="21" xfId="0" applyFont="1" applyFill="1" applyBorder="1" applyAlignment="1">
      <alignment horizontal="center" vertical="center"/>
    </xf>
    <xf numFmtId="10" fontId="0" fillId="42" borderId="50" xfId="1" applyNumberFormat="1" applyFont="1" applyFill="1" applyBorder="1" applyAlignment="1">
      <alignment horizontal="center" vertical="center"/>
    </xf>
    <xf numFmtId="14" fontId="0" fillId="42" borderId="0" xfId="0" applyNumberFormat="1" applyFill="1" applyAlignment="1">
      <alignment horizontal="center" vertical="center" wrapText="1"/>
    </xf>
    <xf numFmtId="0" fontId="5" fillId="42" borderId="21" xfId="0" applyFont="1" applyFill="1" applyBorder="1" applyAlignment="1">
      <alignment horizontal="center" vertical="center"/>
    </xf>
    <xf numFmtId="10" fontId="5" fillId="42" borderId="50" xfId="1" applyNumberFormat="1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10" fontId="5" fillId="42" borderId="46" xfId="1" applyNumberFormat="1" applyFont="1" applyFill="1" applyBorder="1" applyAlignment="1">
      <alignment horizontal="center" vertical="center"/>
    </xf>
    <xf numFmtId="2" fontId="32" fillId="42" borderId="5" xfId="0" applyNumberFormat="1" applyFont="1" applyFill="1" applyBorder="1" applyAlignment="1">
      <alignment horizontal="center" vertical="center"/>
    </xf>
    <xf numFmtId="179" fontId="0" fillId="42" borderId="0" xfId="0" applyNumberFormat="1" applyFill="1" applyAlignment="1">
      <alignment horizontal="center" vertical="center"/>
    </xf>
    <xf numFmtId="164" fontId="0" fillId="42" borderId="0" xfId="0" applyNumberFormat="1" applyFill="1" applyAlignment="1">
      <alignment horizontal="center" vertical="center"/>
    </xf>
    <xf numFmtId="10" fontId="0" fillId="42" borderId="0" xfId="1" applyNumberFormat="1" applyFont="1" applyFill="1" applyAlignment="1">
      <alignment horizontal="center" vertical="center"/>
    </xf>
    <xf numFmtId="1" fontId="0" fillId="42" borderId="0" xfId="0" applyNumberFormat="1" applyFill="1" applyAlignment="1">
      <alignment horizontal="center" vertical="center"/>
    </xf>
    <xf numFmtId="167" fontId="0" fillId="42" borderId="0" xfId="0" applyNumberFormat="1" applyFill="1" applyAlignment="1">
      <alignment horizontal="center" vertical="center"/>
    </xf>
    <xf numFmtId="10" fontId="0" fillId="42" borderId="0" xfId="0" applyNumberFormat="1" applyFill="1" applyAlignment="1">
      <alignment horizontal="center" vertical="center"/>
    </xf>
    <xf numFmtId="0" fontId="0" fillId="42" borderId="8" xfId="0" applyFont="1" applyFill="1" applyBorder="1" applyAlignment="1">
      <alignment horizontal="center" vertical="center" wrapText="1"/>
    </xf>
    <xf numFmtId="2" fontId="0" fillId="42" borderId="8" xfId="0" applyNumberFormat="1" applyFont="1" applyFill="1" applyBorder="1" applyAlignment="1">
      <alignment horizontal="center" vertical="center" wrapText="1"/>
    </xf>
    <xf numFmtId="9" fontId="1" fillId="42" borderId="8" xfId="1" applyFont="1" applyFill="1" applyBorder="1" applyAlignment="1">
      <alignment horizontal="center" vertical="center" wrapText="1"/>
    </xf>
    <xf numFmtId="0" fontId="0" fillId="42" borderId="5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 wrapText="1"/>
    </xf>
    <xf numFmtId="164" fontId="0" fillId="42" borderId="5" xfId="0" applyNumberFormat="1" applyFont="1" applyFill="1" applyBorder="1" applyAlignment="1">
      <alignment horizontal="center" vertical="center" wrapText="1"/>
    </xf>
    <xf numFmtId="2" fontId="0" fillId="42" borderId="5" xfId="0" applyNumberFormat="1" applyFont="1" applyFill="1" applyBorder="1" applyAlignment="1">
      <alignment horizontal="center" vertical="center" wrapText="1"/>
    </xf>
    <xf numFmtId="9" fontId="1" fillId="42" borderId="5" xfId="1" applyFont="1" applyFill="1" applyBorder="1" applyAlignment="1">
      <alignment horizontal="center" vertical="center" wrapText="1"/>
    </xf>
    <xf numFmtId="0" fontId="33" fillId="42" borderId="0" xfId="0" applyFont="1" applyFill="1"/>
    <xf numFmtId="0" fontId="0" fillId="43" borderId="26" xfId="0" applyFill="1" applyBorder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 wrapText="1"/>
    </xf>
    <xf numFmtId="0" fontId="67" fillId="19" borderId="33" xfId="3" applyFont="1" applyFill="1" applyBorder="1" applyAlignment="1">
      <alignment horizontal="center" vertical="center" wrapText="1"/>
    </xf>
    <xf numFmtId="0" fontId="67" fillId="19" borderId="40" xfId="3" applyFont="1" applyFill="1" applyBorder="1" applyAlignment="1">
      <alignment horizontal="center" vertical="center" wrapText="1"/>
    </xf>
    <xf numFmtId="0" fontId="67" fillId="19" borderId="54" xfId="4" applyFont="1" applyFill="1" applyBorder="1" applyAlignment="1">
      <alignment horizontal="center" vertical="center" wrapText="1"/>
    </xf>
    <xf numFmtId="0" fontId="67" fillId="19" borderId="37" xfId="5" applyFont="1" applyFill="1" applyBorder="1" applyAlignment="1">
      <alignment horizontal="center" vertical="center" wrapText="1"/>
    </xf>
    <xf numFmtId="0" fontId="67" fillId="19" borderId="38" xfId="5" applyFont="1" applyFill="1" applyBorder="1" applyAlignment="1">
      <alignment horizontal="center" vertical="center" wrapText="1"/>
    </xf>
    <xf numFmtId="0" fontId="67" fillId="19" borderId="36" xfId="2" applyFont="1" applyFill="1" applyBorder="1" applyAlignment="1">
      <alignment horizontal="center" vertical="center" wrapText="1"/>
    </xf>
    <xf numFmtId="167" fontId="67" fillId="19" borderId="37" xfId="5" applyNumberFormat="1" applyFont="1" applyFill="1" applyBorder="1" applyAlignment="1">
      <alignment horizontal="center" vertical="center" wrapText="1"/>
    </xf>
    <xf numFmtId="10" fontId="67" fillId="19" borderId="38" xfId="5" applyNumberFormat="1" applyFont="1" applyFill="1" applyBorder="1" applyAlignment="1">
      <alignment horizontal="center" vertical="center" wrapText="1"/>
    </xf>
    <xf numFmtId="0" fontId="69" fillId="45" borderId="54" xfId="0" applyFont="1" applyFill="1" applyBorder="1" applyAlignment="1">
      <alignment vertical="center"/>
    </xf>
    <xf numFmtId="0" fontId="69" fillId="45" borderId="55" xfId="0" applyFont="1" applyFill="1" applyBorder="1" applyAlignment="1">
      <alignment vertical="center"/>
    </xf>
    <xf numFmtId="0" fontId="69" fillId="45" borderId="56" xfId="0" applyFont="1" applyFill="1" applyBorder="1" applyAlignment="1">
      <alignment vertical="center"/>
    </xf>
    <xf numFmtId="10" fontId="0" fillId="42" borderId="47" xfId="1" applyNumberFormat="1" applyFont="1" applyFill="1" applyBorder="1" applyAlignment="1">
      <alignment horizontal="center" vertical="center"/>
    </xf>
    <xf numFmtId="0" fontId="0" fillId="42" borderId="57" xfId="0" applyFont="1" applyFill="1" applyBorder="1" applyAlignment="1">
      <alignment horizontal="center" vertical="center"/>
    </xf>
    <xf numFmtId="10" fontId="0" fillId="42" borderId="41" xfId="1" applyNumberFormat="1" applyFont="1" applyFill="1" applyBorder="1" applyAlignment="1">
      <alignment horizontal="center" vertical="center"/>
    </xf>
    <xf numFmtId="0" fontId="12" fillId="19" borderId="19" xfId="3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center" vertical="center"/>
    </xf>
    <xf numFmtId="0" fontId="12" fillId="19" borderId="23" xfId="3" applyFont="1" applyFill="1" applyBorder="1" applyAlignment="1">
      <alignment horizontal="center" vertical="center" wrapText="1"/>
    </xf>
    <xf numFmtId="164" fontId="0" fillId="42" borderId="8" xfId="0" applyNumberFormat="1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/>
    </xf>
    <xf numFmtId="168" fontId="5" fillId="8" borderId="5" xfId="0" applyNumberFormat="1" applyFont="1" applyFill="1" applyBorder="1" applyAlignment="1">
      <alignment horizontal="center" vertical="center"/>
    </xf>
    <xf numFmtId="170" fontId="5" fillId="8" borderId="5" xfId="0" applyNumberFormat="1" applyFont="1" applyFill="1" applyBorder="1" applyAlignment="1">
      <alignment horizontal="center" vertical="center" wrapText="1"/>
    </xf>
    <xf numFmtId="169" fontId="5" fillId="8" borderId="5" xfId="0" applyNumberFormat="1" applyFont="1" applyFill="1" applyBorder="1" applyAlignment="1">
      <alignment horizontal="center" vertical="center"/>
    </xf>
    <xf numFmtId="10" fontId="5" fillId="8" borderId="5" xfId="8" applyNumberFormat="1" applyFont="1" applyFill="1" applyBorder="1" applyAlignment="1">
      <alignment horizontal="center"/>
    </xf>
    <xf numFmtId="14" fontId="0" fillId="8" borderId="5" xfId="0" applyNumberFormat="1" applyFont="1" applyFill="1" applyBorder="1" applyAlignment="1">
      <alignment horizontal="center"/>
    </xf>
    <xf numFmtId="0" fontId="15" fillId="47" borderId="5" xfId="0" applyFont="1" applyFill="1" applyBorder="1" applyAlignment="1">
      <alignment horizontal="center" vertical="center"/>
    </xf>
    <xf numFmtId="0" fontId="15" fillId="47" borderId="6" xfId="0" applyFont="1" applyFill="1" applyBorder="1" applyAlignment="1">
      <alignment horizontal="center" vertical="center" wrapText="1"/>
    </xf>
    <xf numFmtId="0" fontId="15" fillId="47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1" fontId="15" fillId="47" borderId="5" xfId="9" applyNumberFormat="1" applyFont="1" applyFill="1" applyBorder="1" applyAlignment="1">
      <alignment horizontal="center" vertical="center"/>
    </xf>
    <xf numFmtId="164" fontId="15" fillId="47" borderId="5" xfId="9" applyNumberFormat="1" applyFont="1" applyFill="1" applyBorder="1" applyAlignment="1">
      <alignment horizontal="center" vertical="center"/>
    </xf>
    <xf numFmtId="1" fontId="15" fillId="47" borderId="5" xfId="0" applyNumberFormat="1" applyFont="1" applyFill="1" applyBorder="1" applyAlignment="1">
      <alignment horizontal="center" vertical="center"/>
    </xf>
    <xf numFmtId="9" fontId="15" fillId="47" borderId="5" xfId="1" applyFont="1" applyFill="1" applyBorder="1" applyAlignment="1">
      <alignment horizontal="center" vertical="center"/>
    </xf>
    <xf numFmtId="10" fontId="16" fillId="0" borderId="5" xfId="8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168" fontId="16" fillId="0" borderId="5" xfId="0" applyNumberFormat="1" applyFont="1" applyFill="1" applyBorder="1" applyAlignment="1">
      <alignment horizontal="center" vertical="center"/>
    </xf>
    <xf numFmtId="169" fontId="16" fillId="0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6" fillId="47" borderId="5" xfId="0" applyFont="1" applyFill="1" applyBorder="1" applyAlignment="1">
      <alignment horizontal="center" vertical="center"/>
    </xf>
    <xf numFmtId="0" fontId="6" fillId="47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9" fillId="0" borderId="0" xfId="0" applyFont="1" applyFill="1"/>
    <xf numFmtId="0" fontId="16" fillId="0" borderId="0" xfId="0" applyFont="1" applyFill="1"/>
    <xf numFmtId="0" fontId="5" fillId="0" borderId="0" xfId="0" applyFont="1" applyFill="1"/>
    <xf numFmtId="0" fontId="38" fillId="0" borderId="0" xfId="0" applyFont="1" applyFill="1"/>
    <xf numFmtId="0" fontId="0" fillId="0" borderId="0" xfId="0" applyFont="1" applyFill="1" applyBorder="1"/>
    <xf numFmtId="0" fontId="0" fillId="7" borderId="15" xfId="0" applyFont="1" applyFill="1" applyBorder="1"/>
    <xf numFmtId="2" fontId="0" fillId="7" borderId="15" xfId="0" applyNumberFormat="1" applyFont="1" applyFill="1" applyBorder="1" applyAlignment="1">
      <alignment horizontal="center"/>
    </xf>
    <xf numFmtId="9" fontId="0" fillId="7" borderId="15" xfId="1" applyFont="1" applyFill="1" applyBorder="1" applyAlignment="1">
      <alignment horizontal="center" vertical="center"/>
    </xf>
    <xf numFmtId="0" fontId="0" fillId="0" borderId="0" xfId="0" applyFill="1"/>
    <xf numFmtId="0" fontId="0" fillId="4" borderId="5" xfId="0" applyFont="1" applyFill="1" applyBorder="1" applyAlignment="1">
      <alignment horizontal="center"/>
    </xf>
    <xf numFmtId="0" fontId="0" fillId="5" borderId="14" xfId="0" applyFont="1" applyFill="1" applyBorder="1"/>
    <xf numFmtId="0" fontId="0" fillId="4" borderId="9" xfId="0" applyFont="1" applyFill="1" applyBorder="1"/>
    <xf numFmtId="0" fontId="0" fillId="4" borderId="9" xfId="0" applyFont="1" applyFill="1" applyBorder="1" applyAlignment="1">
      <alignment horizontal="center"/>
    </xf>
    <xf numFmtId="0" fontId="0" fillId="4" borderId="14" xfId="0" applyFont="1" applyFill="1" applyBorder="1"/>
    <xf numFmtId="0" fontId="0" fillId="4" borderId="5" xfId="0" applyFont="1" applyFill="1" applyBorder="1"/>
    <xf numFmtId="0" fontId="0" fillId="4" borderId="15" xfId="0" applyFont="1" applyFill="1" applyBorder="1" applyAlignment="1">
      <alignment horizontal="center"/>
    </xf>
    <xf numFmtId="0" fontId="0" fillId="0" borderId="0" xfId="0" applyFont="1" applyFill="1"/>
    <xf numFmtId="0" fontId="5" fillId="4" borderId="9" xfId="0" applyFont="1" applyFill="1" applyBorder="1" applyAlignment="1">
      <alignment horizontal="center"/>
    </xf>
    <xf numFmtId="9" fontId="5" fillId="4" borderId="9" xfId="1" applyFont="1" applyFill="1" applyBorder="1" applyAlignment="1">
      <alignment horizontal="center" vertical="center"/>
    </xf>
    <xf numFmtId="9" fontId="5" fillId="4" borderId="5" xfId="1" applyFont="1" applyFill="1" applyBorder="1" applyAlignment="1">
      <alignment horizontal="center" vertical="center"/>
    </xf>
    <xf numFmtId="0" fontId="0" fillId="4" borderId="39" xfId="0" applyFont="1" applyFill="1" applyBorder="1"/>
    <xf numFmtId="0" fontId="0" fillId="4" borderId="15" xfId="0" applyFont="1" applyFill="1" applyBorder="1"/>
    <xf numFmtId="9" fontId="5" fillId="4" borderId="15" xfId="1" applyFont="1" applyFill="1" applyBorder="1" applyAlignment="1">
      <alignment horizontal="center" vertical="center"/>
    </xf>
    <xf numFmtId="0" fontId="0" fillId="9" borderId="5" xfId="0" applyFont="1" applyFill="1" applyBorder="1"/>
    <xf numFmtId="0" fontId="0" fillId="48" borderId="14" xfId="0" applyFont="1" applyFill="1" applyBorder="1"/>
    <xf numFmtId="0" fontId="0" fillId="48" borderId="5" xfId="0" applyFont="1" applyFill="1" applyBorder="1"/>
    <xf numFmtId="0" fontId="0" fillId="48" borderId="5" xfId="0" applyFont="1" applyFill="1" applyBorder="1" applyAlignment="1">
      <alignment horizontal="center"/>
    </xf>
    <xf numFmtId="0" fontId="0" fillId="5" borderId="39" xfId="0" applyFont="1" applyFill="1" applyBorder="1"/>
    <xf numFmtId="9" fontId="0" fillId="48" borderId="5" xfId="1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4" fontId="5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2" fontId="0" fillId="48" borderId="5" xfId="0" applyNumberFormat="1" applyFont="1" applyFill="1" applyBorder="1" applyAlignment="1">
      <alignment horizontal="center"/>
    </xf>
    <xf numFmtId="2" fontId="5" fillId="48" borderId="5" xfId="0" applyNumberFormat="1" applyFont="1" applyFill="1" applyBorder="1" applyAlignment="1">
      <alignment horizontal="center"/>
    </xf>
    <xf numFmtId="2" fontId="0" fillId="48" borderId="5" xfId="9" applyNumberFormat="1" applyFont="1" applyFill="1" applyBorder="1" applyAlignment="1">
      <alignment horizontal="center"/>
    </xf>
    <xf numFmtId="0" fontId="44" fillId="48" borderId="5" xfId="0" applyFont="1" applyFill="1" applyBorder="1" applyAlignment="1">
      <alignment horizontal="center"/>
    </xf>
    <xf numFmtId="0" fontId="30" fillId="48" borderId="5" xfId="0" applyFont="1" applyFill="1" applyBorder="1"/>
    <xf numFmtId="0" fontId="30" fillId="48" borderId="5" xfId="0" applyFont="1" applyFill="1" applyBorder="1" applyAlignment="1">
      <alignment horizontal="center"/>
    </xf>
    <xf numFmtId="0" fontId="5" fillId="48" borderId="14" xfId="0" applyFont="1" applyFill="1" applyBorder="1"/>
    <xf numFmtId="0" fontId="5" fillId="48" borderId="5" xfId="0" applyFont="1" applyFill="1" applyBorder="1"/>
    <xf numFmtId="0" fontId="5" fillId="48" borderId="5" xfId="0" applyFont="1" applyFill="1" applyBorder="1" applyAlignment="1">
      <alignment horizontal="center"/>
    </xf>
    <xf numFmtId="0" fontId="0" fillId="55" borderId="9" xfId="0" applyFont="1" applyFill="1" applyBorder="1" applyAlignment="1">
      <alignment horizontal="center"/>
    </xf>
    <xf numFmtId="9" fontId="1" fillId="55" borderId="9" xfId="1" applyFont="1" applyFill="1" applyBorder="1" applyAlignment="1">
      <alignment horizontal="center"/>
    </xf>
    <xf numFmtId="0" fontId="0" fillId="55" borderId="14" xfId="0" applyFont="1" applyFill="1" applyBorder="1"/>
    <xf numFmtId="0" fontId="0" fillId="55" borderId="5" xfId="0" applyFont="1" applyFill="1" applyBorder="1" applyAlignment="1">
      <alignment horizontal="center"/>
    </xf>
    <xf numFmtId="9" fontId="1" fillId="55" borderId="5" xfId="1" applyFon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9" fontId="1" fillId="55" borderId="15" xfId="1" applyFont="1" applyFill="1" applyBorder="1" applyAlignment="1">
      <alignment horizontal="center"/>
    </xf>
    <xf numFmtId="0" fontId="2" fillId="49" borderId="9" xfId="0" applyFont="1" applyFill="1" applyBorder="1" applyAlignment="1">
      <alignment horizontal="center"/>
    </xf>
    <xf numFmtId="9" fontId="2" fillId="49" borderId="9" xfId="1" applyFont="1" applyFill="1" applyBorder="1" applyAlignment="1">
      <alignment horizontal="center"/>
    </xf>
    <xf numFmtId="0" fontId="2" fillId="49" borderId="14" xfId="0" applyFont="1" applyFill="1" applyBorder="1"/>
    <xf numFmtId="0" fontId="2" fillId="49" borderId="5" xfId="0" applyFont="1" applyFill="1" applyBorder="1" applyAlignment="1">
      <alignment horizontal="center"/>
    </xf>
    <xf numFmtId="9" fontId="2" fillId="49" borderId="5" xfId="1" applyFont="1" applyFill="1" applyBorder="1" applyAlignment="1">
      <alignment horizontal="center"/>
    </xf>
    <xf numFmtId="0" fontId="2" fillId="49" borderId="15" xfId="0" applyFont="1" applyFill="1" applyBorder="1" applyAlignment="1">
      <alignment horizontal="center"/>
    </xf>
    <xf numFmtId="9" fontId="2" fillId="49" borderId="15" xfId="1" applyFont="1" applyFill="1" applyBorder="1" applyAlignment="1">
      <alignment horizontal="center"/>
    </xf>
    <xf numFmtId="0" fontId="0" fillId="50" borderId="16" xfId="0" applyFont="1" applyFill="1" applyBorder="1" applyAlignment="1">
      <alignment horizontal="center" vertical="center"/>
    </xf>
    <xf numFmtId="0" fontId="0" fillId="50" borderId="13" xfId="0" applyFont="1" applyFill="1" applyBorder="1" applyAlignment="1">
      <alignment horizontal="center" vertical="center"/>
    </xf>
    <xf numFmtId="0" fontId="5" fillId="50" borderId="13" xfId="0" applyFont="1" applyFill="1" applyBorder="1" applyAlignment="1">
      <alignment horizontal="center" vertical="center"/>
    </xf>
    <xf numFmtId="0" fontId="0" fillId="50" borderId="13" xfId="0" applyFill="1" applyBorder="1" applyAlignment="1">
      <alignment horizontal="center" vertical="center"/>
    </xf>
    <xf numFmtId="0" fontId="0" fillId="50" borderId="66" xfId="0" applyFont="1" applyFill="1" applyBorder="1" applyAlignment="1">
      <alignment horizontal="center" vertical="center"/>
    </xf>
    <xf numFmtId="0" fontId="67" fillId="19" borderId="1" xfId="0" applyFont="1" applyFill="1" applyBorder="1" applyAlignment="1">
      <alignment horizontal="center" vertical="center" wrapText="1"/>
    </xf>
    <xf numFmtId="0" fontId="68" fillId="19" borderId="19" xfId="0" applyFont="1" applyFill="1" applyBorder="1" applyAlignment="1">
      <alignment horizontal="center" vertical="center" wrapText="1"/>
    </xf>
    <xf numFmtId="0" fontId="68" fillId="19" borderId="43" xfId="0" applyFont="1" applyFill="1" applyBorder="1" applyAlignment="1">
      <alignment horizontal="center" vertical="center" wrapText="1"/>
    </xf>
    <xf numFmtId="0" fontId="67" fillId="19" borderId="19" xfId="5" applyFont="1" applyFill="1" applyBorder="1" applyAlignment="1">
      <alignment horizontal="center" vertical="center" wrapText="1"/>
    </xf>
    <xf numFmtId="164" fontId="0" fillId="42" borderId="21" xfId="0" applyNumberFormat="1" applyFont="1" applyFill="1" applyBorder="1" applyAlignment="1">
      <alignment horizontal="center" vertical="center"/>
    </xf>
    <xf numFmtId="164" fontId="2" fillId="42" borderId="0" xfId="0" applyNumberFormat="1" applyFont="1" applyFill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2" fontId="12" fillId="42" borderId="5" xfId="0" applyNumberFormat="1" applyFont="1" applyFill="1" applyBorder="1" applyAlignment="1">
      <alignment horizontal="center" vertical="center"/>
    </xf>
    <xf numFmtId="164" fontId="2" fillId="42" borderId="5" xfId="0" applyNumberFormat="1" applyFont="1" applyFill="1" applyBorder="1" applyAlignment="1">
      <alignment horizontal="center" vertical="center"/>
    </xf>
    <xf numFmtId="164" fontId="12" fillId="42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10" fontId="0" fillId="42" borderId="46" xfId="1" applyNumberFormat="1" applyFont="1" applyFill="1" applyBorder="1" applyAlignment="1">
      <alignment horizontal="center" vertical="center"/>
    </xf>
    <xf numFmtId="2" fontId="0" fillId="42" borderId="5" xfId="0" applyNumberFormat="1" applyFont="1" applyFill="1" applyBorder="1" applyAlignment="1">
      <alignment horizontal="center" vertical="center"/>
    </xf>
    <xf numFmtId="0" fontId="0" fillId="7" borderId="14" xfId="0" applyFont="1" applyFill="1" applyBorder="1"/>
    <xf numFmtId="9" fontId="0" fillId="7" borderId="5" xfId="1" applyFont="1" applyFill="1" applyBorder="1" applyAlignment="1">
      <alignment horizontal="center" vertical="center"/>
    </xf>
    <xf numFmtId="0" fontId="0" fillId="7" borderId="5" xfId="0" applyFont="1" applyFill="1" applyBorder="1"/>
    <xf numFmtId="0" fontId="0" fillId="7" borderId="5" xfId="0" applyFont="1" applyFill="1" applyBorder="1" applyAlignment="1">
      <alignment horizontal="center"/>
    </xf>
    <xf numFmtId="2" fontId="0" fillId="7" borderId="5" xfId="0" applyNumberFormat="1" applyFont="1" applyFill="1" applyBorder="1" applyAlignment="1">
      <alignment horizontal="center"/>
    </xf>
    <xf numFmtId="0" fontId="0" fillId="42" borderId="5" xfId="0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0" fontId="40" fillId="0" borderId="0" xfId="10" applyFont="1" applyFill="1" applyBorder="1" applyAlignment="1">
      <alignment horizontal="center" vertical="center" wrapText="1"/>
    </xf>
    <xf numFmtId="0" fontId="40" fillId="0" borderId="0" xfId="10" applyFont="1" applyFill="1" applyBorder="1" applyAlignment="1">
      <alignment horizontal="center" vertical="center" wrapText="1"/>
    </xf>
    <xf numFmtId="0" fontId="0" fillId="7" borderId="14" xfId="0" applyFill="1" applyBorder="1"/>
    <xf numFmtId="0" fontId="0" fillId="4" borderId="14" xfId="0" applyFill="1" applyBorder="1"/>
    <xf numFmtId="0" fontId="0" fillId="8" borderId="5" xfId="0" applyFont="1" applyFill="1" applyBorder="1" applyAlignment="1">
      <alignment horizontal="center" vertical="center"/>
    </xf>
    <xf numFmtId="0" fontId="0" fillId="5" borderId="29" xfId="0" applyFill="1" applyBorder="1"/>
    <xf numFmtId="0" fontId="0" fillId="5" borderId="14" xfId="0" applyFill="1" applyBorder="1"/>
    <xf numFmtId="0" fontId="0" fillId="48" borderId="14" xfId="0" applyFill="1" applyBorder="1"/>
    <xf numFmtId="0" fontId="0" fillId="48" borderId="29" xfId="0" applyFill="1" applyBorder="1"/>
    <xf numFmtId="0" fontId="0" fillId="48" borderId="9" xfId="0" applyFont="1" applyFill="1" applyBorder="1"/>
    <xf numFmtId="0" fontId="0" fillId="48" borderId="9" xfId="0" applyFont="1" applyFill="1" applyBorder="1" applyAlignment="1">
      <alignment horizontal="center"/>
    </xf>
    <xf numFmtId="9" fontId="0" fillId="48" borderId="9" xfId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8" borderId="9" xfId="0" applyFont="1" applyFill="1" applyBorder="1" applyAlignment="1">
      <alignment horizontal="center" vertical="center"/>
    </xf>
    <xf numFmtId="0" fontId="12" fillId="48" borderId="5" xfId="0" applyFont="1" applyFill="1" applyBorder="1" applyAlignment="1">
      <alignment horizontal="center" vertical="center"/>
    </xf>
    <xf numFmtId="2" fontId="12" fillId="7" borderId="5" xfId="0" applyNumberFormat="1" applyFont="1" applyFill="1" applyBorder="1" applyAlignment="1">
      <alignment horizontal="center"/>
    </xf>
    <xf numFmtId="2" fontId="12" fillId="7" borderId="1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0" borderId="0" xfId="0" applyFont="1" applyFill="1"/>
    <xf numFmtId="0" fontId="12" fillId="5" borderId="9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5" borderId="9" xfId="0" applyFont="1" applyFill="1" applyBorder="1" applyAlignment="1">
      <alignment horizontal="center"/>
    </xf>
    <xf numFmtId="0" fontId="12" fillId="55" borderId="5" xfId="0" applyFont="1" applyFill="1" applyBorder="1" applyAlignment="1">
      <alignment horizontal="center"/>
    </xf>
    <xf numFmtId="0" fontId="12" fillId="55" borderId="15" xfId="0" applyFont="1" applyFill="1" applyBorder="1" applyAlignment="1">
      <alignment horizontal="center"/>
    </xf>
    <xf numFmtId="164" fontId="12" fillId="49" borderId="9" xfId="0" applyNumberFormat="1" applyFont="1" applyFill="1" applyBorder="1" applyAlignment="1">
      <alignment horizontal="center"/>
    </xf>
    <xf numFmtId="2" fontId="12" fillId="49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/>
    <xf numFmtId="14" fontId="0" fillId="55" borderId="32" xfId="0" applyNumberFormat="1" applyFont="1" applyFill="1" applyBorder="1" applyAlignment="1">
      <alignment horizontal="center"/>
    </xf>
    <xf numFmtId="14" fontId="0" fillId="55" borderId="34" xfId="0" applyNumberFormat="1" applyFont="1" applyFill="1" applyBorder="1" applyAlignment="1">
      <alignment horizontal="center"/>
    </xf>
    <xf numFmtId="14" fontId="0" fillId="55" borderId="35" xfId="0" applyNumberFormat="1" applyFont="1" applyFill="1" applyBorder="1" applyAlignment="1">
      <alignment horizontal="center"/>
    </xf>
    <xf numFmtId="14" fontId="2" fillId="49" borderId="32" xfId="0" applyNumberFormat="1" applyFont="1" applyFill="1" applyBorder="1" applyAlignment="1">
      <alignment horizontal="center"/>
    </xf>
    <xf numFmtId="14" fontId="2" fillId="49" borderId="34" xfId="0" applyNumberFormat="1" applyFont="1" applyFill="1" applyBorder="1" applyAlignment="1">
      <alignment horizontal="center"/>
    </xf>
    <xf numFmtId="14" fontId="2" fillId="49" borderId="35" xfId="0" applyNumberFormat="1" applyFont="1" applyFill="1" applyBorder="1" applyAlignment="1">
      <alignment horizontal="center"/>
    </xf>
    <xf numFmtId="14" fontId="0" fillId="0" borderId="0" xfId="0" applyNumberFormat="1" applyFont="1" applyFill="1"/>
    <xf numFmtId="2" fontId="0" fillId="8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/>
    <xf numFmtId="9" fontId="0" fillId="9" borderId="5" xfId="1" applyFont="1" applyFill="1" applyBorder="1" applyAlignment="1">
      <alignment horizontal="center" vertical="center"/>
    </xf>
    <xf numFmtId="9" fontId="0" fillId="5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/>
    </xf>
    <xf numFmtId="164" fontId="12" fillId="49" borderId="5" xfId="0" applyNumberFormat="1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2" fillId="49" borderId="9" xfId="0" applyFont="1" applyFill="1" applyBorder="1" applyAlignment="1">
      <alignment horizontal="center" vertical="center" wrapText="1"/>
    </xf>
    <xf numFmtId="10" fontId="2" fillId="49" borderId="32" xfId="0" applyNumberFormat="1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0" fillId="7" borderId="39" xfId="0" applyFont="1" applyFill="1" applyBorder="1"/>
    <xf numFmtId="14" fontId="2" fillId="13" borderId="27" xfId="0" applyNumberFormat="1" applyFont="1" applyFill="1" applyBorder="1" applyAlignment="1">
      <alignment horizontal="center" vertical="center" wrapText="1"/>
    </xf>
    <xf numFmtId="14" fontId="0" fillId="7" borderId="13" xfId="0" applyNumberFormat="1" applyFont="1" applyFill="1" applyBorder="1" applyAlignment="1">
      <alignment horizontal="center"/>
    </xf>
    <xf numFmtId="14" fontId="0" fillId="7" borderId="66" xfId="0" applyNumberFormat="1" applyFont="1" applyFill="1" applyBorder="1" applyAlignment="1">
      <alignment horizontal="center"/>
    </xf>
    <xf numFmtId="0" fontId="2" fillId="49" borderId="31" xfId="0" applyFont="1" applyFill="1" applyBorder="1" applyAlignment="1">
      <alignment horizontal="center" vertical="center" wrapText="1"/>
    </xf>
    <xf numFmtId="0" fontId="0" fillId="8" borderId="4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vertical="center"/>
    </xf>
    <xf numFmtId="0" fontId="0" fillId="0" borderId="8" xfId="0" applyFont="1" applyFill="1" applyBorder="1"/>
    <xf numFmtId="0" fontId="0" fillId="4" borderId="29" xfId="0" applyFill="1" applyBorder="1"/>
    <xf numFmtId="0" fontId="5" fillId="4" borderId="34" xfId="0" applyFont="1" applyFill="1" applyBorder="1" applyAlignment="1">
      <alignment horizontal="center" vertical="center" wrapText="1"/>
    </xf>
    <xf numFmtId="14" fontId="0" fillId="4" borderId="27" xfId="0" applyNumberFormat="1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14" fontId="0" fillId="4" borderId="66" xfId="0" applyNumberFormat="1" applyFill="1" applyBorder="1" applyAlignment="1">
      <alignment horizontal="center"/>
    </xf>
    <xf numFmtId="0" fontId="39" fillId="0" borderId="7" xfId="0" applyFont="1" applyFill="1" applyBorder="1"/>
    <xf numFmtId="0" fontId="5" fillId="0" borderId="7" xfId="0" applyFont="1" applyFill="1" applyBorder="1"/>
    <xf numFmtId="0" fontId="31" fillId="0" borderId="7" xfId="0" applyFont="1" applyFill="1" applyBorder="1"/>
    <xf numFmtId="165" fontId="31" fillId="0" borderId="7" xfId="0" applyNumberFormat="1" applyFont="1" applyFill="1" applyBorder="1"/>
    <xf numFmtId="0" fontId="12" fillId="0" borderId="7" xfId="0" applyFont="1" applyFill="1" applyBorder="1"/>
    <xf numFmtId="0" fontId="0" fillId="0" borderId="7" xfId="0" applyFont="1" applyFill="1" applyBorder="1"/>
    <xf numFmtId="0" fontId="41" fillId="0" borderId="7" xfId="0" applyFont="1" applyFill="1" applyBorder="1"/>
    <xf numFmtId="0" fontId="41" fillId="0" borderId="7" xfId="0" applyFont="1" applyFill="1" applyBorder="1" applyAlignment="1">
      <alignment vertical="center"/>
    </xf>
    <xf numFmtId="0" fontId="38" fillId="0" borderId="7" xfId="0" applyFont="1" applyFill="1" applyBorder="1" applyAlignment="1"/>
    <xf numFmtId="0" fontId="38" fillId="0" borderId="7" xfId="0" applyFont="1" applyFill="1" applyBorder="1"/>
    <xf numFmtId="0" fontId="12" fillId="0" borderId="7" xfId="0" applyFont="1" applyFill="1" applyBorder="1" applyAlignment="1">
      <alignment horizontal="center"/>
    </xf>
    <xf numFmtId="14" fontId="38" fillId="0" borderId="7" xfId="0" applyNumberFormat="1" applyFont="1" applyFill="1" applyBorder="1"/>
    <xf numFmtId="9" fontId="0" fillId="5" borderId="9" xfId="1" applyFont="1" applyFill="1" applyBorder="1" applyAlignment="1">
      <alignment horizontal="center" vertical="center"/>
    </xf>
    <xf numFmtId="9" fontId="0" fillId="5" borderId="15" xfId="1" applyFont="1" applyFill="1" applyBorder="1" applyAlignment="1">
      <alignment horizontal="center" vertical="center"/>
    </xf>
    <xf numFmtId="0" fontId="36" fillId="0" borderId="7" xfId="0" applyFont="1" applyFill="1" applyBorder="1"/>
    <xf numFmtId="165" fontId="5" fillId="0" borderId="7" xfId="0" applyNumberFormat="1" applyFont="1" applyFill="1" applyBorder="1"/>
    <xf numFmtId="165" fontId="12" fillId="0" borderId="7" xfId="0" applyNumberFormat="1" applyFont="1" applyFill="1" applyBorder="1"/>
    <xf numFmtId="9" fontId="5" fillId="0" borderId="7" xfId="1" applyFont="1" applyFill="1" applyBorder="1"/>
    <xf numFmtId="14" fontId="5" fillId="0" borderId="7" xfId="0" applyNumberFormat="1" applyFont="1" applyFill="1" applyBorder="1" applyAlignment="1">
      <alignment horizontal="center" vertical="center"/>
    </xf>
    <xf numFmtId="14" fontId="0" fillId="48" borderId="27" xfId="0" applyNumberFormat="1" applyFill="1" applyBorder="1" applyAlignment="1">
      <alignment horizontal="center"/>
    </xf>
    <xf numFmtId="14" fontId="0" fillId="48" borderId="13" xfId="0" applyNumberFormat="1" applyFill="1" applyBorder="1" applyAlignment="1">
      <alignment horizontal="center"/>
    </xf>
    <xf numFmtId="0" fontId="16" fillId="0" borderId="7" xfId="0" applyFont="1" applyFill="1" applyBorder="1"/>
    <xf numFmtId="0" fontId="0" fillId="55" borderId="13" xfId="0" applyFont="1" applyFill="1" applyBorder="1"/>
    <xf numFmtId="0" fontId="0" fillId="0" borderId="7" xfId="0" applyFont="1" applyFill="1" applyBorder="1" applyAlignment="1">
      <alignment horizontal="right"/>
    </xf>
    <xf numFmtId="14" fontId="0" fillId="0" borderId="7" xfId="0" applyNumberFormat="1" applyFill="1" applyBorder="1" applyAlignment="1">
      <alignment horizontal="center"/>
    </xf>
    <xf numFmtId="0" fontId="0" fillId="55" borderId="31" xfId="0" applyFont="1" applyFill="1" applyBorder="1"/>
    <xf numFmtId="0" fontId="0" fillId="55" borderId="48" xfId="0" applyFont="1" applyFill="1" applyBorder="1"/>
    <xf numFmtId="0" fontId="0" fillId="55" borderId="22" xfId="0" applyFont="1" applyFill="1" applyBorder="1"/>
    <xf numFmtId="0" fontId="2" fillId="49" borderId="13" xfId="0" applyFont="1" applyFill="1" applyBorder="1"/>
    <xf numFmtId="0" fontId="12" fillId="0" borderId="7" xfId="0" applyFont="1" applyFill="1" applyBorder="1" applyAlignment="1">
      <alignment horizontal="right"/>
    </xf>
    <xf numFmtId="9" fontId="1" fillId="0" borderId="7" xfId="1" applyFont="1" applyFill="1" applyBorder="1" applyAlignment="1">
      <alignment horizontal="right"/>
    </xf>
    <xf numFmtId="0" fontId="2" fillId="49" borderId="31" xfId="0" applyFont="1" applyFill="1" applyBorder="1"/>
    <xf numFmtId="0" fontId="2" fillId="49" borderId="48" xfId="0" applyFont="1" applyFill="1" applyBorder="1"/>
    <xf numFmtId="0" fontId="2" fillId="49" borderId="22" xfId="0" applyFont="1" applyFill="1" applyBorder="1"/>
    <xf numFmtId="0" fontId="6" fillId="0" borderId="7" xfId="0" applyFont="1" applyFill="1" applyBorder="1"/>
    <xf numFmtId="0" fontId="15" fillId="0" borderId="7" xfId="0" applyFont="1" applyFill="1" applyBorder="1"/>
    <xf numFmtId="0" fontId="5" fillId="18" borderId="34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12" fillId="13" borderId="3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" fillId="48" borderId="5" xfId="0" applyFont="1" applyFill="1" applyBorder="1" applyAlignment="1">
      <alignment horizontal="center"/>
    </xf>
    <xf numFmtId="178" fontId="0" fillId="48" borderId="5" xfId="0" applyNumberFormat="1" applyFont="1" applyFill="1" applyBorder="1" applyAlignment="1">
      <alignment horizontal="center"/>
    </xf>
    <xf numFmtId="0" fontId="71" fillId="19" borderId="32" xfId="0" applyFont="1" applyFill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/>
    </xf>
    <xf numFmtId="180" fontId="16" fillId="0" borderId="5" xfId="0" applyNumberFormat="1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4" fontId="18" fillId="0" borderId="5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right"/>
    </xf>
    <xf numFmtId="164" fontId="0" fillId="42" borderId="25" xfId="0" applyNumberFormat="1" applyFont="1" applyFill="1" applyBorder="1" applyAlignment="1">
      <alignment horizontal="center" vertical="center"/>
    </xf>
    <xf numFmtId="0" fontId="16" fillId="50" borderId="5" xfId="10" applyFont="1" applyFill="1" applyBorder="1" applyAlignment="1">
      <alignment horizontal="center" vertical="center" wrapText="1"/>
    </xf>
    <xf numFmtId="0" fontId="5" fillId="19" borderId="34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/>
    </xf>
    <xf numFmtId="0" fontId="5" fillId="50" borderId="34" xfId="0" applyFont="1" applyFill="1" applyBorder="1" applyAlignment="1">
      <alignment horizontal="center" vertical="center" wrapText="1"/>
    </xf>
    <xf numFmtId="0" fontId="0" fillId="8" borderId="48" xfId="0" applyFont="1" applyFill="1" applyBorder="1" applyAlignment="1">
      <alignment horizontal="center" vertical="center"/>
    </xf>
    <xf numFmtId="0" fontId="15" fillId="50" borderId="23" xfId="0" applyFont="1" applyFill="1" applyBorder="1" applyAlignment="1">
      <alignment horizontal="center" vertical="center" wrapText="1"/>
    </xf>
    <xf numFmtId="0" fontId="40" fillId="0" borderId="0" xfId="1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0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/>
    <xf numFmtId="2" fontId="14" fillId="0" borderId="0" xfId="0" applyNumberFormat="1" applyFont="1" applyFill="1" applyAlignment="1">
      <alignment horizontal="center" vertical="center"/>
    </xf>
    <xf numFmtId="172" fontId="20" fillId="0" borderId="0" xfId="0" applyNumberFormat="1" applyFont="1" applyFill="1" applyAlignment="1"/>
    <xf numFmtId="9" fontId="0" fillId="0" borderId="0" xfId="1" applyFont="1" applyFill="1" applyBorder="1" applyAlignment="1">
      <alignment vertical="center"/>
    </xf>
    <xf numFmtId="14" fontId="20" fillId="0" borderId="0" xfId="0" applyNumberFormat="1" applyFont="1" applyFill="1" applyAlignment="1">
      <alignment horizontal="center" vertical="center"/>
    </xf>
    <xf numFmtId="9" fontId="14" fillId="0" borderId="0" xfId="0" applyNumberFormat="1" applyFont="1" applyFill="1" applyAlignment="1">
      <alignment horizontal="right"/>
    </xf>
    <xf numFmtId="9" fontId="14" fillId="0" borderId="0" xfId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10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center"/>
    </xf>
    <xf numFmtId="0" fontId="0" fillId="0" borderId="0" xfId="0" applyBorder="1"/>
    <xf numFmtId="0" fontId="0" fillId="12" borderId="0" xfId="0" applyFill="1"/>
    <xf numFmtId="0" fontId="0" fillId="0" borderId="0" xfId="0" applyFont="1" applyFill="1" applyAlignment="1"/>
    <xf numFmtId="0" fontId="0" fillId="0" borderId="0" xfId="0" applyFont="1" applyFill="1" applyBorder="1" applyAlignment="1"/>
    <xf numFmtId="9" fontId="0" fillId="0" borderId="0" xfId="1" applyFont="1" applyFill="1" applyBorder="1" applyAlignment="1">
      <alignment horizontal="center" vertical="center"/>
    </xf>
    <xf numFmtId="0" fontId="0" fillId="0" borderId="0" xfId="0" applyFill="1" applyAlignment="1"/>
    <xf numFmtId="0" fontId="17" fillId="0" borderId="0" xfId="0" applyFont="1" applyFill="1" applyAlignment="1"/>
    <xf numFmtId="0" fontId="18" fillId="0" borderId="5" xfId="0" applyFont="1" applyFill="1" applyBorder="1" applyAlignment="1"/>
    <xf numFmtId="0" fontId="14" fillId="0" borderId="0" xfId="0" applyFont="1" applyFill="1" applyAlignment="1"/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Alignment="1"/>
    <xf numFmtId="0" fontId="0" fillId="0" borderId="0" xfId="0" applyFill="1" applyBorder="1"/>
    <xf numFmtId="2" fontId="14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/>
    <xf numFmtId="9" fontId="28" fillId="0" borderId="5" xfId="1" applyFont="1" applyFill="1" applyBorder="1" applyAlignment="1"/>
    <xf numFmtId="164" fontId="16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/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9" fontId="2" fillId="0" borderId="5" xfId="319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0" fillId="42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left"/>
    </xf>
    <xf numFmtId="0" fontId="2" fillId="11" borderId="5" xfId="0" applyFont="1" applyFill="1" applyBorder="1" applyAlignment="1">
      <alignment horizontal="center"/>
    </xf>
    <xf numFmtId="0" fontId="6" fillId="50" borderId="51" xfId="0" applyFont="1" applyFill="1" applyBorder="1" applyAlignment="1">
      <alignment horizontal="center" vertical="center" textRotation="90"/>
    </xf>
    <xf numFmtId="0" fontId="0" fillId="48" borderId="23" xfId="0" applyFont="1" applyFill="1" applyBorder="1"/>
    <xf numFmtId="0" fontId="0" fillId="8" borderId="44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10" fontId="1" fillId="8" borderId="41" xfId="1" applyNumberFormat="1" applyFont="1" applyFill="1" applyBorder="1" applyAlignment="1">
      <alignment horizontal="center" vertical="center"/>
    </xf>
    <xf numFmtId="0" fontId="0" fillId="48" borderId="44" xfId="0" applyFill="1" applyBorder="1"/>
    <xf numFmtId="14" fontId="0" fillId="48" borderId="21" xfId="0" applyNumberForma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right"/>
    </xf>
    <xf numFmtId="0" fontId="0" fillId="48" borderId="6" xfId="0" applyFont="1" applyFill="1" applyBorder="1" applyAlignment="1">
      <alignment horizontal="center"/>
    </xf>
    <xf numFmtId="0" fontId="12" fillId="48" borderId="6" xfId="0" applyFont="1" applyFill="1" applyBorder="1" applyAlignment="1">
      <alignment horizontal="center" vertical="center"/>
    </xf>
    <xf numFmtId="9" fontId="0" fillId="48" borderId="21" xfId="1" applyFont="1" applyFill="1" applyBorder="1" applyAlignment="1">
      <alignment horizontal="center" vertical="center"/>
    </xf>
    <xf numFmtId="14" fontId="0" fillId="48" borderId="47" xfId="0" applyNumberFormat="1" applyFill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165" fontId="12" fillId="0" borderId="37" xfId="0" applyNumberFormat="1" applyFont="1" applyFill="1" applyBorder="1" applyAlignment="1">
      <alignment horizontal="right"/>
    </xf>
    <xf numFmtId="164" fontId="0" fillId="0" borderId="37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14" fontId="0" fillId="0" borderId="38" xfId="0" applyNumberFormat="1" applyFill="1" applyBorder="1" applyAlignment="1">
      <alignment horizontal="center"/>
    </xf>
    <xf numFmtId="164" fontId="0" fillId="42" borderId="16" xfId="0" applyNumberFormat="1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164" fontId="0" fillId="42" borderId="5" xfId="0" applyNumberForma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1" fillId="8" borderId="34" xfId="1" applyNumberFormat="1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/>
    </xf>
    <xf numFmtId="165" fontId="0" fillId="8" borderId="5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right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9" borderId="5" xfId="0" applyFill="1" applyBorder="1"/>
    <xf numFmtId="0" fontId="0" fillId="9" borderId="5" xfId="0" applyFill="1" applyBorder="1" applyAlignment="1">
      <alignment vertical="center"/>
    </xf>
    <xf numFmtId="14" fontId="0" fillId="9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5" borderId="14" xfId="0" applyFill="1" applyBorder="1" applyAlignment="1">
      <alignment horizontal="center" vertical="center"/>
    </xf>
    <xf numFmtId="165" fontId="0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4" fontId="0" fillId="5" borderId="13" xfId="0" applyNumberFormat="1" applyFill="1" applyBorder="1" applyAlignment="1">
      <alignment horizontal="center" vertical="center"/>
    </xf>
    <xf numFmtId="165" fontId="0" fillId="5" borderId="5" xfId="0" applyNumberFormat="1" applyFont="1" applyFill="1" applyBorder="1" applyAlignment="1">
      <alignment horizontal="right" vertical="center"/>
    </xf>
    <xf numFmtId="0" fontId="5" fillId="15" borderId="5" xfId="0" applyFont="1" applyFill="1" applyBorder="1" applyAlignment="1">
      <alignment vertical="center" wrapText="1"/>
    </xf>
    <xf numFmtId="0" fontId="0" fillId="5" borderId="14" xfId="0" applyFill="1" applyBorder="1" applyAlignment="1">
      <alignment vertical="center"/>
    </xf>
    <xf numFmtId="0" fontId="71" fillId="15" borderId="5" xfId="0" applyFont="1" applyFill="1" applyBorder="1" applyAlignment="1">
      <alignment vertical="center" wrapText="1"/>
    </xf>
    <xf numFmtId="0" fontId="0" fillId="5" borderId="14" xfId="0" applyFont="1" applyFill="1" applyBorder="1" applyAlignment="1">
      <alignment vertical="center"/>
    </xf>
    <xf numFmtId="0" fontId="30" fillId="0" borderId="0" xfId="0" applyFont="1" applyFill="1"/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17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5" fillId="51" borderId="5" xfId="0" applyFont="1" applyFill="1" applyBorder="1" applyAlignment="1">
      <alignment vertical="center" wrapText="1"/>
    </xf>
    <xf numFmtId="0" fontId="71" fillId="51" borderId="5" xfId="0" applyFont="1" applyFill="1" applyBorder="1" applyAlignment="1">
      <alignment vertical="center" wrapText="1"/>
    </xf>
    <xf numFmtId="164" fontId="0" fillId="9" borderId="5" xfId="0" applyNumberFormat="1" applyFont="1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right" vertical="center"/>
    </xf>
    <xf numFmtId="9" fontId="1" fillId="8" borderId="5" xfId="1" applyNumberFormat="1" applyFont="1" applyFill="1" applyBorder="1" applyAlignment="1">
      <alignment horizontal="center" vertical="center"/>
    </xf>
    <xf numFmtId="164" fontId="12" fillId="18" borderId="7" xfId="0" applyNumberFormat="1" applyFont="1" applyFill="1" applyBorder="1" applyAlignment="1">
      <alignment horizontal="center" vertical="center"/>
    </xf>
    <xf numFmtId="10" fontId="12" fillId="18" borderId="7" xfId="1" applyNumberFormat="1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 vertical="center"/>
    </xf>
    <xf numFmtId="0" fontId="2" fillId="19" borderId="7" xfId="0" applyFont="1" applyFill="1" applyBorder="1" applyAlignment="1">
      <alignment vertical="center"/>
    </xf>
    <xf numFmtId="10" fontId="2" fillId="19" borderId="7" xfId="1" applyNumberFormat="1" applyFont="1" applyFill="1" applyBorder="1" applyAlignment="1">
      <alignment horizontal="center" vertical="center"/>
    </xf>
    <xf numFmtId="0" fontId="12" fillId="52" borderId="7" xfId="0" applyFont="1" applyFill="1" applyBorder="1" applyAlignment="1">
      <alignment vertical="center"/>
    </xf>
    <xf numFmtId="10" fontId="12" fillId="52" borderId="7" xfId="0" applyNumberFormat="1" applyFont="1" applyFill="1" applyBorder="1" applyAlignment="1">
      <alignment horizontal="center" vertical="center"/>
    </xf>
    <xf numFmtId="164" fontId="12" fillId="6" borderId="7" xfId="0" applyNumberFormat="1" applyFont="1" applyFill="1" applyBorder="1" applyAlignment="1">
      <alignment horizontal="center" vertical="center"/>
    </xf>
    <xf numFmtId="10" fontId="12" fillId="6" borderId="7" xfId="1" applyNumberFormat="1" applyFont="1" applyFill="1" applyBorder="1" applyAlignment="1">
      <alignment horizontal="center" vertical="center"/>
    </xf>
    <xf numFmtId="0" fontId="2" fillId="55" borderId="7" xfId="0" applyFont="1" applyFill="1" applyBorder="1" applyAlignment="1">
      <alignment vertical="center"/>
    </xf>
    <xf numFmtId="10" fontId="2" fillId="55" borderId="7" xfId="1" applyNumberFormat="1" applyFont="1" applyFill="1" applyBorder="1" applyAlignment="1">
      <alignment horizontal="center" vertical="center"/>
    </xf>
    <xf numFmtId="0" fontId="2" fillId="17" borderId="5" xfId="0" applyFont="1" applyFill="1" applyBorder="1"/>
    <xf numFmtId="10" fontId="2" fillId="17" borderId="5" xfId="0" applyNumberFormat="1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14" fontId="0" fillId="5" borderId="27" xfId="0" applyNumberFormat="1" applyFill="1" applyBorder="1" applyAlignment="1">
      <alignment horizontal="center" vertical="center"/>
    </xf>
    <xf numFmtId="14" fontId="0" fillId="5" borderId="13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center" vertical="center"/>
    </xf>
    <xf numFmtId="14" fontId="0" fillId="5" borderId="66" xfId="0" applyNumberFormat="1" applyFill="1" applyBorder="1" applyAlignment="1">
      <alignment horizontal="center" vertical="center"/>
    </xf>
    <xf numFmtId="165" fontId="0" fillId="5" borderId="9" xfId="0" applyNumberFormat="1" applyFont="1" applyFill="1" applyBorder="1" applyAlignment="1">
      <alignment horizontal="center" vertical="center"/>
    </xf>
    <xf numFmtId="165" fontId="0" fillId="5" borderId="9" xfId="0" applyNumberFormat="1" applyFon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right" vertical="center"/>
    </xf>
    <xf numFmtId="10" fontId="0" fillId="8" borderId="5" xfId="0" applyNumberFormat="1" applyFont="1" applyFill="1" applyBorder="1" applyAlignment="1">
      <alignment horizontal="center" vertical="center"/>
    </xf>
    <xf numFmtId="164" fontId="0" fillId="5" borderId="5" xfId="0" applyNumberFormat="1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/>
    </xf>
    <xf numFmtId="9" fontId="1" fillId="8" borderId="5" xfId="1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 vertical="center"/>
    </xf>
    <xf numFmtId="3" fontId="12" fillId="11" borderId="7" xfId="0" applyNumberFormat="1" applyFont="1" applyFill="1" applyBorder="1" applyAlignment="1">
      <alignment vertical="center"/>
    </xf>
    <xf numFmtId="9" fontId="12" fillId="11" borderId="7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/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/>
    <xf numFmtId="0" fontId="5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65" fontId="30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12" fillId="0" borderId="0" xfId="0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0" fontId="2" fillId="3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2" fillId="4" borderId="5" xfId="0" applyFont="1" applyFill="1" applyBorder="1" applyAlignment="1">
      <alignment horizontal="center"/>
    </xf>
    <xf numFmtId="1" fontId="2" fillId="3" borderId="5" xfId="0" applyNumberFormat="1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164" fontId="0" fillId="4" borderId="8" xfId="0" applyNumberFormat="1" applyFill="1" applyBorder="1"/>
    <xf numFmtId="0" fontId="2" fillId="47" borderId="5" xfId="0" applyFont="1" applyFill="1" applyBorder="1"/>
    <xf numFmtId="164" fontId="2" fillId="47" borderId="5" xfId="0" applyNumberFormat="1" applyFont="1" applyFill="1" applyBorder="1"/>
    <xf numFmtId="0" fontId="12" fillId="47" borderId="1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42" borderId="5" xfId="0" applyNumberFormat="1" applyFont="1" applyFill="1" applyBorder="1" applyAlignment="1">
      <alignment horizontal="center" vertical="center"/>
    </xf>
    <xf numFmtId="9" fontId="14" fillId="0" borderId="0" xfId="1" applyNumberFormat="1" applyFont="1" applyFill="1" applyAlignment="1">
      <alignment horizontal="right"/>
    </xf>
    <xf numFmtId="9" fontId="0" fillId="0" borderId="0" xfId="1" applyNumberFormat="1" applyFont="1" applyFill="1" applyAlignment="1"/>
    <xf numFmtId="9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14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7" fillId="47" borderId="13" xfId="0" applyFont="1" applyFill="1" applyBorder="1" applyAlignment="1">
      <alignment horizontal="center" vertical="center" wrapText="1"/>
    </xf>
    <xf numFmtId="0" fontId="37" fillId="47" borderId="14" xfId="0" applyFont="1" applyFill="1" applyBorder="1" applyAlignment="1">
      <alignment horizontal="center" vertical="center" wrapText="1"/>
    </xf>
    <xf numFmtId="0" fontId="15" fillId="47" borderId="13" xfId="0" applyFont="1" applyFill="1" applyBorder="1" applyAlignment="1">
      <alignment horizontal="center" vertical="center" wrapText="1"/>
    </xf>
    <xf numFmtId="0" fontId="15" fillId="47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6" fillId="14" borderId="0" xfId="0" applyFont="1" applyFill="1" applyBorder="1" applyAlignment="1">
      <alignment horizontal="right" vertical="center"/>
    </xf>
    <xf numFmtId="165" fontId="0" fillId="8" borderId="6" xfId="0" applyNumberFormat="1" applyFont="1" applyFill="1" applyBorder="1" applyAlignment="1">
      <alignment horizontal="center" vertical="center"/>
    </xf>
    <xf numFmtId="165" fontId="0" fillId="8" borderId="8" xfId="0" applyNumberFormat="1" applyFont="1" applyFill="1" applyBorder="1" applyAlignment="1">
      <alignment horizontal="center" vertical="center"/>
    </xf>
    <xf numFmtId="10" fontId="0" fillId="8" borderId="6" xfId="0" applyNumberFormat="1" applyFont="1" applyFill="1" applyBorder="1" applyAlignment="1">
      <alignment horizontal="center" vertical="center"/>
    </xf>
    <xf numFmtId="10" fontId="0" fillId="8" borderId="8" xfId="0" applyNumberFormat="1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6" fillId="51" borderId="24" xfId="0" applyFont="1" applyFill="1" applyBorder="1" applyAlignment="1">
      <alignment horizontal="center" vertical="center" textRotation="90" wrapText="1"/>
    </xf>
    <xf numFmtId="0" fontId="6" fillId="51" borderId="42" xfId="0" applyFont="1" applyFill="1" applyBorder="1" applyAlignment="1">
      <alignment horizontal="center" vertical="center" textRotation="90" wrapText="1"/>
    </xf>
    <xf numFmtId="0" fontId="15" fillId="51" borderId="6" xfId="0" applyFont="1" applyFill="1" applyBorder="1" applyAlignment="1">
      <alignment horizontal="center" vertical="center"/>
    </xf>
    <xf numFmtId="0" fontId="15" fillId="51" borderId="7" xfId="0" applyFont="1" applyFill="1" applyBorder="1" applyAlignment="1">
      <alignment horizontal="center" vertical="center"/>
    </xf>
    <xf numFmtId="9" fontId="0" fillId="8" borderId="6" xfId="0" applyNumberFormat="1" applyFont="1" applyFill="1" applyBorder="1" applyAlignment="1">
      <alignment horizontal="center" vertical="center"/>
    </xf>
    <xf numFmtId="9" fontId="0" fillId="8" borderId="8" xfId="0" applyNumberFormat="1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164" fontId="0" fillId="8" borderId="6" xfId="0" applyNumberFormat="1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 wrapText="1"/>
    </xf>
    <xf numFmtId="0" fontId="0" fillId="8" borderId="48" xfId="0" applyFont="1" applyFill="1" applyBorder="1" applyAlignment="1">
      <alignment horizontal="center" vertical="center"/>
    </xf>
    <xf numFmtId="10" fontId="0" fillId="8" borderId="34" xfId="0" applyNumberFormat="1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/>
    </xf>
    <xf numFmtId="0" fontId="5" fillId="15" borderId="24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50" borderId="5" xfId="10" applyFont="1" applyFill="1" applyBorder="1" applyAlignment="1">
      <alignment horizontal="center" vertical="center" wrapText="1"/>
    </xf>
    <xf numFmtId="0" fontId="40" fillId="0" borderId="0" xfId="10" applyFont="1" applyFill="1" applyBorder="1" applyAlignment="1">
      <alignment horizontal="center" vertical="center" wrapText="1"/>
    </xf>
    <xf numFmtId="0" fontId="6" fillId="56" borderId="31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42" fillId="0" borderId="0" xfId="10" applyFont="1" applyFill="1" applyBorder="1" applyAlignment="1">
      <alignment horizontal="center" vertical="center" wrapText="1"/>
    </xf>
    <xf numFmtId="0" fontId="6" fillId="54" borderId="31" xfId="0" applyFont="1" applyFill="1" applyBorder="1" applyAlignment="1">
      <alignment horizontal="center" vertical="center" wrapText="1"/>
    </xf>
    <xf numFmtId="0" fontId="6" fillId="54" borderId="48" xfId="0" applyFont="1" applyFill="1" applyBorder="1" applyAlignment="1">
      <alignment horizontal="center" vertical="center" wrapText="1"/>
    </xf>
    <xf numFmtId="0" fontId="6" fillId="54" borderId="22" xfId="0" applyFont="1" applyFill="1" applyBorder="1" applyAlignment="1">
      <alignment horizontal="center" vertical="center" wrapText="1"/>
    </xf>
    <xf numFmtId="0" fontId="15" fillId="15" borderId="9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5" fillId="19" borderId="34" xfId="0" applyFont="1" applyFill="1" applyBorder="1" applyAlignment="1">
      <alignment horizontal="center" vertical="center" wrapText="1"/>
    </xf>
    <xf numFmtId="165" fontId="0" fillId="8" borderId="7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5" fillId="19" borderId="47" xfId="0" applyFont="1" applyFill="1" applyBorder="1" applyAlignment="1">
      <alignment horizontal="center" vertical="center" wrapText="1"/>
    </xf>
    <xf numFmtId="0" fontId="5" fillId="19" borderId="50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10" fontId="1" fillId="8" borderId="34" xfId="1" applyNumberFormat="1" applyFont="1" applyFill="1" applyBorder="1" applyAlignment="1">
      <alignment horizontal="center" vertical="center"/>
    </xf>
    <xf numFmtId="0" fontId="5" fillId="50" borderId="34" xfId="0" applyFont="1" applyFill="1" applyBorder="1" applyAlignment="1">
      <alignment horizontal="center" vertical="center" wrapText="1"/>
    </xf>
    <xf numFmtId="166" fontId="70" fillId="53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0" fontId="15" fillId="15" borderId="6" xfId="0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 vertical="center" wrapText="1"/>
    </xf>
    <xf numFmtId="0" fontId="15" fillId="15" borderId="23" xfId="0" applyFont="1" applyFill="1" applyBorder="1" applyAlignment="1">
      <alignment horizontal="center" vertical="center" wrapText="1"/>
    </xf>
    <xf numFmtId="0" fontId="71" fillId="19" borderId="34" xfId="0" applyFont="1" applyFill="1" applyBorder="1" applyAlignment="1">
      <alignment horizontal="center" vertical="center" wrapText="1"/>
    </xf>
    <xf numFmtId="0" fontId="73" fillId="19" borderId="34" xfId="0" applyFont="1" applyFill="1" applyBorder="1" applyAlignment="1">
      <alignment horizontal="center" vertical="center" wrapText="1"/>
    </xf>
    <xf numFmtId="0" fontId="16" fillId="50" borderId="9" xfId="10" applyFont="1" applyFill="1" applyBorder="1" applyAlignment="1">
      <alignment horizontal="center" vertical="center" wrapText="1"/>
    </xf>
    <xf numFmtId="10" fontId="0" fillId="8" borderId="7" xfId="0" applyNumberFormat="1" applyFont="1" applyFill="1" applyBorder="1" applyAlignment="1">
      <alignment horizontal="center" vertical="center"/>
    </xf>
    <xf numFmtId="0" fontId="15" fillId="51" borderId="5" xfId="0" applyFont="1" applyFill="1" applyBorder="1" applyAlignment="1">
      <alignment horizontal="center" vertical="center" wrapText="1"/>
    </xf>
    <xf numFmtId="0" fontId="5" fillId="52" borderId="5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center"/>
    </xf>
    <xf numFmtId="0" fontId="16" fillId="56" borderId="9" xfId="0" applyFont="1" applyFill="1" applyBorder="1" applyAlignment="1">
      <alignment horizontal="center" vertical="center" wrapText="1"/>
    </xf>
    <xf numFmtId="0" fontId="16" fillId="56" borderId="5" xfId="0" applyFont="1" applyFill="1" applyBorder="1" applyAlignment="1">
      <alignment horizontal="center" vertical="center" wrapText="1"/>
    </xf>
    <xf numFmtId="0" fontId="16" fillId="56" borderId="15" xfId="0" applyFont="1" applyFill="1" applyBorder="1" applyAlignment="1">
      <alignment horizontal="center" vertical="center" wrapText="1"/>
    </xf>
    <xf numFmtId="0" fontId="16" fillId="54" borderId="9" xfId="0" applyFont="1" applyFill="1" applyBorder="1" applyAlignment="1">
      <alignment horizontal="center" vertical="center"/>
    </xf>
    <xf numFmtId="0" fontId="16" fillId="54" borderId="5" xfId="0" applyFont="1" applyFill="1" applyBorder="1" applyAlignment="1">
      <alignment horizontal="center" vertical="center"/>
    </xf>
    <xf numFmtId="0" fontId="16" fillId="54" borderId="15" xfId="0" applyFont="1" applyFill="1" applyBorder="1" applyAlignment="1">
      <alignment horizontal="center" vertical="center"/>
    </xf>
    <xf numFmtId="0" fontId="15" fillId="54" borderId="9" xfId="0" applyFont="1" applyFill="1" applyBorder="1" applyAlignment="1">
      <alignment horizontal="center" vertical="center"/>
    </xf>
    <xf numFmtId="0" fontId="15" fillId="54" borderId="5" xfId="0" applyFont="1" applyFill="1" applyBorder="1" applyAlignment="1">
      <alignment horizontal="center" vertical="center"/>
    </xf>
    <xf numFmtId="0" fontId="15" fillId="54" borderId="15" xfId="0" applyFont="1" applyFill="1" applyBorder="1" applyAlignment="1">
      <alignment horizontal="center" vertical="center"/>
    </xf>
    <xf numFmtId="0" fontId="12" fillId="55" borderId="32" xfId="0" applyFont="1" applyFill="1" applyBorder="1" applyAlignment="1">
      <alignment horizontal="center" vertical="center"/>
    </xf>
    <xf numFmtId="0" fontId="12" fillId="55" borderId="34" xfId="0" applyFont="1" applyFill="1" applyBorder="1" applyAlignment="1">
      <alignment horizontal="center" vertical="center"/>
    </xf>
    <xf numFmtId="0" fontId="12" fillId="55" borderId="35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16" fillId="50" borderId="66" xfId="10" applyFont="1" applyFill="1" applyBorder="1" applyAlignment="1">
      <alignment horizontal="center" vertical="center" wrapText="1"/>
    </xf>
    <xf numFmtId="0" fontId="16" fillId="50" borderId="71" xfId="10" applyFont="1" applyFill="1" applyBorder="1" applyAlignment="1">
      <alignment horizontal="center" vertical="center" wrapText="1"/>
    </xf>
    <xf numFmtId="0" fontId="15" fillId="50" borderId="6" xfId="0" applyFont="1" applyFill="1" applyBorder="1" applyAlignment="1">
      <alignment horizontal="center" vertical="center" wrapText="1"/>
    </xf>
    <xf numFmtId="0" fontId="15" fillId="50" borderId="7" xfId="0" applyFont="1" applyFill="1" applyBorder="1" applyAlignment="1">
      <alignment horizontal="center" vertical="center" wrapText="1"/>
    </xf>
    <xf numFmtId="0" fontId="15" fillId="50" borderId="8" xfId="0" applyFont="1" applyFill="1" applyBorder="1" applyAlignment="1">
      <alignment horizontal="center" vertical="center" wrapText="1"/>
    </xf>
    <xf numFmtId="10" fontId="1" fillId="8" borderId="32" xfId="1" applyNumberFormat="1" applyFont="1" applyFill="1" applyBorder="1" applyAlignment="1">
      <alignment horizontal="center" vertical="center"/>
    </xf>
    <xf numFmtId="10" fontId="1" fillId="8" borderId="47" xfId="1" applyNumberFormat="1" applyFont="1" applyFill="1" applyBorder="1" applyAlignment="1">
      <alignment horizontal="center" vertical="center"/>
    </xf>
    <xf numFmtId="10" fontId="1" fillId="8" borderId="35" xfId="1" applyNumberFormat="1" applyFont="1" applyFill="1" applyBorder="1" applyAlignment="1">
      <alignment horizontal="center" vertical="center"/>
    </xf>
    <xf numFmtId="0" fontId="5" fillId="19" borderId="34" xfId="0" applyFont="1" applyFill="1" applyBorder="1" applyAlignment="1">
      <alignment horizont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9" fontId="1" fillId="8" borderId="5" xfId="1" applyNumberFormat="1" applyFont="1" applyFill="1" applyBorder="1" applyAlignment="1">
      <alignment horizontal="center" vertical="center"/>
    </xf>
    <xf numFmtId="9" fontId="0" fillId="8" borderId="5" xfId="0" applyNumberFormat="1" applyFont="1" applyFill="1" applyBorder="1" applyAlignment="1">
      <alignment horizontal="center" vertical="center"/>
    </xf>
    <xf numFmtId="0" fontId="5" fillId="51" borderId="5" xfId="0" applyFont="1" applyFill="1" applyBorder="1" applyAlignment="1">
      <alignment horizontal="center" vertical="center" wrapText="1"/>
    </xf>
    <xf numFmtId="0" fontId="16" fillId="51" borderId="5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textRotation="90" wrapText="1"/>
    </xf>
    <xf numFmtId="0" fontId="6" fillId="3" borderId="48" xfId="0" applyFont="1" applyFill="1" applyBorder="1" applyAlignment="1">
      <alignment horizontal="center" vertical="center" textRotation="90" wrapText="1"/>
    </xf>
    <xf numFmtId="0" fontId="6" fillId="3" borderId="22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 wrapText="1"/>
    </xf>
    <xf numFmtId="0" fontId="16" fillId="13" borderId="15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18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 textRotation="90" wrapText="1"/>
    </xf>
    <xf numFmtId="0" fontId="6" fillId="15" borderId="48" xfId="0" applyFont="1" applyFill="1" applyBorder="1" applyAlignment="1">
      <alignment horizontal="center" vertical="center" textRotation="90" wrapText="1"/>
    </xf>
    <xf numFmtId="0" fontId="6" fillId="15" borderId="22" xfId="0" applyFont="1" applyFill="1" applyBorder="1" applyAlignment="1">
      <alignment horizontal="center" vertical="center" textRotation="90" wrapText="1"/>
    </xf>
    <xf numFmtId="0" fontId="6" fillId="13" borderId="48" xfId="0" applyFont="1" applyFill="1" applyBorder="1" applyAlignment="1">
      <alignment horizontal="center" vertical="center" textRotation="90" wrapText="1"/>
    </xf>
    <xf numFmtId="0" fontId="6" fillId="13" borderId="22" xfId="0" applyFont="1" applyFill="1" applyBorder="1" applyAlignment="1">
      <alignment horizontal="center" vertical="center" textRotation="90" wrapText="1"/>
    </xf>
    <xf numFmtId="0" fontId="5" fillId="7" borderId="34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5" fillId="56" borderId="9" xfId="0" applyFont="1" applyFill="1" applyBorder="1" applyAlignment="1">
      <alignment horizontal="center" vertical="center" wrapText="1"/>
    </xf>
    <xf numFmtId="0" fontId="15" fillId="56" borderId="5" xfId="0" applyFont="1" applyFill="1" applyBorder="1" applyAlignment="1">
      <alignment horizontal="center" vertical="center" wrapText="1"/>
    </xf>
    <xf numFmtId="0" fontId="15" fillId="56" borderId="15" xfId="0" applyFont="1" applyFill="1" applyBorder="1" applyAlignment="1">
      <alignment horizontal="center" vertical="center" wrapText="1"/>
    </xf>
    <xf numFmtId="0" fontId="12" fillId="49" borderId="32" xfId="0" applyFont="1" applyFill="1" applyBorder="1" applyAlignment="1">
      <alignment horizontal="center" vertical="center"/>
    </xf>
    <xf numFmtId="0" fontId="12" fillId="49" borderId="34" xfId="0" applyFont="1" applyFill="1" applyBorder="1" applyAlignment="1">
      <alignment horizontal="center" vertical="center"/>
    </xf>
    <xf numFmtId="0" fontId="12" fillId="49" borderId="35" xfId="0" applyFont="1" applyFill="1" applyBorder="1" applyAlignment="1">
      <alignment horizontal="center" vertical="center"/>
    </xf>
    <xf numFmtId="164" fontId="0" fillId="8" borderId="5" xfId="0" applyNumberFormat="1" applyFont="1" applyFill="1" applyBorder="1" applyAlignment="1">
      <alignment horizontal="center" vertical="center"/>
    </xf>
    <xf numFmtId="0" fontId="15" fillId="50" borderId="9" xfId="0" applyFont="1" applyFill="1" applyBorder="1" applyAlignment="1">
      <alignment horizontal="center" vertical="center" wrapText="1"/>
    </xf>
    <xf numFmtId="0" fontId="15" fillId="50" borderId="5" xfId="0" applyFont="1" applyFill="1" applyBorder="1" applyAlignment="1">
      <alignment horizontal="center" vertical="center" wrapText="1"/>
    </xf>
    <xf numFmtId="0" fontId="71" fillId="19" borderId="47" xfId="0" applyFont="1" applyFill="1" applyBorder="1" applyAlignment="1">
      <alignment horizontal="center" vertical="center" wrapText="1"/>
    </xf>
    <xf numFmtId="0" fontId="71" fillId="19" borderId="50" xfId="0" applyFont="1" applyFill="1" applyBorder="1" applyAlignment="1">
      <alignment horizontal="center" vertical="center" wrapText="1"/>
    </xf>
    <xf numFmtId="0" fontId="71" fillId="19" borderId="46" xfId="0" applyFont="1" applyFill="1" applyBorder="1" applyAlignment="1">
      <alignment horizontal="center" vertical="center" wrapText="1"/>
    </xf>
    <xf numFmtId="0" fontId="6" fillId="50" borderId="31" xfId="0" applyFont="1" applyFill="1" applyBorder="1" applyAlignment="1">
      <alignment horizontal="center" vertical="center" textRotation="90" wrapText="1"/>
    </xf>
    <xf numFmtId="0" fontId="6" fillId="50" borderId="48" xfId="0" applyFont="1" applyFill="1" applyBorder="1" applyAlignment="1">
      <alignment horizontal="center" vertical="center" textRotation="90" wrapText="1"/>
    </xf>
    <xf numFmtId="0" fontId="6" fillId="50" borderId="48" xfId="0" applyFont="1" applyFill="1" applyBorder="1" applyAlignment="1">
      <alignment horizontal="center" vertical="center" textRotation="90"/>
    </xf>
    <xf numFmtId="0" fontId="73" fillId="50" borderId="34" xfId="0" applyFont="1" applyFill="1" applyBorder="1" applyAlignment="1">
      <alignment horizontal="center" vertical="center" wrapText="1"/>
    </xf>
    <xf numFmtId="0" fontId="5" fillId="52" borderId="6" xfId="0" applyFont="1" applyFill="1" applyBorder="1" applyAlignment="1">
      <alignment horizontal="center" vertical="center" wrapText="1"/>
    </xf>
    <xf numFmtId="0" fontId="5" fillId="52" borderId="8" xfId="0" applyFont="1" applyFill="1" applyBorder="1" applyAlignment="1">
      <alignment horizontal="center" vertical="center" wrapText="1"/>
    </xf>
    <xf numFmtId="0" fontId="16" fillId="51" borderId="6" xfId="0" applyFont="1" applyFill="1" applyBorder="1" applyAlignment="1">
      <alignment horizontal="center" vertical="center" wrapText="1"/>
    </xf>
    <xf numFmtId="0" fontId="16" fillId="51" borderId="7" xfId="0" applyFont="1" applyFill="1" applyBorder="1" applyAlignment="1">
      <alignment horizontal="center" vertical="center" wrapText="1"/>
    </xf>
    <xf numFmtId="0" fontId="16" fillId="51" borderId="8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16" fillId="15" borderId="7" xfId="0" applyFont="1" applyFill="1" applyBorder="1" applyAlignment="1">
      <alignment horizontal="center" vertical="center" wrapText="1"/>
    </xf>
    <xf numFmtId="0" fontId="16" fillId="15" borderId="8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77" fillId="15" borderId="21" xfId="0" applyFont="1" applyFill="1" applyBorder="1" applyAlignment="1">
      <alignment horizontal="center" vertical="center" wrapText="1"/>
    </xf>
    <xf numFmtId="0" fontId="77" fillId="15" borderId="24" xfId="0" applyFont="1" applyFill="1" applyBorder="1" applyAlignment="1">
      <alignment horizontal="center" vertical="center" wrapText="1"/>
    </xf>
    <xf numFmtId="0" fontId="77" fillId="15" borderId="25" xfId="0" applyFont="1" applyFill="1" applyBorder="1" applyAlignment="1">
      <alignment horizontal="center" vertical="center" wrapText="1"/>
    </xf>
    <xf numFmtId="0" fontId="77" fillId="15" borderId="42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 wrapText="1"/>
    </xf>
    <xf numFmtId="0" fontId="5" fillId="15" borderId="42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0" fontId="0" fillId="8" borderId="5" xfId="0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16" fillId="15" borderId="27" xfId="0" applyFont="1" applyFill="1" applyBorder="1" applyAlignment="1">
      <alignment horizontal="center" vertical="center" wrapText="1"/>
    </xf>
    <xf numFmtId="0" fontId="16" fillId="15" borderId="73" xfId="0" applyFont="1" applyFill="1" applyBorder="1" applyAlignment="1">
      <alignment horizontal="center" vertical="center" wrapText="1"/>
    </xf>
    <xf numFmtId="0" fontId="5" fillId="51" borderId="21" xfId="0" applyFont="1" applyFill="1" applyBorder="1" applyAlignment="1">
      <alignment horizontal="center" vertical="center"/>
    </xf>
    <xf numFmtId="0" fontId="5" fillId="51" borderId="24" xfId="0" applyFont="1" applyFill="1" applyBorder="1" applyAlignment="1">
      <alignment horizontal="center" vertical="center"/>
    </xf>
    <xf numFmtId="0" fontId="5" fillId="51" borderId="25" xfId="0" applyFont="1" applyFill="1" applyBorder="1" applyAlignment="1">
      <alignment horizontal="center" vertical="center"/>
    </xf>
    <xf numFmtId="0" fontId="5" fillId="51" borderId="42" xfId="0" applyFont="1" applyFill="1" applyBorder="1" applyAlignment="1">
      <alignment horizontal="center" vertical="center"/>
    </xf>
    <xf numFmtId="0" fontId="5" fillId="51" borderId="16" xfId="0" applyFont="1" applyFill="1" applyBorder="1" applyAlignment="1">
      <alignment horizontal="center" vertical="center"/>
    </xf>
    <xf numFmtId="0" fontId="5" fillId="51" borderId="26" xfId="0" applyFont="1" applyFill="1" applyBorder="1" applyAlignment="1">
      <alignment horizontal="center" vertical="center"/>
    </xf>
    <xf numFmtId="0" fontId="16" fillId="51" borderId="13" xfId="0" applyFont="1" applyFill="1" applyBorder="1" applyAlignment="1">
      <alignment horizontal="center" vertical="center" wrapText="1"/>
    </xf>
    <xf numFmtId="0" fontId="16" fillId="51" borderId="14" xfId="0" applyFont="1" applyFill="1" applyBorder="1" applyAlignment="1">
      <alignment horizontal="center" vertical="center" wrapText="1"/>
    </xf>
    <xf numFmtId="0" fontId="77" fillId="15" borderId="6" xfId="0" applyFont="1" applyFill="1" applyBorder="1" applyAlignment="1">
      <alignment horizontal="center" vertical="center" wrapText="1"/>
    </xf>
    <xf numFmtId="0" fontId="77" fillId="15" borderId="7" xfId="0" applyFont="1" applyFill="1" applyBorder="1" applyAlignment="1">
      <alignment horizontal="center" vertical="center" wrapText="1"/>
    </xf>
    <xf numFmtId="0" fontId="77" fillId="15" borderId="8" xfId="0" applyFont="1" applyFill="1" applyBorder="1" applyAlignment="1">
      <alignment horizontal="center" vertical="center" wrapText="1"/>
    </xf>
    <xf numFmtId="0" fontId="5" fillId="15" borderId="72" xfId="0" applyFont="1" applyFill="1" applyBorder="1" applyAlignment="1">
      <alignment horizontal="center" vertical="center" wrapText="1"/>
    </xf>
    <xf numFmtId="0" fontId="5" fillId="15" borderId="57" xfId="0" applyFont="1" applyFill="1" applyBorder="1" applyAlignment="1">
      <alignment horizontal="center" vertical="center" wrapText="1"/>
    </xf>
    <xf numFmtId="0" fontId="5" fillId="15" borderId="74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2" fillId="19" borderId="43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8" xfId="0" applyFont="1" applyFill="1" applyBorder="1" applyAlignment="1">
      <alignment horizontal="center" vertical="center" wrapText="1"/>
    </xf>
    <xf numFmtId="0" fontId="12" fillId="19" borderId="19" xfId="0" applyFont="1" applyFill="1" applyBorder="1" applyAlignment="1">
      <alignment horizontal="center" vertical="center"/>
    </xf>
    <xf numFmtId="0" fontId="12" fillId="19" borderId="23" xfId="0" applyFont="1" applyFill="1" applyBorder="1" applyAlignment="1">
      <alignment horizontal="center" vertical="center"/>
    </xf>
    <xf numFmtId="0" fontId="12" fillId="19" borderId="19" xfId="3" applyFont="1" applyFill="1" applyBorder="1" applyAlignment="1">
      <alignment horizontal="center" vertical="center" wrapText="1"/>
    </xf>
    <xf numFmtId="0" fontId="12" fillId="19" borderId="23" xfId="3" applyFont="1" applyFill="1" applyBorder="1" applyAlignment="1">
      <alignment horizontal="center" vertical="center" wrapText="1"/>
    </xf>
    <xf numFmtId="0" fontId="12" fillId="19" borderId="30" xfId="3" applyFont="1" applyFill="1" applyBorder="1" applyAlignment="1">
      <alignment horizontal="center" vertical="center" wrapText="1"/>
    </xf>
    <xf numFmtId="0" fontId="12" fillId="19" borderId="41" xfId="3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/>
    </xf>
    <xf numFmtId="0" fontId="12" fillId="19" borderId="15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 wrapText="1"/>
    </xf>
    <xf numFmtId="2" fontId="0" fillId="42" borderId="8" xfId="0" applyNumberFormat="1" applyFont="1" applyFill="1" applyBorder="1" applyAlignment="1">
      <alignment horizontal="center" vertical="center" wrapText="1"/>
    </xf>
    <xf numFmtId="9" fontId="1" fillId="42" borderId="8" xfId="1" applyFont="1" applyFill="1" applyBorder="1" applyAlignment="1">
      <alignment horizontal="center" vertical="center" wrapText="1"/>
    </xf>
    <xf numFmtId="9" fontId="1" fillId="42" borderId="5" xfId="1" applyFont="1" applyFill="1" applyBorder="1" applyAlignment="1">
      <alignment horizontal="center" vertical="center" wrapText="1"/>
    </xf>
    <xf numFmtId="2" fontId="0" fillId="42" borderId="19" xfId="0" applyNumberFormat="1" applyFont="1" applyFill="1" applyBorder="1" applyAlignment="1">
      <alignment horizontal="center" vertical="center" wrapText="1"/>
    </xf>
    <xf numFmtId="2" fontId="64" fillId="44" borderId="0" xfId="0" applyNumberFormat="1" applyFont="1" applyFill="1" applyBorder="1" applyAlignment="1">
      <alignment horizontal="center" vertical="center"/>
    </xf>
    <xf numFmtId="0" fontId="34" fillId="45" borderId="42" xfId="0" applyFont="1" applyFill="1" applyBorder="1" applyAlignment="1">
      <alignment horizontal="center" vertical="center" wrapText="1"/>
    </xf>
    <xf numFmtId="0" fontId="34" fillId="45" borderId="26" xfId="0" applyFon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7" fontId="0" fillId="42" borderId="5" xfId="0" applyNumberFormat="1" applyFont="1" applyFill="1" applyBorder="1" applyAlignment="1">
      <alignment horizontal="center" vertical="center"/>
    </xf>
    <xf numFmtId="10" fontId="0" fillId="42" borderId="34" xfId="1" applyNumberFormat="1" applyFont="1" applyFill="1" applyBorder="1" applyAlignment="1">
      <alignment horizontal="center" vertical="center"/>
    </xf>
    <xf numFmtId="0" fontId="34" fillId="45" borderId="24" xfId="0" applyFont="1" applyFill="1" applyBorder="1" applyAlignment="1">
      <alignment horizontal="center" vertical="center" wrapText="1"/>
    </xf>
    <xf numFmtId="10" fontId="5" fillId="42" borderId="34" xfId="1" applyNumberFormat="1" applyFont="1" applyFill="1" applyBorder="1" applyAlignment="1">
      <alignment horizontal="center" vertical="center"/>
    </xf>
    <xf numFmtId="0" fontId="0" fillId="42" borderId="9" xfId="0" applyFont="1" applyFill="1" applyBorder="1" applyAlignment="1">
      <alignment horizontal="center" vertical="center"/>
    </xf>
    <xf numFmtId="167" fontId="0" fillId="42" borderId="9" xfId="0" applyNumberFormat="1" applyFont="1" applyFill="1" applyBorder="1" applyAlignment="1">
      <alignment horizontal="center" vertical="center"/>
    </xf>
    <xf numFmtId="166" fontId="6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42" borderId="29" xfId="0" applyFont="1" applyFill="1" applyBorder="1" applyAlignment="1">
      <alignment horizontal="center" vertical="center"/>
    </xf>
    <xf numFmtId="0" fontId="69" fillId="45" borderId="52" xfId="0" applyFont="1" applyFill="1" applyBorder="1" applyAlignment="1">
      <alignment horizontal="center" vertical="center"/>
    </xf>
    <xf numFmtId="0" fontId="69" fillId="45" borderId="55" xfId="0" applyFont="1" applyFill="1" applyBorder="1" applyAlignment="1">
      <alignment horizontal="center" vertical="center"/>
    </xf>
    <xf numFmtId="0" fontId="69" fillId="45" borderId="40" xfId="0" applyFont="1" applyFill="1" applyBorder="1" applyAlignment="1">
      <alignment horizontal="center" vertical="center"/>
    </xf>
    <xf numFmtId="0" fontId="69" fillId="45" borderId="1" xfId="0" applyFont="1" applyFill="1" applyBorder="1" applyAlignment="1">
      <alignment horizontal="center" vertical="center"/>
    </xf>
    <xf numFmtId="0" fontId="69" fillId="45" borderId="2" xfId="0" applyFont="1" applyFill="1" applyBorder="1" applyAlignment="1">
      <alignment horizontal="center" vertical="center"/>
    </xf>
    <xf numFmtId="0" fontId="69" fillId="45" borderId="49" xfId="0" applyFont="1" applyFill="1" applyBorder="1" applyAlignment="1">
      <alignment horizontal="center" vertical="center"/>
    </xf>
    <xf numFmtId="10" fontId="0" fillId="42" borderId="32" xfId="1" applyNumberFormat="1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center" vertical="center"/>
    </xf>
    <xf numFmtId="164" fontId="5" fillId="42" borderId="5" xfId="0" applyNumberFormat="1" applyFont="1" applyFill="1" applyBorder="1" applyAlignment="1">
      <alignment horizontal="center" vertical="center"/>
    </xf>
    <xf numFmtId="2" fontId="12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7" fontId="5" fillId="42" borderId="5" xfId="0" applyNumberFormat="1" applyFont="1" applyFill="1" applyBorder="1" applyAlignment="1">
      <alignment horizontal="center" vertical="center"/>
    </xf>
    <xf numFmtId="181" fontId="0" fillId="42" borderId="5" xfId="0" applyNumberFormat="1" applyFont="1" applyFill="1" applyBorder="1" applyAlignment="1">
      <alignment horizontal="center" vertical="center"/>
    </xf>
    <xf numFmtId="0" fontId="34" fillId="45" borderId="53" xfId="0" applyFont="1" applyFill="1" applyBorder="1" applyAlignment="1">
      <alignment horizontal="center" vertical="center" wrapText="1"/>
    </xf>
    <xf numFmtId="0" fontId="34" fillId="45" borderId="67" xfId="0" applyFont="1" applyFill="1" applyBorder="1" applyAlignment="1">
      <alignment horizontal="center" vertical="center" wrapText="1"/>
    </xf>
    <xf numFmtId="164" fontId="2" fillId="42" borderId="5" xfId="0" applyNumberFormat="1" applyFont="1" applyFill="1" applyBorder="1" applyAlignment="1">
      <alignment horizontal="center" vertical="center"/>
    </xf>
    <xf numFmtId="164" fontId="12" fillId="42" borderId="5" xfId="0" applyNumberFormat="1" applyFont="1" applyFill="1" applyBorder="1" applyAlignment="1">
      <alignment horizontal="center" vertical="center"/>
    </xf>
    <xf numFmtId="0" fontId="34" fillId="45" borderId="14" xfId="0" applyFont="1" applyFill="1" applyBorder="1" applyAlignment="1">
      <alignment horizontal="center" vertical="center" wrapText="1"/>
    </xf>
    <xf numFmtId="2" fontId="0" fillId="42" borderId="5" xfId="0" applyNumberFormat="1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167" fontId="0" fillId="42" borderId="15" xfId="0" applyNumberFormat="1" applyFont="1" applyFill="1" applyBorder="1" applyAlignment="1">
      <alignment horizontal="center" vertical="center"/>
    </xf>
    <xf numFmtId="10" fontId="0" fillId="42" borderId="35" xfId="1" applyNumberFormat="1" applyFont="1" applyFill="1" applyBorder="1" applyAlignment="1">
      <alignment horizontal="center" vertical="center"/>
    </xf>
    <xf numFmtId="0" fontId="34" fillId="45" borderId="53" xfId="0" applyFont="1" applyFill="1" applyBorder="1" applyAlignment="1">
      <alignment horizontal="center" vertical="center"/>
    </xf>
    <xf numFmtId="0" fontId="34" fillId="45" borderId="51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textRotation="90" wrapText="1"/>
    </xf>
    <xf numFmtId="0" fontId="4" fillId="19" borderId="11" xfId="0" applyFont="1" applyFill="1" applyBorder="1" applyAlignment="1">
      <alignment horizontal="center" vertical="center" textRotation="90" wrapText="1"/>
    </xf>
    <xf numFmtId="0" fontId="4" fillId="19" borderId="12" xfId="0" applyFont="1" applyFill="1" applyBorder="1" applyAlignment="1">
      <alignment horizontal="center" vertical="center" textRotation="90" wrapText="1"/>
    </xf>
    <xf numFmtId="3" fontId="12" fillId="19" borderId="27" xfId="0" applyNumberFormat="1" applyFont="1" applyFill="1" applyBorder="1" applyAlignment="1">
      <alignment horizontal="center" vertical="center"/>
    </xf>
    <xf numFmtId="3" fontId="12" fillId="19" borderId="28" xfId="0" applyNumberFormat="1" applyFont="1" applyFill="1" applyBorder="1" applyAlignment="1">
      <alignment horizontal="center" vertical="center"/>
    </xf>
    <xf numFmtId="3" fontId="12" fillId="19" borderId="29" xfId="0" applyNumberFormat="1" applyFont="1" applyFill="1" applyBorder="1" applyAlignment="1">
      <alignment horizontal="center" vertical="center"/>
    </xf>
    <xf numFmtId="0" fontId="0" fillId="42" borderId="39" xfId="0" applyFont="1" applyFill="1" applyBorder="1" applyAlignment="1">
      <alignment horizontal="center" vertical="center"/>
    </xf>
    <xf numFmtId="164" fontId="0" fillId="42" borderId="15" xfId="0" applyNumberFormat="1" applyFont="1" applyFill="1" applyBorder="1" applyAlignment="1">
      <alignment horizontal="center" vertical="center"/>
    </xf>
    <xf numFmtId="2" fontId="2" fillId="42" borderId="15" xfId="0" applyNumberFormat="1" applyFont="1" applyFill="1" applyBorder="1" applyAlignment="1">
      <alignment horizontal="center" vertical="center"/>
    </xf>
    <xf numFmtId="0" fontId="11" fillId="19" borderId="1" xfId="3" applyFont="1" applyFill="1" applyBorder="1" applyAlignment="1">
      <alignment horizontal="center" vertical="center" wrapText="1"/>
    </xf>
    <xf numFmtId="0" fontId="11" fillId="19" borderId="43" xfId="3" applyFont="1" applyFill="1" applyBorder="1" applyAlignment="1">
      <alignment horizontal="center" vertical="center" wrapText="1"/>
    </xf>
    <xf numFmtId="0" fontId="11" fillId="19" borderId="4" xfId="3" applyFont="1" applyFill="1" applyBorder="1" applyAlignment="1">
      <alignment horizontal="center" vertical="center" wrapText="1"/>
    </xf>
    <xf numFmtId="0" fontId="11" fillId="19" borderId="44" xfId="3" applyFont="1" applyFill="1" applyBorder="1" applyAlignment="1">
      <alignment horizontal="center" vertical="center" wrapText="1"/>
    </xf>
    <xf numFmtId="164" fontId="0" fillId="42" borderId="9" xfId="0" applyNumberFormat="1" applyFont="1" applyFill="1" applyBorder="1" applyAlignment="1">
      <alignment horizontal="center" vertical="center"/>
    </xf>
    <xf numFmtId="2" fontId="2" fillId="4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166" fontId="6" fillId="15" borderId="16" xfId="0" applyNumberFormat="1" applyFont="1" applyFill="1" applyBorder="1" applyAlignment="1">
      <alignment horizontal="center" vertical="center"/>
    </xf>
    <xf numFmtId="166" fontId="6" fillId="15" borderId="17" xfId="0" applyNumberFormat="1" applyFont="1" applyFill="1" applyBorder="1" applyAlignment="1">
      <alignment horizontal="center" vertical="center"/>
    </xf>
    <xf numFmtId="166" fontId="6" fillId="15" borderId="26" xfId="0" applyNumberFormat="1" applyFont="1" applyFill="1" applyBorder="1" applyAlignment="1">
      <alignment horizontal="center" vertical="center"/>
    </xf>
    <xf numFmtId="3" fontId="12" fillId="17" borderId="5" xfId="0" applyNumberFormat="1" applyFont="1" applyFill="1" applyBorder="1" applyAlignment="1">
      <alignment horizontal="center" vertical="center" wrapText="1"/>
    </xf>
    <xf numFmtId="0" fontId="15" fillId="17" borderId="21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0" fontId="15" fillId="17" borderId="24" xfId="0" applyFont="1" applyFill="1" applyBorder="1" applyAlignment="1">
      <alignment horizontal="center"/>
    </xf>
    <xf numFmtId="166" fontId="15" fillId="17" borderId="16" xfId="0" applyNumberFormat="1" applyFont="1" applyFill="1" applyBorder="1" applyAlignment="1">
      <alignment horizontal="center"/>
    </xf>
    <xf numFmtId="166" fontId="15" fillId="17" borderId="17" xfId="0" applyNumberFormat="1" applyFont="1" applyFill="1" applyBorder="1" applyAlignment="1">
      <alignment horizontal="center"/>
    </xf>
    <xf numFmtId="166" fontId="15" fillId="17" borderId="26" xfId="0" applyNumberFormat="1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 vertical="center" wrapText="1"/>
    </xf>
    <xf numFmtId="3" fontId="12" fillId="17" borderId="5" xfId="0" applyNumberFormat="1" applyFont="1" applyFill="1" applyBorder="1" applyAlignment="1">
      <alignment horizontal="center" vertical="center"/>
    </xf>
    <xf numFmtId="0" fontId="75" fillId="57" borderId="21" xfId="0" applyFont="1" applyFill="1" applyBorder="1" applyAlignment="1">
      <alignment horizontal="center"/>
    </xf>
    <xf numFmtId="0" fontId="75" fillId="57" borderId="20" xfId="0" applyFont="1" applyFill="1" applyBorder="1" applyAlignment="1">
      <alignment horizontal="center"/>
    </xf>
    <xf numFmtId="0" fontId="75" fillId="57" borderId="24" xfId="0" applyFont="1" applyFill="1" applyBorder="1" applyAlignment="1">
      <alignment horizontal="center"/>
    </xf>
    <xf numFmtId="166" fontId="76" fillId="57" borderId="16" xfId="0" applyNumberFormat="1" applyFont="1" applyFill="1" applyBorder="1" applyAlignment="1">
      <alignment horizontal="center"/>
    </xf>
    <xf numFmtId="166" fontId="76" fillId="57" borderId="17" xfId="0" applyNumberFormat="1" applyFont="1" applyFill="1" applyBorder="1" applyAlignment="1">
      <alignment horizontal="center"/>
    </xf>
    <xf numFmtId="166" fontId="76" fillId="57" borderId="26" xfId="0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/>
    </xf>
  </cellXfs>
  <cellStyles count="340">
    <cellStyle name="20% - Énfasis1 2" xfId="20"/>
    <cellStyle name="20% - Énfasis1 2 2" xfId="21"/>
    <cellStyle name="20% - Énfasis1 2 3" xfId="22"/>
    <cellStyle name="20% - Énfasis1 3" xfId="23"/>
    <cellStyle name="20% - Énfasis1 4" xfId="19"/>
    <cellStyle name="20% - Énfasis2 2" xfId="25"/>
    <cellStyle name="20% - Énfasis2 2 2" xfId="26"/>
    <cellStyle name="20% - Énfasis2 2 3" xfId="27"/>
    <cellStyle name="20% - Énfasis2 3" xfId="28"/>
    <cellStyle name="20% - Énfasis2 4" xfId="24"/>
    <cellStyle name="20% - Énfasis3 2" xfId="30"/>
    <cellStyle name="20% - Énfasis3 2 2" xfId="31"/>
    <cellStyle name="20% - Énfasis3 2 3" xfId="32"/>
    <cellStyle name="20% - Énfasis3 3" xfId="33"/>
    <cellStyle name="20% - Énfasis3 4" xfId="29"/>
    <cellStyle name="20% - Énfasis4 2" xfId="35"/>
    <cellStyle name="20% - Énfasis4 2 2" xfId="36"/>
    <cellStyle name="20% - Énfasis4 2 3" xfId="37"/>
    <cellStyle name="20% - Énfasis4 3" xfId="38"/>
    <cellStyle name="20% - Énfasis4 4" xfId="34"/>
    <cellStyle name="20% - Énfasis5 2" xfId="40"/>
    <cellStyle name="20% - Énfasis5 2 2" xfId="41"/>
    <cellStyle name="20% - Énfasis5 2 3" xfId="42"/>
    <cellStyle name="20% - Énfasis5 3" xfId="43"/>
    <cellStyle name="20% - Énfasis5 4" xfId="39"/>
    <cellStyle name="20% - Énfasis6 2" xfId="45"/>
    <cellStyle name="20% - Énfasis6 2 2" xfId="46"/>
    <cellStyle name="20% - Énfasis6 2 3" xfId="47"/>
    <cellStyle name="20% - Énfasis6 3" xfId="48"/>
    <cellStyle name="20% - Énfasis6 4" xfId="44"/>
    <cellStyle name="40% - Énfasis1 2" xfId="50"/>
    <cellStyle name="40% - Énfasis1 2 2" xfId="51"/>
    <cellStyle name="40% - Énfasis1 2 3" xfId="52"/>
    <cellStyle name="40% - Énfasis1 3" xfId="53"/>
    <cellStyle name="40% - Énfasis1 4" xfId="49"/>
    <cellStyle name="40% - Énfasis2 2" xfId="55"/>
    <cellStyle name="40% - Énfasis2 2 2" xfId="56"/>
    <cellStyle name="40% - Énfasis2 2 3" xfId="57"/>
    <cellStyle name="40% - Énfasis2 3" xfId="58"/>
    <cellStyle name="40% - Énfasis2 4" xfId="54"/>
    <cellStyle name="40% - Énfasis3 2" xfId="60"/>
    <cellStyle name="40% - Énfasis3 2 2" xfId="61"/>
    <cellStyle name="40% - Énfasis3 2 3" xfId="62"/>
    <cellStyle name="40% - Énfasis3 3" xfId="63"/>
    <cellStyle name="40% - Énfasis3 4" xfId="59"/>
    <cellStyle name="40% - Énfasis4 2" xfId="65"/>
    <cellStyle name="40% - Énfasis4 2 2" xfId="66"/>
    <cellStyle name="40% - Énfasis4 2 3" xfId="67"/>
    <cellStyle name="40% - Énfasis4 3" xfId="68"/>
    <cellStyle name="40% - Énfasis4 4" xfId="64"/>
    <cellStyle name="40% - Énfasis5 2" xfId="70"/>
    <cellStyle name="40% - Énfasis5 2 2" xfId="71"/>
    <cellStyle name="40% - Énfasis5 2 3" xfId="72"/>
    <cellStyle name="40% - Énfasis5 3" xfId="73"/>
    <cellStyle name="40% - Énfasis5 4" xfId="69"/>
    <cellStyle name="40% - Énfasis6 2" xfId="75"/>
    <cellStyle name="40% - Énfasis6 2 2" xfId="76"/>
    <cellStyle name="40% - Énfasis6 2 3" xfId="77"/>
    <cellStyle name="40% - Énfasis6 3" xfId="78"/>
    <cellStyle name="40% - Énfasis6 4" xfId="74"/>
    <cellStyle name="60% - Énfasis1 2" xfId="80"/>
    <cellStyle name="60% - Énfasis1 2 2" xfId="81"/>
    <cellStyle name="60% - Énfasis1 2 3" xfId="82"/>
    <cellStyle name="60% - Énfasis1 3" xfId="83"/>
    <cellStyle name="60% - Énfasis1 4" xfId="79"/>
    <cellStyle name="60% - Énfasis2 2" xfId="85"/>
    <cellStyle name="60% - Énfasis2 2 2" xfId="86"/>
    <cellStyle name="60% - Énfasis2 2 3" xfId="87"/>
    <cellStyle name="60% - Énfasis2 3" xfId="88"/>
    <cellStyle name="60% - Énfasis2 4" xfId="84"/>
    <cellStyle name="60% - Énfasis3 2" xfId="90"/>
    <cellStyle name="60% - Énfasis3 2 2" xfId="91"/>
    <cellStyle name="60% - Énfasis3 2 3" xfId="92"/>
    <cellStyle name="60% - Énfasis3 3" xfId="93"/>
    <cellStyle name="60% - Énfasis3 4" xfId="89"/>
    <cellStyle name="60% - Énfasis4 2" xfId="95"/>
    <cellStyle name="60% - Énfasis4 2 2" xfId="96"/>
    <cellStyle name="60% - Énfasis4 2 3" xfId="97"/>
    <cellStyle name="60% - Énfasis4 3" xfId="98"/>
    <cellStyle name="60% - Énfasis4 4" xfId="94"/>
    <cellStyle name="60% - Énfasis5 2" xfId="100"/>
    <cellStyle name="60% - Énfasis5 2 2" xfId="101"/>
    <cellStyle name="60% - Énfasis5 2 3" xfId="102"/>
    <cellStyle name="60% - Énfasis5 3" xfId="103"/>
    <cellStyle name="60% - Énfasis5 4" xfId="99"/>
    <cellStyle name="60% - Énfasis6 2" xfId="105"/>
    <cellStyle name="60% - Énfasis6 2 2" xfId="106"/>
    <cellStyle name="60% - Énfasis6 2 3" xfId="107"/>
    <cellStyle name="60% - Énfasis6 3" xfId="108"/>
    <cellStyle name="60% - Énfasis6 4" xfId="104"/>
    <cellStyle name="Buena" xfId="2" builtinId="26"/>
    <cellStyle name="Buena 2" xfId="110"/>
    <cellStyle name="Buena 2 2" xfId="111"/>
    <cellStyle name="Buena 2 3" xfId="112"/>
    <cellStyle name="Buena 3" xfId="113"/>
    <cellStyle name="Buena 4" xfId="109"/>
    <cellStyle name="Cálculo 2" xfId="115"/>
    <cellStyle name="Cálculo 2 2" xfId="116"/>
    <cellStyle name="Cálculo 2 2 2" xfId="286"/>
    <cellStyle name="Cálculo 2 2 3" xfId="289"/>
    <cellStyle name="Cálculo 2 3" xfId="117"/>
    <cellStyle name="Cálculo 2 3 2" xfId="287"/>
    <cellStyle name="Cálculo 2 3 3" xfId="291"/>
    <cellStyle name="Cálculo 2 4" xfId="285"/>
    <cellStyle name="Cálculo 2 5" xfId="292"/>
    <cellStyle name="Cálculo 3" xfId="118"/>
    <cellStyle name="Cálculo 3 2" xfId="288"/>
    <cellStyle name="Cálculo 3 3" xfId="290"/>
    <cellStyle name="Cálculo 4" xfId="114"/>
    <cellStyle name="Cálculo 4 2" xfId="284"/>
    <cellStyle name="Cálculo 4 3" xfId="293"/>
    <cellStyle name="Celda de comprobación 2" xfId="120"/>
    <cellStyle name="Celda de comprobación 2 2" xfId="121"/>
    <cellStyle name="Celda de comprobación 2 3" xfId="122"/>
    <cellStyle name="Celda de comprobación 3" xfId="123"/>
    <cellStyle name="Celda de comprobación 4" xfId="119"/>
    <cellStyle name="Celda vinculada 2" xfId="125"/>
    <cellStyle name="Celda vinculada 2 2" xfId="126"/>
    <cellStyle name="Celda vinculada 2 3" xfId="127"/>
    <cellStyle name="Celda vinculada 3" xfId="128"/>
    <cellStyle name="Celda vinculada 4" xfId="124"/>
    <cellStyle name="Encabezado 4 2" xfId="130"/>
    <cellStyle name="Encabezado 4 2 2" xfId="131"/>
    <cellStyle name="Encabezado 4 2 3" xfId="132"/>
    <cellStyle name="Encabezado 4 3" xfId="133"/>
    <cellStyle name="Encabezado 4 4" xfId="129"/>
    <cellStyle name="Énfasis1 2" xfId="135"/>
    <cellStyle name="Énfasis1 2 2" xfId="136"/>
    <cellStyle name="Énfasis1 2 3" xfId="137"/>
    <cellStyle name="Énfasis1 3" xfId="138"/>
    <cellStyle name="Énfasis1 4" xfId="134"/>
    <cellStyle name="Énfasis2 2" xfId="140"/>
    <cellStyle name="Énfasis2 2 2" xfId="141"/>
    <cellStyle name="Énfasis2 2 3" xfId="142"/>
    <cellStyle name="Énfasis2 3" xfId="143"/>
    <cellStyle name="Énfasis2 4" xfId="139"/>
    <cellStyle name="Énfasis3 2" xfId="145"/>
    <cellStyle name="Énfasis3 2 2" xfId="146"/>
    <cellStyle name="Énfasis3 2 3" xfId="147"/>
    <cellStyle name="Énfasis3 3" xfId="148"/>
    <cellStyle name="Énfasis3 4" xfId="144"/>
    <cellStyle name="Énfasis4 2" xfId="150"/>
    <cellStyle name="Énfasis4 2 2" xfId="151"/>
    <cellStyle name="Énfasis4 2 3" xfId="152"/>
    <cellStyle name="Énfasis4 3" xfId="153"/>
    <cellStyle name="Énfasis4 4" xfId="149"/>
    <cellStyle name="Énfasis5 2" xfId="155"/>
    <cellStyle name="Énfasis5 2 2" xfId="156"/>
    <cellStyle name="Énfasis5 2 3" xfId="157"/>
    <cellStyle name="Énfasis5 3" xfId="158"/>
    <cellStyle name="Énfasis5 4" xfId="154"/>
    <cellStyle name="Énfasis6 2" xfId="160"/>
    <cellStyle name="Énfasis6 2 2" xfId="161"/>
    <cellStyle name="Énfasis6 2 3" xfId="162"/>
    <cellStyle name="Énfasis6 3" xfId="163"/>
    <cellStyle name="Énfasis6 4" xfId="159"/>
    <cellStyle name="Entrada 2" xfId="165"/>
    <cellStyle name="Entrada 2 2" xfId="166"/>
    <cellStyle name="Entrada 2 2 2" xfId="296"/>
    <cellStyle name="Entrada 2 2 3" xfId="279"/>
    <cellStyle name="Entrada 2 3" xfId="167"/>
    <cellStyle name="Entrada 2 3 2" xfId="297"/>
    <cellStyle name="Entrada 2 3 3" xfId="281"/>
    <cellStyle name="Entrada 2 4" xfId="295"/>
    <cellStyle name="Entrada 2 5" xfId="282"/>
    <cellStyle name="Entrada 3" xfId="168"/>
    <cellStyle name="Entrada 3 2" xfId="298"/>
    <cellStyle name="Entrada 3 3" xfId="280"/>
    <cellStyle name="Entrada 4" xfId="164"/>
    <cellStyle name="Entrada 4 2" xfId="294"/>
    <cellStyle name="Entrada 4 3" xfId="283"/>
    <cellStyle name="Excel Built-in Normal" xfId="169"/>
    <cellStyle name="Incorrecto 2" xfId="171"/>
    <cellStyle name="Incorrecto 2 2" xfId="172"/>
    <cellStyle name="Incorrecto 2 3" xfId="173"/>
    <cellStyle name="Incorrecto 3" xfId="174"/>
    <cellStyle name="Incorrecto 4" xfId="170"/>
    <cellStyle name="Millares" xfId="9" builtinId="3"/>
    <cellStyle name="Millares 2" xfId="176"/>
    <cellStyle name="Millares 2 2" xfId="177"/>
    <cellStyle name="Millares 2 3" xfId="178"/>
    <cellStyle name="Millares 3" xfId="175"/>
    <cellStyle name="Moneda 2" xfId="179"/>
    <cellStyle name="Neutral 2" xfId="181"/>
    <cellStyle name="Neutral 2 2" xfId="182"/>
    <cellStyle name="Neutral 2 3" xfId="183"/>
    <cellStyle name="Neutral 3" xfId="184"/>
    <cellStyle name="Neutral 4" xfId="180"/>
    <cellStyle name="Normal" xfId="0" builtinId="0"/>
    <cellStyle name="Normal 11" xfId="185"/>
    <cellStyle name="Normal 11 2" xfId="186"/>
    <cellStyle name="Normal 11 3" xfId="187"/>
    <cellStyle name="Normal 12" xfId="188"/>
    <cellStyle name="Normal 12 2" xfId="189"/>
    <cellStyle name="Normal 12 3" xfId="190"/>
    <cellStyle name="Normal 13" xfId="320"/>
    <cellStyle name="Normal 14" xfId="321"/>
    <cellStyle name="Normal 15" xfId="322"/>
    <cellStyle name="Normal 16" xfId="191"/>
    <cellStyle name="Normal 18" xfId="192"/>
    <cellStyle name="Normal 18 2" xfId="193"/>
    <cellStyle name="Normal 19" xfId="194"/>
    <cellStyle name="Normal 2" xfId="7"/>
    <cellStyle name="Normal 2 2" xfId="14"/>
    <cellStyle name="Normal 2 2 2" xfId="196"/>
    <cellStyle name="Normal 2 3" xfId="197"/>
    <cellStyle name="Normal 2 3 2" xfId="198"/>
    <cellStyle name="Normal 2 4" xfId="199"/>
    <cellStyle name="Normal 2 5" xfId="195"/>
    <cellStyle name="Normal 2 6" xfId="13"/>
    <cellStyle name="Normal 20" xfId="200"/>
    <cellStyle name="Normal 20 2" xfId="201"/>
    <cellStyle name="Normal 21" xfId="202"/>
    <cellStyle name="Normal 22" xfId="323"/>
    <cellStyle name="Normal 23" xfId="324"/>
    <cellStyle name="Normal 24" xfId="203"/>
    <cellStyle name="Normal 25" xfId="325"/>
    <cellStyle name="Normal 26" xfId="326"/>
    <cellStyle name="Normal 27" xfId="327"/>
    <cellStyle name="Normal 28" xfId="328"/>
    <cellStyle name="Normal 29" xfId="329"/>
    <cellStyle name="Normal 3" xfId="3"/>
    <cellStyle name="Normal 3 2" xfId="204"/>
    <cellStyle name="Normal 3 3" xfId="268"/>
    <cellStyle name="Normal 3 4" xfId="15"/>
    <cellStyle name="Normal 30" xfId="330"/>
    <cellStyle name="Normal 31" xfId="331"/>
    <cellStyle name="Normal 32" xfId="332"/>
    <cellStyle name="Normal 33" xfId="333"/>
    <cellStyle name="Normal 34" xfId="334"/>
    <cellStyle name="Normal 35" xfId="335"/>
    <cellStyle name="Normal 36" xfId="336"/>
    <cellStyle name="Normal 37" xfId="337"/>
    <cellStyle name="Normal 38" xfId="338"/>
    <cellStyle name="Normal 4" xfId="4"/>
    <cellStyle name="Normal 4 2" xfId="206"/>
    <cellStyle name="Normal 4 3" xfId="205"/>
    <cellStyle name="Normal 40" xfId="339"/>
    <cellStyle name="Normal 5" xfId="11"/>
    <cellStyle name="Normal 5 2" xfId="208"/>
    <cellStyle name="Normal 5 3" xfId="207"/>
    <cellStyle name="Normal 6" xfId="209"/>
    <cellStyle name="Normal 6 2" xfId="210"/>
    <cellStyle name="Normal 7" xfId="5"/>
    <cellStyle name="Normal 7 2" xfId="212"/>
    <cellStyle name="Normal 7 3" xfId="211"/>
    <cellStyle name="Normal 8" xfId="18"/>
    <cellStyle name="Normal_MZA COMUN" xfId="10"/>
    <cellStyle name="Notas 2" xfId="214"/>
    <cellStyle name="Notas 2 2" xfId="215"/>
    <cellStyle name="Notas 2 2 2" xfId="301"/>
    <cellStyle name="Notas 2 2 3" xfId="276"/>
    <cellStyle name="Notas 2 3" xfId="216"/>
    <cellStyle name="Notas 2 3 2" xfId="302"/>
    <cellStyle name="Notas 2 3 3" xfId="274"/>
    <cellStyle name="Notas 2 4" xfId="300"/>
    <cellStyle name="Notas 2 5" xfId="277"/>
    <cellStyle name="Notas 3" xfId="217"/>
    <cellStyle name="Notas 3 2" xfId="303"/>
    <cellStyle name="Notas 3 3" xfId="275"/>
    <cellStyle name="Notas 4" xfId="213"/>
    <cellStyle name="Notas 4 2" xfId="299"/>
    <cellStyle name="Notas 4 3" xfId="278"/>
    <cellStyle name="Porcentaje 2" xfId="16"/>
    <cellStyle name="Porcentaje 3" xfId="17"/>
    <cellStyle name="Porcentual" xfId="1" builtinId="5" customBuiltin="1"/>
    <cellStyle name="Porcentual 14" xfId="6"/>
    <cellStyle name="Porcentual 2" xfId="8"/>
    <cellStyle name="Porcentual 2 2" xfId="219"/>
    <cellStyle name="Porcentual 2 3" xfId="220"/>
    <cellStyle name="Porcentual 3" xfId="12"/>
    <cellStyle name="Porcentual 3 2" xfId="221"/>
    <cellStyle name="Porcentual 4" xfId="222"/>
    <cellStyle name="Porcentual 5" xfId="223"/>
    <cellStyle name="Porcentual 6" xfId="224"/>
    <cellStyle name="Porcentual 7" xfId="225"/>
    <cellStyle name="Porcentual 7 2" xfId="226"/>
    <cellStyle name="Porcentual 7 3" xfId="227"/>
    <cellStyle name="Porcentual 8" xfId="218"/>
    <cellStyle name="Porcentual 9" xfId="319"/>
    <cellStyle name="Salida 2" xfId="229"/>
    <cellStyle name="Salida 2 2" xfId="230"/>
    <cellStyle name="Salida 2 2 2" xfId="306"/>
    <cellStyle name="Salida 2 2 3" xfId="269"/>
    <cellStyle name="Salida 2 3" xfId="231"/>
    <cellStyle name="Salida 2 3 2" xfId="307"/>
    <cellStyle name="Salida 2 3 3" xfId="271"/>
    <cellStyle name="Salida 2 4" xfId="305"/>
    <cellStyle name="Salida 2 5" xfId="272"/>
    <cellStyle name="Salida 3" xfId="232"/>
    <cellStyle name="Salida 3 2" xfId="308"/>
    <cellStyle name="Salida 3 3" xfId="270"/>
    <cellStyle name="Salida 4" xfId="228"/>
    <cellStyle name="Salida 4 2" xfId="304"/>
    <cellStyle name="Salida 4 3" xfId="273"/>
    <cellStyle name="Texto de advertencia 2" xfId="234"/>
    <cellStyle name="Texto de advertencia 2 2" xfId="235"/>
    <cellStyle name="Texto de advertencia 2 3" xfId="236"/>
    <cellStyle name="Texto de advertencia 3" xfId="237"/>
    <cellStyle name="Texto de advertencia 4" xfId="233"/>
    <cellStyle name="Texto explicativo 2" xfId="239"/>
    <cellStyle name="Texto explicativo 2 2" xfId="240"/>
    <cellStyle name="Texto explicativo 2 3" xfId="241"/>
    <cellStyle name="Texto explicativo 3" xfId="242"/>
    <cellStyle name="Texto explicativo 4" xfId="238"/>
    <cellStyle name="Título 1 2" xfId="245"/>
    <cellStyle name="Título 1 2 2" xfId="246"/>
    <cellStyle name="Título 1 2 3" xfId="247"/>
    <cellStyle name="Título 1 3" xfId="248"/>
    <cellStyle name="Título 1 4" xfId="244"/>
    <cellStyle name="Título 2 2" xfId="250"/>
    <cellStyle name="Título 2 2 2" xfId="251"/>
    <cellStyle name="Título 2 2 3" xfId="252"/>
    <cellStyle name="Título 2 3" xfId="253"/>
    <cellStyle name="Título 2 4" xfId="249"/>
    <cellStyle name="Título 3 2" xfId="255"/>
    <cellStyle name="Título 3 2 2" xfId="256"/>
    <cellStyle name="Título 3 2 3" xfId="257"/>
    <cellStyle name="Título 3 3" xfId="258"/>
    <cellStyle name="Título 3 4" xfId="254"/>
    <cellStyle name="Título 4" xfId="259"/>
    <cellStyle name="Título 4 2" xfId="260"/>
    <cellStyle name="Título 4 3" xfId="261"/>
    <cellStyle name="Título 5" xfId="262"/>
    <cellStyle name="Título 6" xfId="243"/>
    <cellStyle name="Total 2" xfId="264"/>
    <cellStyle name="Total 2 2" xfId="265"/>
    <cellStyle name="Total 2 2 2" xfId="311"/>
    <cellStyle name="Total 2 2 3" xfId="316"/>
    <cellStyle name="Total 2 3" xfId="266"/>
    <cellStyle name="Total 2 3 2" xfId="312"/>
    <cellStyle name="Total 2 3 3" xfId="317"/>
    <cellStyle name="Total 2 4" xfId="310"/>
    <cellStyle name="Total 2 5" xfId="315"/>
    <cellStyle name="Total 3" xfId="267"/>
    <cellStyle name="Total 3 2" xfId="313"/>
    <cellStyle name="Total 3 3" xfId="318"/>
    <cellStyle name="Total 4" xfId="263"/>
    <cellStyle name="Total 4 2" xfId="309"/>
    <cellStyle name="Total 4 3" xfId="314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  <color rgb="FFFFFF99"/>
      <color rgb="FFFF9966"/>
      <color rgb="FFFF99CC"/>
      <color rgb="FFCCFFFF"/>
      <color rgb="FF99FFCC"/>
      <color rgb="FF99CCFF"/>
      <color rgb="FF66CCFF"/>
      <color rgb="FFD9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38217</xdr:colOff>
      <xdr:row>2</xdr:row>
      <xdr:rowOff>27214</xdr:rowOff>
    </xdr:from>
    <xdr:to>
      <xdr:col>2</xdr:col>
      <xdr:colOff>1261029</xdr:colOff>
      <xdr:row>3</xdr:row>
      <xdr:rowOff>149677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417" y="952500"/>
          <a:ext cx="1222812" cy="41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108857</xdr:colOff>
      <xdr:row>26</xdr:row>
      <xdr:rowOff>16329</xdr:rowOff>
    </xdr:from>
    <xdr:to>
      <xdr:col>2</xdr:col>
      <xdr:colOff>1132114</xdr:colOff>
      <xdr:row>28</xdr:row>
      <xdr:rowOff>10885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057" y="6003472"/>
          <a:ext cx="1023257" cy="473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2</xdr:col>
      <xdr:colOff>285750</xdr:colOff>
      <xdr:row>3</xdr:row>
      <xdr:rowOff>4201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9693"/>
          <a:ext cx="1345406" cy="31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</xdr:rowOff>
    </xdr:from>
    <xdr:to>
      <xdr:col>2</xdr:col>
      <xdr:colOff>19051</xdr:colOff>
      <xdr:row>2</xdr:row>
      <xdr:rowOff>19051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90502"/>
          <a:ext cx="1066800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1038224</xdr:colOff>
      <xdr:row>2</xdr:row>
      <xdr:rowOff>200025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761999</xdr:colOff>
      <xdr:row>2</xdr:row>
      <xdr:rowOff>200025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050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N51"/>
  <sheetViews>
    <sheetView showGridLines="0" zoomScale="80" zoomScaleNormal="80" workbookViewId="0">
      <selection activeCell="H33" sqref="H33:H34"/>
    </sheetView>
  </sheetViews>
  <sheetFormatPr baseColWidth="10" defaultRowHeight="15"/>
  <cols>
    <col min="1" max="1" width="4.28515625" customWidth="1"/>
    <col min="2" max="2" width="7.85546875" customWidth="1"/>
    <col min="3" max="3" width="29.7109375" customWidth="1"/>
    <col min="4" max="4" width="21.7109375" customWidth="1"/>
    <col min="5" max="5" width="16.85546875" bestFit="1" customWidth="1"/>
    <col min="6" max="6" width="16.85546875" customWidth="1"/>
    <col min="7" max="7" width="14.85546875" customWidth="1"/>
    <col min="8" max="8" width="14.28515625" customWidth="1"/>
    <col min="9" max="9" width="15.42578125" customWidth="1"/>
    <col min="10" max="10" width="14.7109375" customWidth="1"/>
    <col min="11" max="11" width="13" customWidth="1"/>
    <col min="13" max="13" width="21.7109375" customWidth="1"/>
  </cols>
  <sheetData>
    <row r="1" spans="1:14">
      <c r="A1" s="8"/>
      <c r="B1" s="9"/>
      <c r="C1" s="9"/>
      <c r="D1" s="9"/>
      <c r="E1" s="9"/>
      <c r="F1" s="9"/>
      <c r="G1" s="9"/>
      <c r="H1" s="9"/>
      <c r="I1" s="9"/>
      <c r="J1" s="9"/>
    </row>
    <row r="2" spans="1:14">
      <c r="A2" s="8"/>
      <c r="B2" s="9"/>
      <c r="C2" s="9"/>
      <c r="D2" s="9"/>
      <c r="E2" s="9"/>
      <c r="F2" s="9"/>
      <c r="G2" s="9"/>
      <c r="H2" s="9"/>
      <c r="I2" s="9"/>
      <c r="J2" s="9"/>
    </row>
    <row r="3" spans="1:14" ht="22.9" customHeight="1">
      <c r="A3" s="8"/>
      <c r="B3" s="9"/>
      <c r="C3" s="573" t="s">
        <v>469</v>
      </c>
      <c r="D3" s="573"/>
      <c r="E3" s="573"/>
      <c r="F3" s="573"/>
      <c r="G3" s="573"/>
      <c r="H3" s="573"/>
      <c r="I3" s="573"/>
      <c r="J3" s="573"/>
    </row>
    <row r="4" spans="1:14" ht="17.45" customHeight="1">
      <c r="A4" s="8"/>
      <c r="B4" s="9"/>
      <c r="C4" s="573"/>
      <c r="D4" s="573"/>
      <c r="E4" s="573"/>
      <c r="F4" s="573"/>
      <c r="G4" s="573"/>
      <c r="H4" s="573"/>
      <c r="I4" s="573"/>
      <c r="J4" s="573"/>
    </row>
    <row r="5" spans="1:14" ht="14.45" customHeight="1">
      <c r="A5" s="8"/>
      <c r="B5" s="9"/>
      <c r="C5" s="575">
        <v>43627</v>
      </c>
      <c r="D5" s="575"/>
      <c r="E5" s="575"/>
      <c r="F5" s="575"/>
      <c r="G5" s="575"/>
      <c r="H5" s="575"/>
      <c r="I5" s="575"/>
      <c r="J5" s="575"/>
    </row>
    <row r="6" spans="1:14" ht="18.75">
      <c r="A6" s="8"/>
      <c r="B6" s="9"/>
      <c r="C6" s="576" t="s">
        <v>431</v>
      </c>
      <c r="D6" s="576"/>
      <c r="E6" s="576"/>
      <c r="F6" s="576"/>
      <c r="G6" s="576"/>
      <c r="H6" s="576"/>
      <c r="I6" s="576"/>
      <c r="J6" s="576"/>
    </row>
    <row r="7" spans="1:14">
      <c r="A7" s="8"/>
      <c r="B7" s="9"/>
      <c r="C7" s="9"/>
      <c r="D7" s="9"/>
      <c r="E7" s="99"/>
      <c r="F7" s="97"/>
      <c r="G7" s="9"/>
      <c r="H7" s="9"/>
      <c r="I7" s="9"/>
      <c r="J7" s="9"/>
    </row>
    <row r="8" spans="1:14" ht="37.5">
      <c r="A8" s="8"/>
      <c r="B8" s="9"/>
      <c r="C8" s="162" t="s">
        <v>292</v>
      </c>
      <c r="D8" s="163" t="s">
        <v>293</v>
      </c>
      <c r="E8" s="164" t="s">
        <v>13</v>
      </c>
      <c r="F8" s="164" t="s">
        <v>7</v>
      </c>
      <c r="G8" s="164" t="s">
        <v>50</v>
      </c>
      <c r="H8" s="164" t="s">
        <v>67</v>
      </c>
      <c r="I8" s="164" t="s">
        <v>10</v>
      </c>
      <c r="J8" s="164" t="s">
        <v>18</v>
      </c>
      <c r="M8" s="582" t="s">
        <v>471</v>
      </c>
      <c r="N8" s="583"/>
    </row>
    <row r="9" spans="1:14" ht="18.75" customHeight="1">
      <c r="A9" s="8"/>
      <c r="B9" s="9"/>
      <c r="C9" s="577" t="s">
        <v>78</v>
      </c>
      <c r="D9" s="174" t="s">
        <v>83</v>
      </c>
      <c r="E9" s="374">
        <f>'Merluza común Artesanal'!N25</f>
        <v>525.11400000000003</v>
      </c>
      <c r="F9" s="374">
        <f>'Merluza común Artesanal'!O25</f>
        <v>0</v>
      </c>
      <c r="G9" s="374">
        <f t="shared" ref="G9:G15" si="0">+E9+F9</f>
        <v>525.11400000000003</v>
      </c>
      <c r="H9" s="421">
        <f>'Merluza común Artesanal'!Q25</f>
        <v>117.30799999999999</v>
      </c>
      <c r="I9" s="374">
        <f t="shared" ref="I9:I15" si="1">+G9-H9</f>
        <v>407.80600000000004</v>
      </c>
      <c r="J9" s="375">
        <f t="shared" ref="J9:J15" si="2">+H9/G9</f>
        <v>0.22339530082991499</v>
      </c>
      <c r="K9">
        <v>0.88</v>
      </c>
      <c r="M9" s="561" t="s">
        <v>473</v>
      </c>
      <c r="N9" s="558">
        <f>+F22</f>
        <v>-0.19499999999986528</v>
      </c>
    </row>
    <row r="10" spans="1:14" ht="18.75" customHeight="1">
      <c r="A10" s="8"/>
      <c r="B10" s="9"/>
      <c r="C10" s="578"/>
      <c r="D10" s="174" t="s">
        <v>84</v>
      </c>
      <c r="E10" s="374">
        <f>+'Merluza común Artesanal'!N56</f>
        <v>3890.8490000000002</v>
      </c>
      <c r="F10" s="374">
        <f>+'Merluza común Artesanal'!O56</f>
        <v>0</v>
      </c>
      <c r="G10" s="374">
        <f t="shared" si="0"/>
        <v>3890.8490000000002</v>
      </c>
      <c r="H10" s="421">
        <f>+'Merluza común Artesanal'!Q56</f>
        <v>1358.0410000000002</v>
      </c>
      <c r="I10" s="374">
        <f t="shared" si="1"/>
        <v>2532.808</v>
      </c>
      <c r="J10" s="375">
        <f t="shared" si="2"/>
        <v>0.34903461943652919</v>
      </c>
      <c r="M10" s="561" t="s">
        <v>470</v>
      </c>
      <c r="N10" s="544">
        <f>0.073+0.108+0.006+0.008</f>
        <v>0.19500000000000001</v>
      </c>
    </row>
    <row r="11" spans="1:14" ht="18.75">
      <c r="A11" s="8"/>
      <c r="B11" s="9"/>
      <c r="C11" s="578"/>
      <c r="D11" s="174" t="s">
        <v>70</v>
      </c>
      <c r="E11" s="374">
        <f>+'Merluza común Artesanal'!N141</f>
        <v>650.28300000000013</v>
      </c>
      <c r="F11" s="374">
        <f>+'Merluza común Artesanal'!O141</f>
        <v>0</v>
      </c>
      <c r="G11" s="374">
        <f t="shared" si="0"/>
        <v>650.28300000000013</v>
      </c>
      <c r="H11" s="421">
        <f>+'Merluza común Artesanal'!Q141</f>
        <v>80.738</v>
      </c>
      <c r="I11" s="374">
        <f t="shared" si="1"/>
        <v>569.54500000000007</v>
      </c>
      <c r="J11" s="375">
        <f t="shared" si="2"/>
        <v>0.12415825109990571</v>
      </c>
      <c r="M11" s="559" t="s">
        <v>472</v>
      </c>
      <c r="N11" s="560">
        <f>SUM(N9:N10)</f>
        <v>1.3472556403826275E-13</v>
      </c>
    </row>
    <row r="12" spans="1:14" ht="18.75">
      <c r="A12" s="8"/>
      <c r="B12" s="9"/>
      <c r="C12" s="578"/>
      <c r="D12" s="174" t="s">
        <v>71</v>
      </c>
      <c r="E12" s="374">
        <f>+'Merluza común Artesanal'!N504</f>
        <v>4075.2512999999958</v>
      </c>
      <c r="F12" s="374">
        <f>+'Merluza común Artesanal'!O504</f>
        <v>74.305000000000007</v>
      </c>
      <c r="G12" s="374">
        <f t="shared" si="0"/>
        <v>4149.5562999999956</v>
      </c>
      <c r="H12" s="421">
        <f>+'Merluza común Artesanal'!Q504</f>
        <v>909.08499999999958</v>
      </c>
      <c r="I12" s="374">
        <f t="shared" si="1"/>
        <v>3240.4712999999961</v>
      </c>
      <c r="J12" s="375">
        <f t="shared" si="2"/>
        <v>0.21908004959470018</v>
      </c>
    </row>
    <row r="13" spans="1:14" ht="18.75">
      <c r="A13" s="8"/>
      <c r="B13" s="9"/>
      <c r="C13" s="578"/>
      <c r="D13" s="174" t="s">
        <v>303</v>
      </c>
      <c r="E13" s="374">
        <f>+'Merluza común Artesanal'!N665</f>
        <v>3844.3639999999996</v>
      </c>
      <c r="F13" s="374">
        <f>+'Merluza común Artesanal'!O665</f>
        <v>-102.49999999999997</v>
      </c>
      <c r="G13" s="374">
        <f t="shared" si="0"/>
        <v>3741.8639999999996</v>
      </c>
      <c r="H13" s="421">
        <f>+'Merluza común Artesanal'!Q665</f>
        <v>839.45499999999993</v>
      </c>
      <c r="I13" s="374">
        <f t="shared" si="1"/>
        <v>2902.4089999999997</v>
      </c>
      <c r="J13" s="375">
        <f t="shared" si="2"/>
        <v>0.22434139776325382</v>
      </c>
      <c r="K13" s="100"/>
    </row>
    <row r="14" spans="1:14" ht="18.75">
      <c r="A14" s="8"/>
      <c r="B14" s="9"/>
      <c r="C14" s="578"/>
      <c r="D14" s="174" t="s">
        <v>41</v>
      </c>
      <c r="E14" s="374">
        <f>+'Merluza común Artesanal'!N669</f>
        <v>18.684999999999999</v>
      </c>
      <c r="F14" s="374">
        <f>+'Merluza común Artesanal'!O669</f>
        <v>0</v>
      </c>
      <c r="G14" s="374">
        <f t="shared" si="0"/>
        <v>18.684999999999999</v>
      </c>
      <c r="H14" s="421">
        <f>+'Merluza común Artesanal'!Q669</f>
        <v>15.292999999999999</v>
      </c>
      <c r="I14" s="374">
        <f t="shared" si="1"/>
        <v>3.3919999999999995</v>
      </c>
      <c r="J14" s="375">
        <f t="shared" si="2"/>
        <v>0.81846400856301849</v>
      </c>
    </row>
    <row r="15" spans="1:14" ht="18.75">
      <c r="A15" s="8"/>
      <c r="B15" s="9"/>
      <c r="C15" s="578"/>
      <c r="D15" s="174" t="s">
        <v>42</v>
      </c>
      <c r="E15" s="374">
        <f>+'Merluza común Artesanal'!N673</f>
        <v>17.282</v>
      </c>
      <c r="F15" s="374">
        <f>+'Merluza común Artesanal'!O673</f>
        <v>0</v>
      </c>
      <c r="G15" s="374">
        <f t="shared" si="0"/>
        <v>17.282</v>
      </c>
      <c r="H15" s="421">
        <f>+'Merluza común Artesanal'!Q673</f>
        <v>2.0089999999999999</v>
      </c>
      <c r="I15" s="374">
        <f t="shared" si="1"/>
        <v>15.273</v>
      </c>
      <c r="J15" s="375">
        <f t="shared" si="2"/>
        <v>0.11624811943062145</v>
      </c>
    </row>
    <row r="16" spans="1:14" ht="18.75">
      <c r="A16" s="8"/>
      <c r="B16" s="9"/>
      <c r="C16" s="579"/>
      <c r="D16" s="174" t="s">
        <v>85</v>
      </c>
      <c r="E16" s="98">
        <v>204</v>
      </c>
      <c r="F16" s="101">
        <v>0</v>
      </c>
      <c r="G16" s="374">
        <f t="shared" ref="G16:G21" si="3">+E16+F16</f>
        <v>204</v>
      </c>
      <c r="H16" s="421">
        <v>0.88</v>
      </c>
      <c r="I16" s="374">
        <f t="shared" ref="I16:I19" si="4">+G16-H16</f>
        <v>203.12</v>
      </c>
      <c r="J16" s="375">
        <f t="shared" ref="J16:J19" si="5">+H16/G16</f>
        <v>4.3137254901960782E-3</v>
      </c>
    </row>
    <row r="17" spans="1:10" ht="18.75" customHeight="1">
      <c r="A17" s="8"/>
      <c r="B17" s="9"/>
      <c r="C17" s="165" t="s">
        <v>77</v>
      </c>
      <c r="D17" s="174" t="s">
        <v>86</v>
      </c>
      <c r="E17" s="98">
        <f>+'Merluza común Industrial'!E58+'Merluza común Industrial'!E59</f>
        <v>17855.999</v>
      </c>
      <c r="F17" s="98">
        <f>+'Merluza común Industrial'!F58+'Merluza común Industrial'!F59</f>
        <v>28.000000000000099</v>
      </c>
      <c r="G17" s="98">
        <f>+E17+F17</f>
        <v>17883.999</v>
      </c>
      <c r="H17" s="896">
        <f>+'Merluza común Industrial'!H58+'Merluza común Industrial'!H59</f>
        <v>8747.1679999999997</v>
      </c>
      <c r="I17" s="374">
        <f>+G17-H17</f>
        <v>9136.8310000000001</v>
      </c>
      <c r="J17" s="375">
        <f>+H17/G17</f>
        <v>0.48910582023629051</v>
      </c>
    </row>
    <row r="18" spans="1:10" ht="18.75">
      <c r="A18" s="8"/>
      <c r="B18" s="9"/>
      <c r="C18" s="165" t="s">
        <v>87</v>
      </c>
      <c r="D18" s="174"/>
      <c r="E18" s="98">
        <v>216</v>
      </c>
      <c r="F18" s="101">
        <v>0</v>
      </c>
      <c r="G18" s="374">
        <f t="shared" si="3"/>
        <v>216</v>
      </c>
      <c r="H18" s="421">
        <f>'M. común FUP y P.Investigación'!F19</f>
        <v>0</v>
      </c>
      <c r="I18" s="374">
        <f t="shared" si="4"/>
        <v>216</v>
      </c>
      <c r="J18" s="375">
        <f t="shared" si="5"/>
        <v>0</v>
      </c>
    </row>
    <row r="19" spans="1:10" ht="18.75">
      <c r="A19" s="8"/>
      <c r="B19" s="9"/>
      <c r="C19" s="574" t="s">
        <v>88</v>
      </c>
      <c r="D19" s="551" t="s">
        <v>84</v>
      </c>
      <c r="E19" s="98">
        <v>53</v>
      </c>
      <c r="F19" s="101">
        <v>0</v>
      </c>
      <c r="G19" s="374">
        <f t="shared" si="3"/>
        <v>53</v>
      </c>
      <c r="H19" s="421">
        <v>0</v>
      </c>
      <c r="I19" s="374">
        <f t="shared" si="4"/>
        <v>53</v>
      </c>
      <c r="J19" s="375">
        <f t="shared" si="5"/>
        <v>0</v>
      </c>
    </row>
    <row r="20" spans="1:10" ht="18.75">
      <c r="A20" s="9"/>
      <c r="B20" s="9"/>
      <c r="C20" s="574"/>
      <c r="D20" s="551" t="s">
        <v>70</v>
      </c>
      <c r="E20" s="98">
        <v>30</v>
      </c>
      <c r="F20" s="101">
        <v>0</v>
      </c>
      <c r="G20" s="374">
        <f t="shared" si="3"/>
        <v>30</v>
      </c>
      <c r="H20" s="421">
        <v>0</v>
      </c>
      <c r="I20" s="374">
        <f t="shared" ref="I20:I21" si="6">+G20-H20</f>
        <v>30</v>
      </c>
      <c r="J20" s="375">
        <f t="shared" ref="J20:J21" si="7">+H20/G20</f>
        <v>0</v>
      </c>
    </row>
    <row r="21" spans="1:10" ht="18.75">
      <c r="A21" s="9"/>
      <c r="B21" s="9"/>
      <c r="C21" s="574"/>
      <c r="D21" s="551" t="s">
        <v>71</v>
      </c>
      <c r="E21" s="98">
        <v>220</v>
      </c>
      <c r="F21" s="101">
        <v>0</v>
      </c>
      <c r="G21" s="374">
        <f t="shared" si="3"/>
        <v>220</v>
      </c>
      <c r="H21" s="421">
        <v>0</v>
      </c>
      <c r="I21" s="374">
        <f t="shared" si="6"/>
        <v>220</v>
      </c>
      <c r="J21" s="375">
        <f t="shared" si="7"/>
        <v>0</v>
      </c>
    </row>
    <row r="22" spans="1:10" ht="32.450000000000003" customHeight="1">
      <c r="A22" s="9"/>
      <c r="B22" s="9"/>
      <c r="C22" s="580" t="s">
        <v>302</v>
      </c>
      <c r="D22" s="581"/>
      <c r="E22" s="166">
        <f>SUM(E9:E21)</f>
        <v>31600.827299999994</v>
      </c>
      <c r="F22" s="167">
        <f>SUM(F9:F19)</f>
        <v>-0.19499999999986528</v>
      </c>
      <c r="G22" s="168">
        <f>+E22+F22</f>
        <v>31600.632299999994</v>
      </c>
      <c r="H22" s="168">
        <f>SUM(H9:H19)</f>
        <v>12069.976999999999</v>
      </c>
      <c r="I22" s="168">
        <f>+G22-H22</f>
        <v>19530.655299999995</v>
      </c>
      <c r="J22" s="169">
        <f t="shared" ref="J22" si="8">H22/G22</f>
        <v>0.3819536547691168</v>
      </c>
    </row>
    <row r="23" spans="1:10">
      <c r="A23" s="9"/>
      <c r="B23" s="9"/>
      <c r="C23" s="5"/>
      <c r="D23" s="5"/>
      <c r="E23" s="11"/>
      <c r="F23" s="9"/>
      <c r="G23" s="9"/>
      <c r="H23" s="9"/>
      <c r="I23" s="9"/>
      <c r="J23" s="9"/>
    </row>
    <row r="24" spans="1:10">
      <c r="A24" s="9"/>
      <c r="B24" s="9"/>
      <c r="C24" s="557"/>
      <c r="D24" s="5"/>
      <c r="E24" s="11"/>
      <c r="F24" s="9"/>
      <c r="G24" s="9"/>
      <c r="H24" s="9"/>
      <c r="I24" s="9"/>
      <c r="J24" s="9"/>
    </row>
    <row r="25" spans="1:10">
      <c r="A25" s="9"/>
      <c r="B25" s="9"/>
      <c r="C25" s="5"/>
      <c r="D25" s="5"/>
      <c r="E25" s="11"/>
      <c r="F25" s="9"/>
      <c r="G25" s="9"/>
      <c r="H25" s="9"/>
      <c r="I25" s="9"/>
      <c r="J25" s="9"/>
    </row>
    <row r="26" spans="1:10">
      <c r="A26" s="9"/>
      <c r="B26" s="9"/>
      <c r="C26" s="5"/>
      <c r="D26" s="5"/>
      <c r="E26" s="9"/>
      <c r="F26" s="9"/>
      <c r="G26" s="9"/>
      <c r="H26" s="9"/>
      <c r="I26" s="9"/>
      <c r="J26" s="9"/>
    </row>
    <row r="27" spans="1:10" ht="18.75" customHeight="1">
      <c r="A27" s="5"/>
      <c r="B27" s="5"/>
      <c r="C27" s="588" t="s">
        <v>430</v>
      </c>
      <c r="D27" s="588"/>
      <c r="E27" s="588"/>
      <c r="F27" s="588"/>
      <c r="G27" s="588"/>
      <c r="H27" s="588"/>
      <c r="I27" s="588"/>
      <c r="J27" s="588"/>
    </row>
    <row r="28" spans="1:10" ht="18.75" customHeight="1">
      <c r="A28" s="5"/>
      <c r="B28" s="5"/>
      <c r="C28" s="588"/>
      <c r="D28" s="588"/>
      <c r="E28" s="588"/>
      <c r="F28" s="588"/>
      <c r="G28" s="588"/>
      <c r="H28" s="588"/>
      <c r="I28" s="588"/>
      <c r="J28" s="588"/>
    </row>
    <row r="29" spans="1:10" ht="18.75">
      <c r="A29" s="5"/>
      <c r="B29" s="5"/>
      <c r="C29" s="575">
        <f>+C5</f>
        <v>43627</v>
      </c>
      <c r="D29" s="575"/>
      <c r="E29" s="575"/>
      <c r="F29" s="575"/>
      <c r="G29" s="575"/>
      <c r="H29" s="575"/>
      <c r="I29" s="575"/>
      <c r="J29" s="575"/>
    </row>
    <row r="30" spans="1:10" ht="18.75">
      <c r="A30" s="5"/>
      <c r="B30" s="5"/>
      <c r="C30" s="576" t="s">
        <v>431</v>
      </c>
      <c r="D30" s="576"/>
      <c r="E30" s="576"/>
      <c r="F30" s="576"/>
      <c r="G30" s="576"/>
      <c r="H30" s="576"/>
      <c r="I30" s="576"/>
      <c r="J30" s="576"/>
    </row>
    <row r="31" spans="1:10">
      <c r="A31" s="5"/>
      <c r="B31" s="5"/>
      <c r="C31" s="9"/>
      <c r="D31" s="9"/>
      <c r="E31" s="9"/>
      <c r="F31" s="9"/>
      <c r="G31" s="9"/>
      <c r="H31" s="9"/>
      <c r="I31" s="9"/>
      <c r="J31" s="9"/>
    </row>
    <row r="32" spans="1:10" ht="37.5">
      <c r="A32" s="5"/>
      <c r="B32" s="5"/>
      <c r="C32" s="175" t="s">
        <v>292</v>
      </c>
      <c r="D32" s="176" t="s">
        <v>293</v>
      </c>
      <c r="E32" s="176" t="s">
        <v>13</v>
      </c>
      <c r="F32" s="176" t="s">
        <v>7</v>
      </c>
      <c r="G32" s="176" t="s">
        <v>50</v>
      </c>
      <c r="H32" s="176" t="s">
        <v>67</v>
      </c>
      <c r="I32" s="176" t="s">
        <v>10</v>
      </c>
      <c r="J32" s="176" t="s">
        <v>18</v>
      </c>
    </row>
    <row r="33" spans="3:11" ht="18.75">
      <c r="C33" s="574" t="s">
        <v>79</v>
      </c>
      <c r="D33" s="171" t="s">
        <v>89</v>
      </c>
      <c r="E33" s="172">
        <v>20</v>
      </c>
      <c r="F33" s="173">
        <v>0</v>
      </c>
      <c r="G33" s="173">
        <f>+E33+F33</f>
        <v>20</v>
      </c>
      <c r="H33" s="173">
        <f>+'M. común FUP y P.Investigación'!E8+'M. común FUP y P.Investigación'!F8</f>
        <v>0.46300000000000002</v>
      </c>
      <c r="I33" s="173">
        <f t="shared" ref="I33:I34" si="9">E33-H33</f>
        <v>19.536999999999999</v>
      </c>
      <c r="J33" s="170">
        <f t="shared" ref="J33" si="10">H33/E33</f>
        <v>2.315E-2</v>
      </c>
    </row>
    <row r="34" spans="3:11" ht="18.75">
      <c r="C34" s="574"/>
      <c r="D34" s="171" t="s">
        <v>80</v>
      </c>
      <c r="E34" s="172">
        <v>20</v>
      </c>
      <c r="F34" s="173">
        <v>0</v>
      </c>
      <c r="G34" s="173">
        <f>+E34+F34</f>
        <v>20</v>
      </c>
      <c r="H34" s="173">
        <f>+'M. común FUP y P.Investigación'!E9+'M. común FUP y P.Investigación'!F9</f>
        <v>0.14000000000000001</v>
      </c>
      <c r="I34" s="173">
        <f t="shared" si="9"/>
        <v>19.86</v>
      </c>
      <c r="J34" s="170">
        <f>H34/E34</f>
        <v>7.000000000000001E-3</v>
      </c>
    </row>
    <row r="38" spans="3:11" ht="15.75" thickBot="1"/>
    <row r="39" spans="3:11" ht="51" customHeight="1" thickBot="1">
      <c r="C39" s="585" t="s">
        <v>451</v>
      </c>
      <c r="D39" s="586"/>
      <c r="E39" s="586"/>
      <c r="F39" s="586"/>
      <c r="G39" s="586"/>
      <c r="H39" s="586"/>
      <c r="I39" s="586"/>
      <c r="J39" s="587"/>
      <c r="K39" s="406"/>
    </row>
    <row r="42" spans="3:11">
      <c r="C42" s="584" t="s">
        <v>460</v>
      </c>
      <c r="D42" s="584"/>
      <c r="E42" s="584"/>
      <c r="F42" s="584"/>
      <c r="H42" s="584" t="s">
        <v>478</v>
      </c>
      <c r="I42" s="584"/>
      <c r="J42" s="584"/>
    </row>
    <row r="43" spans="3:11">
      <c r="C43" s="542" t="s">
        <v>1</v>
      </c>
      <c r="D43" s="542" t="s">
        <v>452</v>
      </c>
      <c r="E43" s="542" t="s">
        <v>453</v>
      </c>
      <c r="F43" s="542" t="s">
        <v>454</v>
      </c>
      <c r="H43" s="547" t="s">
        <v>292</v>
      </c>
      <c r="I43" s="547" t="s">
        <v>458</v>
      </c>
      <c r="J43" s="547" t="s">
        <v>459</v>
      </c>
    </row>
    <row r="44" spans="3:11">
      <c r="C44" s="545" t="s">
        <v>83</v>
      </c>
      <c r="D44" s="544">
        <v>502.05</v>
      </c>
      <c r="E44" s="544">
        <v>23.064</v>
      </c>
      <c r="F44" s="544">
        <v>525.11400000000003</v>
      </c>
      <c r="H44" s="549" t="s">
        <v>78</v>
      </c>
      <c r="I44" s="544">
        <v>11700</v>
      </c>
      <c r="J44" s="544">
        <v>13022</v>
      </c>
    </row>
    <row r="45" spans="3:11">
      <c r="C45" s="545" t="s">
        <v>84</v>
      </c>
      <c r="D45" s="544">
        <v>3844.2420000000002</v>
      </c>
      <c r="E45" s="544">
        <v>46.606999999999999</v>
      </c>
      <c r="F45" s="544">
        <v>3890.8490000000002</v>
      </c>
      <c r="H45" s="549" t="s">
        <v>77</v>
      </c>
      <c r="I45" s="544">
        <v>17856</v>
      </c>
      <c r="J45" s="544">
        <v>17856</v>
      </c>
    </row>
    <row r="46" spans="3:11">
      <c r="C46" s="545" t="s">
        <v>70</v>
      </c>
      <c r="D46" s="544">
        <v>448.71100000000001</v>
      </c>
      <c r="E46" s="544">
        <v>201.572</v>
      </c>
      <c r="F46" s="544">
        <v>650.28300000000002</v>
      </c>
      <c r="H46" s="549" t="s">
        <v>457</v>
      </c>
      <c r="I46" s="544">
        <v>204</v>
      </c>
      <c r="J46" s="544">
        <v>204</v>
      </c>
    </row>
    <row r="47" spans="3:11">
      <c r="C47" s="545" t="s">
        <v>71</v>
      </c>
      <c r="D47" s="544">
        <v>3267.2759999999998</v>
      </c>
      <c r="E47" s="544">
        <v>807.976</v>
      </c>
      <c r="F47" s="544">
        <v>4075.252</v>
      </c>
      <c r="H47" s="549" t="s">
        <v>87</v>
      </c>
      <c r="I47" s="544">
        <v>216</v>
      </c>
      <c r="J47" s="544">
        <v>216</v>
      </c>
    </row>
    <row r="48" spans="3:11">
      <c r="C48" s="545" t="s">
        <v>455</v>
      </c>
      <c r="D48" s="544">
        <v>3601.7570000000001</v>
      </c>
      <c r="E48" s="544">
        <v>242.607</v>
      </c>
      <c r="F48" s="544">
        <v>3844.364</v>
      </c>
      <c r="H48" s="549" t="s">
        <v>88</v>
      </c>
      <c r="I48" s="544">
        <v>303</v>
      </c>
      <c r="J48" s="544">
        <v>303</v>
      </c>
    </row>
    <row r="49" spans="3:10">
      <c r="C49" s="545" t="s">
        <v>41</v>
      </c>
      <c r="D49" s="544">
        <v>18.684999999999999</v>
      </c>
      <c r="E49" s="543" t="s">
        <v>262</v>
      </c>
      <c r="F49" s="544">
        <v>18.684999999999999</v>
      </c>
      <c r="H49" s="548" t="s">
        <v>449</v>
      </c>
      <c r="I49" s="547">
        <f>SUM(I44:I48)</f>
        <v>30279</v>
      </c>
      <c r="J49" s="547">
        <f>SUM(J44:J48)</f>
        <v>31601</v>
      </c>
    </row>
    <row r="50" spans="3:10">
      <c r="C50" s="545" t="s">
        <v>42</v>
      </c>
      <c r="D50" s="544">
        <v>17.282</v>
      </c>
      <c r="E50" s="543" t="s">
        <v>262</v>
      </c>
      <c r="F50" s="544">
        <v>17.282</v>
      </c>
    </row>
    <row r="51" spans="3:10">
      <c r="C51" s="542" t="s">
        <v>456</v>
      </c>
      <c r="D51" s="546">
        <f>SUM(D44:D50)</f>
        <v>11700.002999999999</v>
      </c>
      <c r="E51" s="547">
        <f>SUM(E44:E50)</f>
        <v>1321.826</v>
      </c>
      <c r="F51" s="546">
        <f>SUM(D51:E51)</f>
        <v>13021.828999999998</v>
      </c>
    </row>
  </sheetData>
  <mergeCells count="14">
    <mergeCell ref="M8:N8"/>
    <mergeCell ref="C42:F42"/>
    <mergeCell ref="H42:J42"/>
    <mergeCell ref="C39:J39"/>
    <mergeCell ref="C5:J5"/>
    <mergeCell ref="C30:J30"/>
    <mergeCell ref="C27:J28"/>
    <mergeCell ref="C3:J4"/>
    <mergeCell ref="C33:C34"/>
    <mergeCell ref="C29:J29"/>
    <mergeCell ref="C6:J6"/>
    <mergeCell ref="C9:C16"/>
    <mergeCell ref="C22:D22"/>
    <mergeCell ref="C19:C21"/>
  </mergeCells>
  <pageMargins left="0.7" right="0.7" top="0.75" bottom="0.75" header="0.3" footer="0.3"/>
  <pageSetup paperSize="172" orientation="portrait" r:id="rId1"/>
  <ignoredErrors>
    <ignoredError sqref="G2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B683"/>
  <sheetViews>
    <sheetView topLeftCell="A486" zoomScale="90" zoomScaleNormal="90" workbookViewId="0">
      <selection activeCell="D502" sqref="D502:E503"/>
    </sheetView>
  </sheetViews>
  <sheetFormatPr baseColWidth="10" defaultColWidth="11.5703125" defaultRowHeight="18.75"/>
  <cols>
    <col min="1" max="1" width="7" style="177" customWidth="1"/>
    <col min="2" max="2" width="16.85546875" style="179" customWidth="1"/>
    <col min="3" max="3" width="12.7109375" style="180" customWidth="1"/>
    <col min="4" max="4" width="30.5703125" style="180" customWidth="1"/>
    <col min="5" max="5" width="42.42578125" style="181" customWidth="1"/>
    <col min="6" max="6" width="10.7109375" style="177" customWidth="1"/>
    <col min="7" max="7" width="11.28515625" style="177" customWidth="1"/>
    <col min="8" max="8" width="11.140625" style="177" customWidth="1"/>
    <col min="9" max="9" width="12.140625" style="177" customWidth="1"/>
    <col min="10" max="10" width="14.28515625" style="283" customWidth="1"/>
    <col min="11" max="11" width="13.140625" style="177" customWidth="1"/>
    <col min="12" max="12" width="13.85546875" style="177" customWidth="1"/>
    <col min="13" max="13" width="16.5703125" style="294" customWidth="1"/>
    <col min="14" max="14" width="12.85546875" style="177" customWidth="1"/>
    <col min="15" max="15" width="12.42578125" style="177" customWidth="1"/>
    <col min="16" max="16" width="14.28515625" style="177" customWidth="1"/>
    <col min="17" max="17" width="11.5703125" style="177" customWidth="1"/>
    <col min="18" max="18" width="12.28515625" style="177" customWidth="1"/>
    <col min="19" max="19" width="11.7109375" style="463" customWidth="1"/>
    <col min="20" max="20" width="16.5703125" style="479" customWidth="1"/>
    <col min="21" max="21" width="13.5703125" style="181" customWidth="1"/>
    <col min="22" max="22" width="15.7109375" style="181" customWidth="1"/>
    <col min="23" max="23" width="11.28515625" style="181" customWidth="1"/>
    <col min="24" max="25" width="13.42578125" style="181" customWidth="1"/>
    <col min="26" max="26" width="19.85546875" style="181" customWidth="1"/>
    <col min="27" max="27" width="11.5703125" style="177" customWidth="1"/>
    <col min="28" max="28" width="8.85546875" style="177" customWidth="1"/>
    <col min="29" max="29" width="14.5703125" style="177" customWidth="1"/>
    <col min="30" max="30" width="7.5703125" style="177" customWidth="1"/>
    <col min="31" max="31" width="8.85546875" style="177" customWidth="1"/>
    <col min="32" max="50" width="11.5703125" style="177" customWidth="1"/>
    <col min="51" max="16384" width="11.5703125" style="177"/>
  </cols>
  <sheetData>
    <row r="1" spans="2:27" ht="0.6" customHeight="1"/>
    <row r="2" spans="2:27" ht="4.9000000000000004" customHeight="1"/>
    <row r="3" spans="2:27" ht="27" customHeight="1">
      <c r="B3" s="633" t="s">
        <v>396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</row>
    <row r="4" spans="2:27" ht="25.9" customHeight="1" thickBot="1">
      <c r="B4" s="634">
        <f>Resumen_año!C5</f>
        <v>43627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</row>
    <row r="5" spans="2:27" ht="15" hidden="1" customHeight="1"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</row>
    <row r="6" spans="2:27" ht="18" hidden="1" customHeight="1">
      <c r="B6" s="179" t="s">
        <v>304</v>
      </c>
      <c r="E6" s="181" t="s">
        <v>306</v>
      </c>
    </row>
    <row r="7" spans="2:27" ht="15" hidden="1" customHeight="1">
      <c r="B7" s="179" t="s">
        <v>305</v>
      </c>
      <c r="C7" s="180" t="e">
        <f>INDEX(C9:C28,MATCH(C6,C9:C28,0))</f>
        <v>#N/A</v>
      </c>
      <c r="D7" s="180">
        <f>MATCH(E6,E9:E28,0)</f>
        <v>4</v>
      </c>
      <c r="N7" s="690" t="s">
        <v>0</v>
      </c>
      <c r="O7" s="691"/>
      <c r="P7" s="691"/>
      <c r="Q7" s="691"/>
      <c r="R7" s="691"/>
      <c r="S7" s="692"/>
    </row>
    <row r="8" spans="2:27" ht="51.6" customHeight="1">
      <c r="B8" s="367" t="s">
        <v>1</v>
      </c>
      <c r="C8" s="368" t="s">
        <v>2</v>
      </c>
      <c r="D8" s="368" t="s">
        <v>3</v>
      </c>
      <c r="E8" s="369" t="s">
        <v>4</v>
      </c>
      <c r="F8" s="312" t="s">
        <v>5</v>
      </c>
      <c r="G8" s="308" t="s">
        <v>6</v>
      </c>
      <c r="H8" s="308" t="s">
        <v>7</v>
      </c>
      <c r="I8" s="308" t="s">
        <v>8</v>
      </c>
      <c r="J8" s="309" t="s">
        <v>9</v>
      </c>
      <c r="K8" s="308" t="s">
        <v>10</v>
      </c>
      <c r="L8" s="308" t="s">
        <v>11</v>
      </c>
      <c r="M8" s="314" t="s">
        <v>12</v>
      </c>
      <c r="N8" s="317" t="s">
        <v>13</v>
      </c>
      <c r="O8" s="310" t="s">
        <v>14</v>
      </c>
      <c r="P8" s="310" t="s">
        <v>15</v>
      </c>
      <c r="Q8" s="310" t="s">
        <v>16</v>
      </c>
      <c r="R8" s="310" t="s">
        <v>17</v>
      </c>
      <c r="S8" s="311" t="s">
        <v>126</v>
      </c>
    </row>
    <row r="9" spans="2:27" s="178" customFormat="1" ht="19.899999999999999" customHeight="1">
      <c r="B9" s="696" t="s">
        <v>19</v>
      </c>
      <c r="C9" s="685" t="s">
        <v>308</v>
      </c>
      <c r="D9" s="685" t="s">
        <v>308</v>
      </c>
      <c r="E9" s="698" t="s">
        <v>308</v>
      </c>
      <c r="F9" s="265" t="s">
        <v>398</v>
      </c>
      <c r="G9" s="258">
        <v>1.7110000000000001</v>
      </c>
      <c r="H9" s="258"/>
      <c r="I9" s="259">
        <f>G9+H9</f>
        <v>1.7110000000000001</v>
      </c>
      <c r="J9" s="279"/>
      <c r="K9" s="259">
        <f t="shared" ref="K9:K13" si="0">I9-J9</f>
        <v>1.7110000000000001</v>
      </c>
      <c r="L9" s="257">
        <f t="shared" ref="L9:L24" si="1">J9/I9</f>
        <v>0</v>
      </c>
      <c r="M9" s="315" t="s">
        <v>24</v>
      </c>
      <c r="N9" s="606">
        <f>G9+G10+G11</f>
        <v>19.445</v>
      </c>
      <c r="O9" s="601">
        <f>H9+H10+H11</f>
        <v>0</v>
      </c>
      <c r="P9" s="601">
        <f>N9+O9</f>
        <v>19.445</v>
      </c>
      <c r="Q9" s="601">
        <f>J9+J10+J11</f>
        <v>7.8E-2</v>
      </c>
      <c r="R9" s="601">
        <f>P9-Q9</f>
        <v>19.367000000000001</v>
      </c>
      <c r="S9" s="631">
        <f>Q9/P9</f>
        <v>4.0113139624582154E-3</v>
      </c>
      <c r="T9" s="479"/>
      <c r="U9" s="181"/>
      <c r="V9" s="181"/>
      <c r="W9" s="181"/>
      <c r="X9" s="181"/>
      <c r="Y9" s="181"/>
      <c r="Z9" s="181"/>
      <c r="AA9" s="177"/>
    </row>
    <row r="10" spans="2:27" s="178" customFormat="1" ht="19.899999999999999" customHeight="1">
      <c r="B10" s="696"/>
      <c r="C10" s="685"/>
      <c r="D10" s="685"/>
      <c r="E10" s="698"/>
      <c r="F10" s="256" t="s">
        <v>21</v>
      </c>
      <c r="G10" s="258">
        <v>8.0109999999999992</v>
      </c>
      <c r="H10" s="258"/>
      <c r="I10" s="259">
        <f>G10+H10+K9</f>
        <v>9.7219999999999995</v>
      </c>
      <c r="J10" s="279">
        <v>7.8E-2</v>
      </c>
      <c r="K10" s="260">
        <f>I10-J10</f>
        <v>9.6440000000000001</v>
      </c>
      <c r="L10" s="257">
        <f t="shared" si="1"/>
        <v>8.02304052664061E-3</v>
      </c>
      <c r="M10" s="315" t="s">
        <v>24</v>
      </c>
      <c r="N10" s="606"/>
      <c r="O10" s="601"/>
      <c r="P10" s="601"/>
      <c r="Q10" s="601"/>
      <c r="R10" s="601"/>
      <c r="S10" s="631"/>
      <c r="T10" s="479"/>
      <c r="U10" s="181"/>
      <c r="V10" s="181"/>
      <c r="W10" s="181"/>
      <c r="X10" s="181"/>
      <c r="Y10" s="181"/>
      <c r="Z10" s="181"/>
      <c r="AA10" s="177"/>
    </row>
    <row r="11" spans="2:27" s="178" customFormat="1" ht="19.899999999999999" customHeight="1">
      <c r="B11" s="696"/>
      <c r="C11" s="685"/>
      <c r="D11" s="685"/>
      <c r="E11" s="698"/>
      <c r="F11" s="256" t="s">
        <v>22</v>
      </c>
      <c r="G11" s="258">
        <v>9.7230000000000008</v>
      </c>
      <c r="H11" s="258"/>
      <c r="I11" s="260">
        <f>G11+H11+K10</f>
        <v>19.367000000000001</v>
      </c>
      <c r="J11" s="279"/>
      <c r="K11" s="260">
        <f>I11-J11</f>
        <v>19.367000000000001</v>
      </c>
      <c r="L11" s="257">
        <f t="shared" si="1"/>
        <v>0</v>
      </c>
      <c r="M11" s="315" t="s">
        <v>24</v>
      </c>
      <c r="N11" s="606"/>
      <c r="O11" s="601"/>
      <c r="P11" s="601"/>
      <c r="Q11" s="601"/>
      <c r="R11" s="601"/>
      <c r="S11" s="631"/>
      <c r="T11" s="479"/>
      <c r="U11" s="181"/>
      <c r="V11" s="181"/>
      <c r="W11" s="181"/>
      <c r="X11" s="181"/>
      <c r="Y11" s="181"/>
      <c r="Z11" s="181"/>
      <c r="AA11" s="177"/>
    </row>
    <row r="12" spans="2:27" s="253" customFormat="1" ht="19.899999999999999" customHeight="1">
      <c r="B12" s="696"/>
      <c r="C12" s="603" t="s">
        <v>306</v>
      </c>
      <c r="D12" s="603" t="s">
        <v>306</v>
      </c>
      <c r="E12" s="366" t="s">
        <v>306</v>
      </c>
      <c r="F12" s="265" t="s">
        <v>398</v>
      </c>
      <c r="G12" s="258">
        <v>36.762999999999998</v>
      </c>
      <c r="H12" s="258"/>
      <c r="I12" s="259">
        <f>+G12+H12</f>
        <v>36.762999999999998</v>
      </c>
      <c r="J12" s="279">
        <v>13.95</v>
      </c>
      <c r="K12" s="260">
        <f>I12-J12</f>
        <v>22.812999999999999</v>
      </c>
      <c r="L12" s="257">
        <f>J12/I12</f>
        <v>0.37945760683295704</v>
      </c>
      <c r="M12" s="315" t="s">
        <v>24</v>
      </c>
      <c r="N12" s="318">
        <f>+G12</f>
        <v>36.762999999999998</v>
      </c>
      <c r="O12" s="267">
        <f>+H12</f>
        <v>0</v>
      </c>
      <c r="P12" s="267">
        <f>+N12+O12</f>
        <v>36.762999999999998</v>
      </c>
      <c r="Q12" s="302">
        <f>+J12</f>
        <v>13.95</v>
      </c>
      <c r="R12" s="302">
        <f>+P12-Q12</f>
        <v>22.812999999999999</v>
      </c>
      <c r="S12" s="456">
        <f>+Q12/P12</f>
        <v>0.37945760683295704</v>
      </c>
      <c r="T12" s="479"/>
      <c r="U12" s="181"/>
      <c r="V12" s="181"/>
      <c r="W12" s="181"/>
      <c r="X12" s="181"/>
      <c r="Y12" s="181"/>
      <c r="Z12" s="181"/>
      <c r="AA12" s="252"/>
    </row>
    <row r="13" spans="2:27" s="178" customFormat="1" ht="19.899999999999999" customHeight="1">
      <c r="B13" s="696"/>
      <c r="C13" s="604"/>
      <c r="D13" s="604"/>
      <c r="E13" s="689" t="s">
        <v>334</v>
      </c>
      <c r="F13" s="265" t="s">
        <v>398</v>
      </c>
      <c r="G13" s="258">
        <v>0</v>
      </c>
      <c r="H13" s="258"/>
      <c r="I13" s="259">
        <f>G13+H13</f>
        <v>0</v>
      </c>
      <c r="J13" s="279"/>
      <c r="K13" s="259">
        <f t="shared" si="0"/>
        <v>0</v>
      </c>
      <c r="L13" s="257">
        <v>0</v>
      </c>
      <c r="M13" s="315" t="s">
        <v>24</v>
      </c>
      <c r="N13" s="606">
        <f>G13+G14+G15</f>
        <v>281.53100000000001</v>
      </c>
      <c r="O13" s="601">
        <f>H13+H14+H15</f>
        <v>0</v>
      </c>
      <c r="P13" s="601">
        <f>N13+O13</f>
        <v>281.53100000000001</v>
      </c>
      <c r="Q13" s="601">
        <f>J13+J14+J15</f>
        <v>65.36</v>
      </c>
      <c r="R13" s="601">
        <f>P13-Q13</f>
        <v>216.17099999999999</v>
      </c>
      <c r="S13" s="631">
        <f>Q13/P13</f>
        <v>0.23215915831649089</v>
      </c>
      <c r="T13" s="479"/>
      <c r="U13" s="181"/>
      <c r="V13" s="181"/>
      <c r="W13" s="181"/>
      <c r="X13" s="181"/>
      <c r="Y13" s="181"/>
      <c r="Z13" s="181"/>
      <c r="AA13" s="177"/>
    </row>
    <row r="14" spans="2:27" s="178" customFormat="1" ht="19.899999999999999" customHeight="1">
      <c r="B14" s="696"/>
      <c r="C14" s="604"/>
      <c r="D14" s="604"/>
      <c r="E14" s="689"/>
      <c r="F14" s="256" t="s">
        <v>21</v>
      </c>
      <c r="G14" s="258">
        <v>135.99299999999999</v>
      </c>
      <c r="H14" s="258"/>
      <c r="I14" s="259">
        <f t="shared" ref="I14:I15" si="2">G14+H14+K13</f>
        <v>135.99299999999999</v>
      </c>
      <c r="J14" s="279">
        <v>65.36</v>
      </c>
      <c r="K14" s="260">
        <f>I14-J14</f>
        <v>70.632999999999996</v>
      </c>
      <c r="L14" s="257">
        <f t="shared" si="1"/>
        <v>0.48061297272653741</v>
      </c>
      <c r="M14" s="315" t="s">
        <v>24</v>
      </c>
      <c r="N14" s="606"/>
      <c r="O14" s="601"/>
      <c r="P14" s="601"/>
      <c r="Q14" s="601"/>
      <c r="R14" s="601"/>
      <c r="S14" s="631"/>
      <c r="T14" s="479"/>
      <c r="U14" s="181"/>
      <c r="V14" s="181"/>
      <c r="W14" s="181"/>
      <c r="X14" s="181"/>
      <c r="Y14" s="181"/>
      <c r="Z14" s="181"/>
      <c r="AA14" s="177"/>
    </row>
    <row r="15" spans="2:27" s="178" customFormat="1" ht="19.899999999999999" customHeight="1">
      <c r="B15" s="696"/>
      <c r="C15" s="604"/>
      <c r="D15" s="604"/>
      <c r="E15" s="689"/>
      <c r="F15" s="256" t="s">
        <v>22</v>
      </c>
      <c r="G15" s="258">
        <v>145.53800000000001</v>
      </c>
      <c r="H15" s="258"/>
      <c r="I15" s="259">
        <f t="shared" si="2"/>
        <v>216.17099999999999</v>
      </c>
      <c r="J15" s="279"/>
      <c r="K15" s="260">
        <f>I15-J15</f>
        <v>216.17099999999999</v>
      </c>
      <c r="L15" s="257">
        <f t="shared" si="1"/>
        <v>0</v>
      </c>
      <c r="M15" s="315" t="s">
        <v>24</v>
      </c>
      <c r="N15" s="606"/>
      <c r="O15" s="601"/>
      <c r="P15" s="601"/>
      <c r="Q15" s="601"/>
      <c r="R15" s="601"/>
      <c r="S15" s="631"/>
      <c r="T15" s="479"/>
      <c r="U15" s="181"/>
      <c r="V15" s="181"/>
      <c r="W15" s="181"/>
      <c r="X15" s="181"/>
      <c r="Y15" s="181"/>
      <c r="Z15" s="181"/>
      <c r="AA15" s="177"/>
    </row>
    <row r="16" spans="2:27" s="195" customFormat="1" ht="19.899999999999999" customHeight="1">
      <c r="B16" s="696"/>
      <c r="C16" s="604"/>
      <c r="D16" s="604"/>
      <c r="E16" s="689" t="s">
        <v>335</v>
      </c>
      <c r="F16" s="256" t="s">
        <v>20</v>
      </c>
      <c r="G16" s="258">
        <v>0</v>
      </c>
      <c r="H16" s="258"/>
      <c r="I16" s="259">
        <f>G16+H16</f>
        <v>0</v>
      </c>
      <c r="J16" s="279"/>
      <c r="K16" s="260">
        <f>J16-I16</f>
        <v>0</v>
      </c>
      <c r="L16" s="257">
        <v>0</v>
      </c>
      <c r="M16" s="315" t="s">
        <v>24</v>
      </c>
      <c r="N16" s="606">
        <f>G16+G17+G18</f>
        <v>9.6720000000000006</v>
      </c>
      <c r="O16" s="601">
        <f>H16+H17+H18</f>
        <v>0</v>
      </c>
      <c r="P16" s="601">
        <f>N16+O16</f>
        <v>9.6720000000000006</v>
      </c>
      <c r="Q16" s="601">
        <f>J16+J17+J18</f>
        <v>4.82</v>
      </c>
      <c r="R16" s="601">
        <f>P16-Q16</f>
        <v>4.8520000000000003</v>
      </c>
      <c r="S16" s="631">
        <f>Q16/P16</f>
        <v>0.49834574028122414</v>
      </c>
      <c r="T16" s="479"/>
      <c r="U16" s="181"/>
      <c r="V16" s="181"/>
      <c r="W16" s="181"/>
      <c r="X16" s="181"/>
      <c r="Y16" s="181"/>
      <c r="Z16" s="181"/>
      <c r="AA16" s="187"/>
    </row>
    <row r="17" spans="2:27" s="195" customFormat="1" ht="19.899999999999999" customHeight="1">
      <c r="B17" s="696"/>
      <c r="C17" s="604"/>
      <c r="D17" s="604"/>
      <c r="E17" s="689"/>
      <c r="F17" s="256" t="s">
        <v>21</v>
      </c>
      <c r="G17" s="258">
        <v>4.6719999999999997</v>
      </c>
      <c r="H17" s="258"/>
      <c r="I17" s="260">
        <f>G17+H17+K16</f>
        <v>4.6719999999999997</v>
      </c>
      <c r="J17" s="279">
        <v>4.82</v>
      </c>
      <c r="K17" s="260">
        <f t="shared" ref="K17:K24" si="3">I17-J17</f>
        <v>-0.14800000000000058</v>
      </c>
      <c r="L17" s="257">
        <f t="shared" si="1"/>
        <v>1.031678082191781</v>
      </c>
      <c r="M17" s="315">
        <v>43626</v>
      </c>
      <c r="N17" s="606"/>
      <c r="O17" s="601"/>
      <c r="P17" s="601"/>
      <c r="Q17" s="601"/>
      <c r="R17" s="601"/>
      <c r="S17" s="631"/>
      <c r="T17" s="479"/>
      <c r="U17" s="181"/>
      <c r="V17" s="181"/>
      <c r="W17" s="181"/>
      <c r="X17" s="181"/>
      <c r="Y17" s="181"/>
      <c r="Z17" s="181"/>
      <c r="AA17" s="187"/>
    </row>
    <row r="18" spans="2:27" s="195" customFormat="1" ht="19.899999999999999" customHeight="1">
      <c r="B18" s="696"/>
      <c r="C18" s="604"/>
      <c r="D18" s="604"/>
      <c r="E18" s="689"/>
      <c r="F18" s="256" t="s">
        <v>22</v>
      </c>
      <c r="G18" s="258">
        <v>5</v>
      </c>
      <c r="H18" s="258"/>
      <c r="I18" s="260">
        <f>G18+H18+K17</f>
        <v>4.8519999999999994</v>
      </c>
      <c r="J18" s="279"/>
      <c r="K18" s="260">
        <f t="shared" si="3"/>
        <v>4.8519999999999994</v>
      </c>
      <c r="L18" s="257">
        <f t="shared" si="1"/>
        <v>0</v>
      </c>
      <c r="M18" s="315" t="s">
        <v>24</v>
      </c>
      <c r="N18" s="606"/>
      <c r="O18" s="601"/>
      <c r="P18" s="601"/>
      <c r="Q18" s="601"/>
      <c r="R18" s="601"/>
      <c r="S18" s="631"/>
      <c r="T18" s="479"/>
      <c r="U18" s="181"/>
      <c r="V18" s="181"/>
      <c r="W18" s="181"/>
      <c r="X18" s="181"/>
      <c r="Y18" s="181"/>
      <c r="Z18" s="181"/>
      <c r="AA18" s="187"/>
    </row>
    <row r="19" spans="2:27" s="253" customFormat="1" ht="19.899999999999999" customHeight="1">
      <c r="B19" s="696"/>
      <c r="C19" s="604"/>
      <c r="D19" s="604"/>
      <c r="E19" s="689" t="s">
        <v>297</v>
      </c>
      <c r="F19" s="265" t="s">
        <v>398</v>
      </c>
      <c r="G19" s="258">
        <v>0</v>
      </c>
      <c r="H19" s="258"/>
      <c r="I19" s="259">
        <f>G19+H19</f>
        <v>0</v>
      </c>
      <c r="J19" s="279"/>
      <c r="K19" s="260">
        <f t="shared" si="3"/>
        <v>0</v>
      </c>
      <c r="L19" s="257">
        <v>0</v>
      </c>
      <c r="M19" s="315" t="s">
        <v>24</v>
      </c>
      <c r="N19" s="606">
        <f>G19+G20+G21</f>
        <v>112.861</v>
      </c>
      <c r="O19" s="601">
        <f>H19+H20+H21</f>
        <v>0</v>
      </c>
      <c r="P19" s="601">
        <f>N19+O19</f>
        <v>112.861</v>
      </c>
      <c r="Q19" s="601">
        <f>J19+J20+J21</f>
        <v>28.16</v>
      </c>
      <c r="R19" s="601">
        <f>P19-Q19</f>
        <v>84.701000000000008</v>
      </c>
      <c r="S19" s="631">
        <f>Q19/P19</f>
        <v>0.2495104597690965</v>
      </c>
      <c r="T19" s="479"/>
      <c r="U19" s="181"/>
      <c r="V19" s="181"/>
      <c r="W19" s="181"/>
      <c r="X19" s="181"/>
      <c r="Y19" s="181"/>
      <c r="Z19" s="181"/>
      <c r="AA19" s="252"/>
    </row>
    <row r="20" spans="2:27" s="253" customFormat="1" ht="19.899999999999999" customHeight="1">
      <c r="B20" s="696"/>
      <c r="C20" s="604"/>
      <c r="D20" s="604"/>
      <c r="E20" s="689"/>
      <c r="F20" s="256" t="s">
        <v>21</v>
      </c>
      <c r="G20" s="258">
        <v>54.517000000000003</v>
      </c>
      <c r="H20" s="258"/>
      <c r="I20" s="260">
        <f>G20+H20+K19</f>
        <v>54.517000000000003</v>
      </c>
      <c r="J20" s="279">
        <v>28.16</v>
      </c>
      <c r="K20" s="260">
        <f t="shared" si="3"/>
        <v>26.357000000000003</v>
      </c>
      <c r="L20" s="257">
        <f t="shared" si="1"/>
        <v>0.5165361263459104</v>
      </c>
      <c r="M20" s="315" t="s">
        <v>24</v>
      </c>
      <c r="N20" s="606"/>
      <c r="O20" s="601"/>
      <c r="P20" s="601"/>
      <c r="Q20" s="601"/>
      <c r="R20" s="601"/>
      <c r="S20" s="631"/>
      <c r="T20" s="479"/>
      <c r="U20" s="181"/>
      <c r="V20" s="181"/>
      <c r="W20" s="181"/>
      <c r="X20" s="181"/>
      <c r="Y20" s="181"/>
      <c r="Z20" s="181"/>
      <c r="AA20" s="252"/>
    </row>
    <row r="21" spans="2:27" s="253" customFormat="1" ht="19.899999999999999" customHeight="1">
      <c r="B21" s="696"/>
      <c r="C21" s="605"/>
      <c r="D21" s="605"/>
      <c r="E21" s="689"/>
      <c r="F21" s="256" t="s">
        <v>22</v>
      </c>
      <c r="G21" s="258">
        <v>58.344000000000001</v>
      </c>
      <c r="H21" s="258"/>
      <c r="I21" s="259">
        <f t="shared" ref="I21" si="4">G21+H21+K20</f>
        <v>84.701000000000008</v>
      </c>
      <c r="J21" s="279"/>
      <c r="K21" s="260">
        <f t="shared" si="3"/>
        <v>84.701000000000008</v>
      </c>
      <c r="L21" s="257">
        <f t="shared" si="1"/>
        <v>0</v>
      </c>
      <c r="M21" s="315" t="s">
        <v>24</v>
      </c>
      <c r="N21" s="606"/>
      <c r="O21" s="601"/>
      <c r="P21" s="601"/>
      <c r="Q21" s="601"/>
      <c r="R21" s="601"/>
      <c r="S21" s="631"/>
      <c r="T21" s="479"/>
      <c r="U21" s="181"/>
      <c r="V21" s="181"/>
      <c r="W21" s="181"/>
      <c r="X21" s="181"/>
      <c r="Y21" s="181"/>
      <c r="Z21" s="181"/>
      <c r="AA21" s="252"/>
    </row>
    <row r="22" spans="2:27" s="178" customFormat="1" ht="19.899999999999999" customHeight="1">
      <c r="B22" s="696"/>
      <c r="C22" s="685" t="s">
        <v>307</v>
      </c>
      <c r="D22" s="685" t="s">
        <v>307</v>
      </c>
      <c r="E22" s="687" t="s">
        <v>307</v>
      </c>
      <c r="F22" s="265" t="s">
        <v>398</v>
      </c>
      <c r="G22" s="258">
        <v>5.7060000000000004</v>
      </c>
      <c r="H22" s="258"/>
      <c r="I22" s="260">
        <f>G22+H22+K21</f>
        <v>90.407000000000011</v>
      </c>
      <c r="J22" s="279">
        <v>1.74</v>
      </c>
      <c r="K22" s="260">
        <f t="shared" si="3"/>
        <v>88.667000000000016</v>
      </c>
      <c r="L22" s="257">
        <f t="shared" si="1"/>
        <v>1.9246297299987829E-2</v>
      </c>
      <c r="M22" s="315" t="s">
        <v>24</v>
      </c>
      <c r="N22" s="606">
        <f>G22+G23+G24</f>
        <v>64.841999999999999</v>
      </c>
      <c r="O22" s="601">
        <f>H22+H23+H24</f>
        <v>0</v>
      </c>
      <c r="P22" s="601">
        <f>N22+O22</f>
        <v>64.841999999999999</v>
      </c>
      <c r="Q22" s="601">
        <f>J22+J23+J24</f>
        <v>4.9400000000000004</v>
      </c>
      <c r="R22" s="601">
        <f>P22-Q22</f>
        <v>59.902000000000001</v>
      </c>
      <c r="S22" s="631">
        <f>Q22/P22</f>
        <v>7.6185188612319182E-2</v>
      </c>
      <c r="T22" s="479"/>
      <c r="U22" s="181"/>
      <c r="V22" s="181"/>
      <c r="W22" s="181"/>
      <c r="X22" s="181"/>
      <c r="Y22" s="181"/>
      <c r="Z22" s="181"/>
      <c r="AA22" s="177"/>
    </row>
    <row r="23" spans="2:27" s="178" customFormat="1" ht="19.899999999999999" customHeight="1">
      <c r="B23" s="696"/>
      <c r="C23" s="685"/>
      <c r="D23" s="685"/>
      <c r="E23" s="687"/>
      <c r="F23" s="256" t="s">
        <v>21</v>
      </c>
      <c r="G23" s="258">
        <v>26.715</v>
      </c>
      <c r="H23" s="258"/>
      <c r="I23" s="260">
        <f>G23+H23+K22</f>
        <v>115.38200000000002</v>
      </c>
      <c r="J23" s="279">
        <v>3.2</v>
      </c>
      <c r="K23" s="260">
        <f t="shared" si="3"/>
        <v>112.18200000000002</v>
      </c>
      <c r="L23" s="257">
        <f t="shared" si="1"/>
        <v>2.7733961969804644E-2</v>
      </c>
      <c r="M23" s="315" t="s">
        <v>24</v>
      </c>
      <c r="N23" s="606"/>
      <c r="O23" s="601"/>
      <c r="P23" s="601"/>
      <c r="Q23" s="601"/>
      <c r="R23" s="601"/>
      <c r="S23" s="631"/>
      <c r="T23" s="479"/>
      <c r="U23" s="181"/>
      <c r="V23" s="181"/>
      <c r="W23" s="181"/>
      <c r="X23" s="181"/>
      <c r="Y23" s="181"/>
      <c r="Z23" s="181"/>
      <c r="AA23" s="177"/>
    </row>
    <row r="24" spans="2:27" s="178" customFormat="1" ht="19.899999999999999" customHeight="1" thickBot="1">
      <c r="B24" s="697"/>
      <c r="C24" s="686"/>
      <c r="D24" s="686"/>
      <c r="E24" s="688"/>
      <c r="F24" s="313" t="s">
        <v>22</v>
      </c>
      <c r="G24" s="184">
        <v>32.420999999999999</v>
      </c>
      <c r="H24" s="184"/>
      <c r="I24" s="185">
        <f>G24+H24+K23</f>
        <v>144.60300000000001</v>
      </c>
      <c r="J24" s="280"/>
      <c r="K24" s="185">
        <f t="shared" si="3"/>
        <v>144.60300000000001</v>
      </c>
      <c r="L24" s="186">
        <f t="shared" si="1"/>
        <v>0</v>
      </c>
      <c r="M24" s="316" t="s">
        <v>24</v>
      </c>
      <c r="N24" s="659"/>
      <c r="O24" s="660"/>
      <c r="P24" s="660"/>
      <c r="Q24" s="660"/>
      <c r="R24" s="660"/>
      <c r="S24" s="668"/>
      <c r="T24" s="479"/>
      <c r="U24" s="181"/>
      <c r="V24" s="181"/>
      <c r="W24" s="181"/>
      <c r="X24" s="181"/>
      <c r="Y24" s="181"/>
      <c r="Z24" s="181"/>
      <c r="AA24" s="177"/>
    </row>
    <row r="25" spans="2:27" s="293" customFormat="1" ht="24.6" customHeight="1" thickBot="1">
      <c r="B25" s="319"/>
      <c r="C25" s="319"/>
      <c r="D25" s="319"/>
      <c r="E25" s="320"/>
      <c r="F25" s="320"/>
      <c r="G25" s="320">
        <f>SUM(G9:G24)</f>
        <v>525.11400000000003</v>
      </c>
      <c r="H25" s="321"/>
      <c r="I25" s="320">
        <f>SUM(I9:I24)</f>
        <v>918.8610000000001</v>
      </c>
      <c r="J25" s="322">
        <f>SUM(J9:J24)</f>
        <v>117.30799999999999</v>
      </c>
      <c r="K25" s="320">
        <f>SUM(K9:K24)</f>
        <v>801.55300000000011</v>
      </c>
      <c r="L25" s="320"/>
      <c r="M25" s="323" t="s">
        <v>262</v>
      </c>
      <c r="N25" s="491">
        <f>SUM(N9:N24)</f>
        <v>525.11400000000003</v>
      </c>
      <c r="O25" s="491">
        <f>SUM(O9:O24)</f>
        <v>0</v>
      </c>
      <c r="P25" s="491">
        <f>+N25+O25</f>
        <v>525.11400000000003</v>
      </c>
      <c r="Q25" s="491">
        <f>SUM(Q9:Q24)</f>
        <v>117.30799999999999</v>
      </c>
      <c r="R25" s="491">
        <f>+P25-Q25</f>
        <v>407.80600000000004</v>
      </c>
      <c r="S25" s="492">
        <f>+Q25/P25</f>
        <v>0.22339530082991499</v>
      </c>
      <c r="T25" s="480">
        <v>502.05</v>
      </c>
      <c r="U25" s="293">
        <f>+G25-T25</f>
        <v>23.064000000000021</v>
      </c>
      <c r="V25" s="293">
        <f>+T25+U25</f>
        <v>525.11400000000003</v>
      </c>
    </row>
    <row r="26" spans="2:27" s="178" customFormat="1" ht="19.899999999999999" customHeight="1">
      <c r="B26" s="680" t="s">
        <v>338</v>
      </c>
      <c r="C26" s="612" t="s">
        <v>308</v>
      </c>
      <c r="D26" s="612" t="s">
        <v>308</v>
      </c>
      <c r="E26" s="683" t="s">
        <v>424</v>
      </c>
      <c r="F26" s="325" t="s">
        <v>398</v>
      </c>
      <c r="G26" s="190">
        <v>48.097999999999999</v>
      </c>
      <c r="H26" s="190"/>
      <c r="I26" s="191">
        <f>G26+H26</f>
        <v>48.097999999999999</v>
      </c>
      <c r="J26" s="275">
        <v>13.574</v>
      </c>
      <c r="K26" s="196">
        <f t="shared" ref="K26:K55" si="5">I26-J26</f>
        <v>34.524000000000001</v>
      </c>
      <c r="L26" s="197">
        <f t="shared" ref="L26:L55" si="6">J26/I26</f>
        <v>0.28221547673499936</v>
      </c>
      <c r="M26" s="327" t="s">
        <v>262</v>
      </c>
      <c r="N26" s="645">
        <f>G26+G27+G28</f>
        <v>546.56399999999996</v>
      </c>
      <c r="O26" s="627">
        <f>H26+H27+H28</f>
        <v>0</v>
      </c>
      <c r="P26" s="627">
        <f>N26+O26</f>
        <v>546.56399999999996</v>
      </c>
      <c r="Q26" s="627">
        <f>J26+J27+J28</f>
        <v>72.129000000000005</v>
      </c>
      <c r="R26" s="627">
        <f>P26-Q26</f>
        <v>474.43499999999995</v>
      </c>
      <c r="S26" s="666">
        <f>Q26/P26</f>
        <v>0.13196807693152129</v>
      </c>
      <c r="T26" s="481"/>
      <c r="U26" s="522"/>
      <c r="V26" s="181"/>
      <c r="W26" s="181"/>
      <c r="X26" s="181"/>
      <c r="Y26" s="181"/>
      <c r="Z26" s="181"/>
      <c r="AA26" s="177"/>
    </row>
    <row r="27" spans="2:27" s="178" customFormat="1" ht="19.899999999999999" customHeight="1">
      <c r="B27" s="681"/>
      <c r="C27" s="613"/>
      <c r="D27" s="613"/>
      <c r="E27" s="684"/>
      <c r="F27" s="192" t="s">
        <v>21</v>
      </c>
      <c r="G27" s="193">
        <v>225.184</v>
      </c>
      <c r="H27" s="193"/>
      <c r="I27" s="188">
        <f>G27+H27+K26</f>
        <v>259.70799999999997</v>
      </c>
      <c r="J27" s="276">
        <v>58.555</v>
      </c>
      <c r="K27" s="188">
        <f t="shared" si="5"/>
        <v>201.15299999999996</v>
      </c>
      <c r="L27" s="198">
        <f t="shared" si="6"/>
        <v>0.22546475272228814</v>
      </c>
      <c r="M27" s="328" t="s">
        <v>262</v>
      </c>
      <c r="N27" s="606"/>
      <c r="O27" s="601"/>
      <c r="P27" s="601"/>
      <c r="Q27" s="601"/>
      <c r="R27" s="601"/>
      <c r="S27" s="631"/>
      <c r="T27" s="481"/>
      <c r="U27" s="522"/>
      <c r="V27" s="181"/>
      <c r="W27" s="181"/>
      <c r="X27" s="181"/>
      <c r="Y27" s="181"/>
      <c r="Z27" s="181"/>
      <c r="AA27" s="177"/>
    </row>
    <row r="28" spans="2:27" s="178" customFormat="1" ht="19.899999999999999" customHeight="1">
      <c r="B28" s="681"/>
      <c r="C28" s="613"/>
      <c r="D28" s="613"/>
      <c r="E28" s="684"/>
      <c r="F28" s="192" t="s">
        <v>22</v>
      </c>
      <c r="G28" s="193">
        <v>273.28199999999998</v>
      </c>
      <c r="H28" s="193"/>
      <c r="I28" s="188">
        <f>G28+H28+K27</f>
        <v>474.43499999999995</v>
      </c>
      <c r="J28" s="276"/>
      <c r="K28" s="188">
        <f t="shared" si="5"/>
        <v>474.43499999999995</v>
      </c>
      <c r="L28" s="198">
        <f t="shared" si="6"/>
        <v>0</v>
      </c>
      <c r="M28" s="328" t="s">
        <v>262</v>
      </c>
      <c r="N28" s="606"/>
      <c r="O28" s="601"/>
      <c r="P28" s="601"/>
      <c r="Q28" s="601"/>
      <c r="R28" s="601"/>
      <c r="S28" s="631"/>
      <c r="T28" s="481"/>
      <c r="U28" s="522"/>
      <c r="V28" s="181"/>
      <c r="W28" s="181"/>
      <c r="X28" s="181"/>
      <c r="Y28" s="181"/>
      <c r="Z28" s="181"/>
      <c r="AA28" s="177"/>
    </row>
    <row r="29" spans="2:27" s="253" customFormat="1" ht="19.899999999999999" customHeight="1">
      <c r="B29" s="681"/>
      <c r="C29" s="370" t="s">
        <v>306</v>
      </c>
      <c r="D29" s="370" t="s">
        <v>306</v>
      </c>
      <c r="E29" s="326" t="s">
        <v>306</v>
      </c>
      <c r="F29" s="266" t="s">
        <v>398</v>
      </c>
      <c r="G29" s="193">
        <v>159.52500000000001</v>
      </c>
      <c r="H29" s="193"/>
      <c r="I29" s="188">
        <f>G29+H29</f>
        <v>159.52500000000001</v>
      </c>
      <c r="J29" s="276">
        <v>112.919</v>
      </c>
      <c r="K29" s="188">
        <f>I29-J29</f>
        <v>46.606000000000009</v>
      </c>
      <c r="L29" s="198">
        <f>J29/I29</f>
        <v>0.70784516533458697</v>
      </c>
      <c r="M29" s="328" t="s">
        <v>262</v>
      </c>
      <c r="N29" s="318">
        <f>+G29</f>
        <v>159.52500000000001</v>
      </c>
      <c r="O29" s="267">
        <f>+H29</f>
        <v>0</v>
      </c>
      <c r="P29" s="267">
        <f>+N29+O29</f>
        <v>159.52500000000001</v>
      </c>
      <c r="Q29" s="267">
        <f>+J29</f>
        <v>112.919</v>
      </c>
      <c r="R29" s="267">
        <f>+P29-Q29</f>
        <v>46.606000000000009</v>
      </c>
      <c r="S29" s="456">
        <f>+Q29/P29</f>
        <v>0.70784516533458697</v>
      </c>
      <c r="T29" s="481"/>
      <c r="U29" s="522"/>
      <c r="V29" s="181"/>
      <c r="W29" s="181"/>
      <c r="X29" s="181"/>
      <c r="Y29" s="181"/>
      <c r="Z29" s="181"/>
      <c r="AA29" s="252"/>
    </row>
    <row r="30" spans="2:27" s="178" customFormat="1" ht="19.899999999999999" customHeight="1">
      <c r="B30" s="681"/>
      <c r="C30" s="613" t="s">
        <v>306</v>
      </c>
      <c r="D30" s="613" t="s">
        <v>306</v>
      </c>
      <c r="E30" s="677" t="s">
        <v>340</v>
      </c>
      <c r="F30" s="266" t="s">
        <v>398</v>
      </c>
      <c r="G30" s="193">
        <v>0</v>
      </c>
      <c r="H30" s="193"/>
      <c r="I30" s="188">
        <f>G30+H30</f>
        <v>0</v>
      </c>
      <c r="J30" s="276"/>
      <c r="K30" s="188">
        <f t="shared" si="5"/>
        <v>0</v>
      </c>
      <c r="L30" s="198">
        <v>0</v>
      </c>
      <c r="M30" s="328" t="s">
        <v>262</v>
      </c>
      <c r="N30" s="606">
        <f>G30+G31+G32</f>
        <v>970.56700000000001</v>
      </c>
      <c r="O30" s="601">
        <f>H30+H31+H32</f>
        <v>0</v>
      </c>
      <c r="P30" s="601">
        <f>N30+O30</f>
        <v>970.56700000000001</v>
      </c>
      <c r="Q30" s="601">
        <f>J30+J31+J32</f>
        <v>408.19400000000002</v>
      </c>
      <c r="R30" s="601">
        <f>P30-Q30</f>
        <v>562.37300000000005</v>
      </c>
      <c r="S30" s="631">
        <f>Q30/P30</f>
        <v>0.42057271677277303</v>
      </c>
      <c r="T30" s="481"/>
      <c r="U30" s="522"/>
      <c r="V30" s="181"/>
      <c r="W30" s="181"/>
      <c r="X30" s="181"/>
      <c r="Y30" s="181"/>
      <c r="Z30" s="181"/>
      <c r="AA30" s="177"/>
    </row>
    <row r="31" spans="2:27" s="178" customFormat="1" ht="19.899999999999999" customHeight="1">
      <c r="B31" s="681"/>
      <c r="C31" s="613"/>
      <c r="D31" s="613"/>
      <c r="E31" s="677"/>
      <c r="F31" s="192" t="s">
        <v>21</v>
      </c>
      <c r="G31" s="193">
        <v>453.04700000000003</v>
      </c>
      <c r="H31" s="193"/>
      <c r="I31" s="188">
        <f>G31+H31+K30</f>
        <v>453.04700000000003</v>
      </c>
      <c r="J31" s="276">
        <v>408.19400000000002</v>
      </c>
      <c r="K31" s="188">
        <f>I31-J31</f>
        <v>44.853000000000009</v>
      </c>
      <c r="L31" s="198">
        <f t="shared" si="6"/>
        <v>0.9009970267985441</v>
      </c>
      <c r="M31" s="328" t="s">
        <v>262</v>
      </c>
      <c r="N31" s="606"/>
      <c r="O31" s="601"/>
      <c r="P31" s="601"/>
      <c r="Q31" s="601"/>
      <c r="R31" s="601"/>
      <c r="S31" s="631"/>
      <c r="T31" s="481"/>
      <c r="U31" s="522"/>
      <c r="V31" s="181"/>
      <c r="W31" s="181"/>
      <c r="X31" s="181"/>
      <c r="Y31" s="181"/>
      <c r="Z31" s="181"/>
      <c r="AA31" s="177"/>
    </row>
    <row r="32" spans="2:27" s="178" customFormat="1" ht="19.899999999999999" customHeight="1">
      <c r="B32" s="681"/>
      <c r="C32" s="613"/>
      <c r="D32" s="613"/>
      <c r="E32" s="677"/>
      <c r="F32" s="192" t="s">
        <v>22</v>
      </c>
      <c r="G32" s="193">
        <v>517.52</v>
      </c>
      <c r="H32" s="193"/>
      <c r="I32" s="188">
        <f>G32+H32+K31</f>
        <v>562.37300000000005</v>
      </c>
      <c r="J32" s="276"/>
      <c r="K32" s="188">
        <f>I32-J32</f>
        <v>562.37300000000005</v>
      </c>
      <c r="L32" s="198">
        <f t="shared" si="6"/>
        <v>0</v>
      </c>
      <c r="M32" s="328" t="s">
        <v>262</v>
      </c>
      <c r="N32" s="606"/>
      <c r="O32" s="601"/>
      <c r="P32" s="601"/>
      <c r="Q32" s="601"/>
      <c r="R32" s="601"/>
      <c r="S32" s="631"/>
      <c r="T32" s="481"/>
      <c r="U32" s="522"/>
      <c r="V32" s="181"/>
      <c r="W32" s="181"/>
      <c r="X32" s="181"/>
      <c r="Y32" s="181"/>
      <c r="Z32" s="181"/>
      <c r="AA32" s="177"/>
    </row>
    <row r="33" spans="2:27" s="178" customFormat="1" ht="19.899999999999999" customHeight="1">
      <c r="B33" s="681"/>
      <c r="C33" s="613"/>
      <c r="D33" s="613"/>
      <c r="E33" s="677" t="s">
        <v>341</v>
      </c>
      <c r="F33" s="266" t="s">
        <v>398</v>
      </c>
      <c r="G33" s="193">
        <v>0</v>
      </c>
      <c r="H33" s="193"/>
      <c r="I33" s="188">
        <f>G33+H33</f>
        <v>0</v>
      </c>
      <c r="J33" s="276"/>
      <c r="K33" s="188">
        <f t="shared" si="5"/>
        <v>0</v>
      </c>
      <c r="L33" s="198">
        <v>0</v>
      </c>
      <c r="M33" s="328" t="s">
        <v>262</v>
      </c>
      <c r="N33" s="606">
        <f>G33+G34+G35</f>
        <v>97.9</v>
      </c>
      <c r="O33" s="601">
        <f>H33+H34+H35</f>
        <v>0</v>
      </c>
      <c r="P33" s="601">
        <f>N33+O33</f>
        <v>97.9</v>
      </c>
      <c r="Q33" s="601">
        <f>J33+J34+J35</f>
        <v>23.257999999999999</v>
      </c>
      <c r="R33" s="601">
        <f>P33-Q33</f>
        <v>74.64200000000001</v>
      </c>
      <c r="S33" s="631">
        <f>Q33/P33</f>
        <v>0.23756894790602653</v>
      </c>
      <c r="T33" s="481"/>
      <c r="U33" s="522"/>
      <c r="V33" s="181"/>
      <c r="W33" s="181"/>
      <c r="X33" s="181"/>
      <c r="Y33" s="181"/>
      <c r="Z33" s="181"/>
      <c r="AA33" s="177"/>
    </row>
    <row r="34" spans="2:27" s="178" customFormat="1" ht="19.899999999999999" customHeight="1">
      <c r="B34" s="681"/>
      <c r="C34" s="613"/>
      <c r="D34" s="613"/>
      <c r="E34" s="677"/>
      <c r="F34" s="192" t="s">
        <v>21</v>
      </c>
      <c r="G34" s="193">
        <v>45.698</v>
      </c>
      <c r="H34" s="193"/>
      <c r="I34" s="188">
        <f>G34+H34+K33</f>
        <v>45.698</v>
      </c>
      <c r="J34" s="276">
        <v>23.257999999999999</v>
      </c>
      <c r="K34" s="188">
        <f t="shared" si="5"/>
        <v>22.44</v>
      </c>
      <c r="L34" s="198">
        <f t="shared" si="6"/>
        <v>0.50895006346010763</v>
      </c>
      <c r="M34" s="328" t="s">
        <v>262</v>
      </c>
      <c r="N34" s="606"/>
      <c r="O34" s="601"/>
      <c r="P34" s="601"/>
      <c r="Q34" s="601"/>
      <c r="R34" s="601"/>
      <c r="S34" s="631"/>
      <c r="T34" s="481"/>
      <c r="U34" s="522"/>
      <c r="V34" s="181"/>
      <c r="W34" s="181"/>
      <c r="X34" s="181"/>
      <c r="Y34" s="181"/>
      <c r="Z34" s="181"/>
      <c r="AA34" s="177"/>
    </row>
    <row r="35" spans="2:27" s="178" customFormat="1" ht="19.899999999999999" customHeight="1">
      <c r="B35" s="681"/>
      <c r="C35" s="613"/>
      <c r="D35" s="613"/>
      <c r="E35" s="677"/>
      <c r="F35" s="192" t="s">
        <v>22</v>
      </c>
      <c r="G35" s="193">
        <v>52.201999999999998</v>
      </c>
      <c r="H35" s="193"/>
      <c r="I35" s="188">
        <f>G35+H35+K34</f>
        <v>74.641999999999996</v>
      </c>
      <c r="J35" s="276"/>
      <c r="K35" s="188">
        <f t="shared" si="5"/>
        <v>74.641999999999996</v>
      </c>
      <c r="L35" s="198">
        <f t="shared" si="6"/>
        <v>0</v>
      </c>
      <c r="M35" s="328" t="s">
        <v>262</v>
      </c>
      <c r="N35" s="606"/>
      <c r="O35" s="601"/>
      <c r="P35" s="601"/>
      <c r="Q35" s="601"/>
      <c r="R35" s="601"/>
      <c r="S35" s="631"/>
      <c r="T35" s="481"/>
      <c r="U35" s="522"/>
      <c r="V35" s="181"/>
      <c r="W35" s="181"/>
      <c r="X35" s="181"/>
      <c r="Y35" s="181"/>
      <c r="Z35" s="181"/>
      <c r="AA35" s="177"/>
    </row>
    <row r="36" spans="2:27" s="178" customFormat="1" ht="19.899999999999999" customHeight="1">
      <c r="B36" s="681"/>
      <c r="C36" s="613"/>
      <c r="D36" s="613"/>
      <c r="E36" s="677" t="s">
        <v>342</v>
      </c>
      <c r="F36" s="266" t="s">
        <v>398</v>
      </c>
      <c r="G36" s="193">
        <v>0</v>
      </c>
      <c r="H36" s="188"/>
      <c r="I36" s="188">
        <f>G36+H36</f>
        <v>0</v>
      </c>
      <c r="J36" s="276"/>
      <c r="K36" s="188">
        <f t="shared" si="5"/>
        <v>0</v>
      </c>
      <c r="L36" s="198">
        <v>0</v>
      </c>
      <c r="M36" s="328" t="s">
        <v>262</v>
      </c>
      <c r="N36" s="606">
        <f>G36+G37+G38</f>
        <v>141.68</v>
      </c>
      <c r="O36" s="601">
        <f>H36+H37+H38</f>
        <v>0</v>
      </c>
      <c r="P36" s="601">
        <f>N36+O36</f>
        <v>141.68</v>
      </c>
      <c r="Q36" s="601">
        <f>J36+J37+J38</f>
        <v>23.925000000000001</v>
      </c>
      <c r="R36" s="601">
        <f>P36-Q36</f>
        <v>117.75500000000001</v>
      </c>
      <c r="S36" s="631">
        <f>Q36/P36</f>
        <v>0.16886645962732919</v>
      </c>
      <c r="T36" s="481"/>
      <c r="U36" s="522"/>
      <c r="V36" s="181"/>
      <c r="W36" s="181"/>
      <c r="X36" s="181"/>
      <c r="Y36" s="181"/>
      <c r="Z36" s="181"/>
      <c r="AA36" s="177"/>
    </row>
    <row r="37" spans="2:27" s="178" customFormat="1" ht="19.899999999999999" customHeight="1">
      <c r="B37" s="681"/>
      <c r="C37" s="613"/>
      <c r="D37" s="613"/>
      <c r="E37" s="677"/>
      <c r="F37" s="192" t="s">
        <v>21</v>
      </c>
      <c r="G37" s="193">
        <v>66.134</v>
      </c>
      <c r="H37" s="193"/>
      <c r="I37" s="188">
        <f>G37+H37+K36</f>
        <v>66.134</v>
      </c>
      <c r="J37" s="276">
        <v>23.925000000000001</v>
      </c>
      <c r="K37" s="188">
        <f t="shared" si="5"/>
        <v>42.209000000000003</v>
      </c>
      <c r="L37" s="198">
        <f t="shared" si="6"/>
        <v>0.36176550639610489</v>
      </c>
      <c r="M37" s="328" t="s">
        <v>262</v>
      </c>
      <c r="N37" s="606"/>
      <c r="O37" s="601"/>
      <c r="P37" s="601"/>
      <c r="Q37" s="601"/>
      <c r="R37" s="601"/>
      <c r="S37" s="631"/>
      <c r="T37" s="481"/>
      <c r="U37" s="522"/>
      <c r="V37" s="181"/>
      <c r="W37" s="181"/>
      <c r="X37" s="181"/>
      <c r="Y37" s="181"/>
      <c r="Z37" s="181"/>
      <c r="AA37" s="177"/>
    </row>
    <row r="38" spans="2:27" s="178" customFormat="1" ht="19.899999999999999" customHeight="1">
      <c r="B38" s="681"/>
      <c r="C38" s="613"/>
      <c r="D38" s="613"/>
      <c r="E38" s="677"/>
      <c r="F38" s="192" t="s">
        <v>22</v>
      </c>
      <c r="G38" s="193">
        <v>75.546000000000006</v>
      </c>
      <c r="H38" s="193"/>
      <c r="I38" s="188">
        <f>G38+H38+K37</f>
        <v>117.75500000000001</v>
      </c>
      <c r="J38" s="276"/>
      <c r="K38" s="188">
        <f t="shared" si="5"/>
        <v>117.75500000000001</v>
      </c>
      <c r="L38" s="198">
        <f t="shared" si="6"/>
        <v>0</v>
      </c>
      <c r="M38" s="328" t="s">
        <v>262</v>
      </c>
      <c r="N38" s="606"/>
      <c r="O38" s="601"/>
      <c r="P38" s="601"/>
      <c r="Q38" s="601"/>
      <c r="R38" s="601"/>
      <c r="S38" s="631"/>
      <c r="T38" s="481"/>
      <c r="U38" s="522"/>
      <c r="V38" s="181"/>
      <c r="W38" s="181"/>
      <c r="X38" s="181"/>
      <c r="Y38" s="181"/>
      <c r="Z38" s="181"/>
      <c r="AA38" s="177"/>
    </row>
    <row r="39" spans="2:27" s="178" customFormat="1" ht="19.899999999999999" customHeight="1">
      <c r="B39" s="681"/>
      <c r="C39" s="613"/>
      <c r="D39" s="613"/>
      <c r="E39" s="677" t="s">
        <v>343</v>
      </c>
      <c r="F39" s="266" t="s">
        <v>398</v>
      </c>
      <c r="G39" s="193">
        <v>0</v>
      </c>
      <c r="H39" s="193"/>
      <c r="I39" s="188">
        <f>G39+H39</f>
        <v>0</v>
      </c>
      <c r="J39" s="276"/>
      <c r="K39" s="188">
        <f t="shared" si="5"/>
        <v>0</v>
      </c>
      <c r="L39" s="198">
        <v>0</v>
      </c>
      <c r="M39" s="328" t="s">
        <v>262</v>
      </c>
      <c r="N39" s="606">
        <f>G39+G40+G41</f>
        <v>258.50599999999997</v>
      </c>
      <c r="O39" s="601">
        <f>H39+H40+H41</f>
        <v>0</v>
      </c>
      <c r="P39" s="601">
        <f>N39+O39</f>
        <v>258.50599999999997</v>
      </c>
      <c r="Q39" s="601">
        <f>J39+J40+J41</f>
        <v>110.508</v>
      </c>
      <c r="R39" s="601">
        <f>P39-Q39</f>
        <v>147.99799999999999</v>
      </c>
      <c r="S39" s="631">
        <f>Q39/P39</f>
        <v>0.42748717631312233</v>
      </c>
      <c r="T39" s="481"/>
      <c r="U39" s="522"/>
      <c r="V39" s="181"/>
      <c r="W39" s="181"/>
      <c r="X39" s="181"/>
      <c r="Y39" s="181"/>
      <c r="Z39" s="181"/>
      <c r="AA39" s="177"/>
    </row>
    <row r="40" spans="2:27" s="178" customFormat="1" ht="19.899999999999999" customHeight="1">
      <c r="B40" s="681"/>
      <c r="C40" s="613"/>
      <c r="D40" s="613"/>
      <c r="E40" s="677"/>
      <c r="F40" s="192" t="s">
        <v>21</v>
      </c>
      <c r="G40" s="193">
        <v>120.667</v>
      </c>
      <c r="H40" s="193"/>
      <c r="I40" s="188">
        <f>G40+H40+K39</f>
        <v>120.667</v>
      </c>
      <c r="J40" s="276">
        <v>110.508</v>
      </c>
      <c r="K40" s="188">
        <f t="shared" si="5"/>
        <v>10.159000000000006</v>
      </c>
      <c r="L40" s="198">
        <f t="shared" si="6"/>
        <v>0.91580962483529049</v>
      </c>
      <c r="M40" s="328" t="s">
        <v>262</v>
      </c>
      <c r="N40" s="606"/>
      <c r="O40" s="601"/>
      <c r="P40" s="601"/>
      <c r="Q40" s="601"/>
      <c r="R40" s="601"/>
      <c r="S40" s="631"/>
      <c r="T40" s="481"/>
      <c r="U40" s="522"/>
      <c r="V40" s="181"/>
      <c r="W40" s="181"/>
      <c r="X40" s="181"/>
      <c r="Y40" s="181"/>
      <c r="Z40" s="181"/>
      <c r="AA40" s="177"/>
    </row>
    <row r="41" spans="2:27" s="178" customFormat="1" ht="19.899999999999999" customHeight="1">
      <c r="B41" s="681"/>
      <c r="C41" s="613"/>
      <c r="D41" s="613"/>
      <c r="E41" s="677"/>
      <c r="F41" s="192" t="s">
        <v>22</v>
      </c>
      <c r="G41" s="193">
        <v>137.839</v>
      </c>
      <c r="H41" s="193"/>
      <c r="I41" s="188">
        <f>G41+H41+K40</f>
        <v>147.99799999999999</v>
      </c>
      <c r="J41" s="276"/>
      <c r="K41" s="188">
        <f t="shared" si="5"/>
        <v>147.99799999999999</v>
      </c>
      <c r="L41" s="198">
        <f t="shared" si="6"/>
        <v>0</v>
      </c>
      <c r="M41" s="328" t="s">
        <v>262</v>
      </c>
      <c r="N41" s="606"/>
      <c r="O41" s="601"/>
      <c r="P41" s="601"/>
      <c r="Q41" s="601"/>
      <c r="R41" s="601"/>
      <c r="S41" s="631"/>
      <c r="T41" s="481"/>
      <c r="U41" s="522"/>
      <c r="V41" s="181"/>
      <c r="W41" s="181"/>
      <c r="X41" s="181"/>
      <c r="Y41" s="181"/>
      <c r="Z41" s="181"/>
      <c r="AA41" s="177"/>
    </row>
    <row r="42" spans="2:27" s="178" customFormat="1" ht="19.899999999999999" customHeight="1">
      <c r="B42" s="681"/>
      <c r="C42" s="613"/>
      <c r="D42" s="613"/>
      <c r="E42" s="677" t="s">
        <v>336</v>
      </c>
      <c r="F42" s="266" t="s">
        <v>398</v>
      </c>
      <c r="G42" s="193">
        <v>0</v>
      </c>
      <c r="H42" s="193"/>
      <c r="I42" s="188">
        <f>G42+H42</f>
        <v>0</v>
      </c>
      <c r="J42" s="276"/>
      <c r="K42" s="188">
        <f t="shared" si="5"/>
        <v>0</v>
      </c>
      <c r="L42" s="198">
        <v>0</v>
      </c>
      <c r="M42" s="328" t="s">
        <v>262</v>
      </c>
      <c r="N42" s="606">
        <f>G42+G43+G44</f>
        <v>231.209</v>
      </c>
      <c r="O42" s="601">
        <f>H42+H43+H44</f>
        <v>0</v>
      </c>
      <c r="P42" s="601">
        <f>N42+O42</f>
        <v>231.209</v>
      </c>
      <c r="Q42" s="601">
        <f>J42+J43+J44</f>
        <v>24.324999999999999</v>
      </c>
      <c r="R42" s="601">
        <f>P42-Q42</f>
        <v>206.88400000000001</v>
      </c>
      <c r="S42" s="631">
        <f>Q42/P42</f>
        <v>0.10520784225527552</v>
      </c>
      <c r="T42" s="481"/>
      <c r="U42" s="522"/>
      <c r="V42" s="181"/>
      <c r="W42" s="181"/>
      <c r="X42" s="181"/>
      <c r="Y42" s="181"/>
      <c r="Z42" s="181"/>
      <c r="AA42" s="177"/>
    </row>
    <row r="43" spans="2:27" s="178" customFormat="1" ht="19.899999999999999" customHeight="1">
      <c r="B43" s="681"/>
      <c r="C43" s="613"/>
      <c r="D43" s="613"/>
      <c r="E43" s="677"/>
      <c r="F43" s="192" t="s">
        <v>21</v>
      </c>
      <c r="G43" s="193">
        <v>107.926</v>
      </c>
      <c r="H43" s="193"/>
      <c r="I43" s="188">
        <f>G43+H43+K42</f>
        <v>107.926</v>
      </c>
      <c r="J43" s="276">
        <v>24.324999999999999</v>
      </c>
      <c r="K43" s="188">
        <f t="shared" si="5"/>
        <v>83.600999999999999</v>
      </c>
      <c r="L43" s="198">
        <f t="shared" si="6"/>
        <v>0.22538591256972368</v>
      </c>
      <c r="M43" s="328" t="s">
        <v>262</v>
      </c>
      <c r="N43" s="606"/>
      <c r="O43" s="601"/>
      <c r="P43" s="601"/>
      <c r="Q43" s="601"/>
      <c r="R43" s="601"/>
      <c r="S43" s="631"/>
      <c r="T43" s="481"/>
      <c r="U43" s="522"/>
      <c r="V43" s="181"/>
      <c r="W43" s="181"/>
      <c r="X43" s="181"/>
      <c r="Y43" s="181"/>
      <c r="Z43" s="181"/>
      <c r="AA43" s="177"/>
    </row>
    <row r="44" spans="2:27" s="178" customFormat="1" ht="19.899999999999999" customHeight="1">
      <c r="B44" s="681"/>
      <c r="C44" s="613"/>
      <c r="D44" s="613"/>
      <c r="E44" s="677"/>
      <c r="F44" s="192" t="s">
        <v>22</v>
      </c>
      <c r="G44" s="193">
        <v>123.283</v>
      </c>
      <c r="H44" s="193"/>
      <c r="I44" s="188">
        <f>G44+H44+K43</f>
        <v>206.88400000000001</v>
      </c>
      <c r="J44" s="276"/>
      <c r="K44" s="188">
        <f t="shared" si="5"/>
        <v>206.88400000000001</v>
      </c>
      <c r="L44" s="198">
        <f t="shared" si="6"/>
        <v>0</v>
      </c>
      <c r="M44" s="328" t="s">
        <v>262</v>
      </c>
      <c r="N44" s="606"/>
      <c r="O44" s="601"/>
      <c r="P44" s="601"/>
      <c r="Q44" s="601"/>
      <c r="R44" s="601"/>
      <c r="S44" s="631"/>
      <c r="T44" s="481"/>
      <c r="U44" s="522"/>
      <c r="V44" s="181"/>
      <c r="W44" s="181"/>
      <c r="X44" s="181"/>
      <c r="Y44" s="181"/>
      <c r="Z44" s="181"/>
      <c r="AA44" s="177"/>
    </row>
    <row r="45" spans="2:27" s="178" customFormat="1" ht="19.899999999999999" customHeight="1">
      <c r="B45" s="681"/>
      <c r="C45" s="613" t="s">
        <v>307</v>
      </c>
      <c r="D45" s="613" t="s">
        <v>307</v>
      </c>
      <c r="E45" s="678" t="s">
        <v>337</v>
      </c>
      <c r="F45" s="192" t="s">
        <v>20</v>
      </c>
      <c r="G45" s="193">
        <v>130.67099999999999</v>
      </c>
      <c r="H45" s="193"/>
      <c r="I45" s="188">
        <f>G45+H45</f>
        <v>130.67099999999999</v>
      </c>
      <c r="J45" s="276">
        <v>125.21599999999999</v>
      </c>
      <c r="K45" s="188">
        <f>I45-J45</f>
        <v>5.4549999999999983</v>
      </c>
      <c r="L45" s="198">
        <f t="shared" si="6"/>
        <v>0.95825393545622217</v>
      </c>
      <c r="M45" s="328" t="s">
        <v>262</v>
      </c>
      <c r="N45" s="606">
        <f>G45+G54+G55+G46+G47+G48+G49+G50+G51+G52+G53</f>
        <v>1484.8979999999999</v>
      </c>
      <c r="O45" s="601">
        <f>H45+H46+H47+H48+H49+H50+H51+H52+H53+H54+H55</f>
        <v>0</v>
      </c>
      <c r="P45" s="601">
        <f>N45+O45</f>
        <v>1484.8979999999999</v>
      </c>
      <c r="Q45" s="601">
        <f>J45+J46+J47+J48+J49+J50+J51+J52+J53+J54+J55</f>
        <v>582.78300000000013</v>
      </c>
      <c r="R45" s="601">
        <f>P45-Q45</f>
        <v>902.11499999999978</v>
      </c>
      <c r="S45" s="631">
        <f>Q45/P45</f>
        <v>0.39247342241689337</v>
      </c>
      <c r="T45" s="481"/>
      <c r="U45" s="522"/>
      <c r="V45" s="181"/>
      <c r="W45" s="181"/>
      <c r="X45" s="181"/>
      <c r="Y45" s="181"/>
      <c r="Z45" s="181"/>
      <c r="AA45" s="177"/>
    </row>
    <row r="46" spans="2:27" s="178" customFormat="1" ht="19.899999999999999" customHeight="1">
      <c r="B46" s="681"/>
      <c r="C46" s="613"/>
      <c r="D46" s="613"/>
      <c r="E46" s="678"/>
      <c r="F46" s="192" t="s">
        <v>25</v>
      </c>
      <c r="G46" s="193">
        <v>122.35599999999999</v>
      </c>
      <c r="H46" s="193"/>
      <c r="I46" s="188">
        <f>G46+H46+K45</f>
        <v>127.81099999999999</v>
      </c>
      <c r="J46" s="276">
        <v>106.00700000000001</v>
      </c>
      <c r="K46" s="188">
        <f t="shared" si="5"/>
        <v>21.803999999999988</v>
      </c>
      <c r="L46" s="198">
        <f t="shared" si="6"/>
        <v>0.82940435486773445</v>
      </c>
      <c r="M46" s="328" t="s">
        <v>262</v>
      </c>
      <c r="N46" s="606"/>
      <c r="O46" s="601"/>
      <c r="P46" s="601"/>
      <c r="Q46" s="601"/>
      <c r="R46" s="601"/>
      <c r="S46" s="631"/>
      <c r="T46" s="481"/>
      <c r="U46" s="522"/>
      <c r="V46" s="181"/>
      <c r="W46" s="181"/>
      <c r="X46" s="181"/>
      <c r="Y46" s="181"/>
      <c r="Z46" s="181"/>
      <c r="AA46" s="177"/>
    </row>
    <row r="47" spans="2:27" s="178" customFormat="1" ht="19.899999999999999" customHeight="1">
      <c r="B47" s="681"/>
      <c r="C47" s="613"/>
      <c r="D47" s="613"/>
      <c r="E47" s="678"/>
      <c r="F47" s="192" t="s">
        <v>26</v>
      </c>
      <c r="G47" s="193">
        <v>122.35599999999999</v>
      </c>
      <c r="H47" s="193"/>
      <c r="I47" s="188">
        <f>G47+H47+K46</f>
        <v>144.15999999999997</v>
      </c>
      <c r="J47" s="276">
        <v>104.114</v>
      </c>
      <c r="K47" s="188">
        <f t="shared" si="5"/>
        <v>40.045999999999964</v>
      </c>
      <c r="L47" s="198">
        <f t="shared" si="6"/>
        <v>0.72221143174250846</v>
      </c>
      <c r="M47" s="328" t="s">
        <v>262</v>
      </c>
      <c r="N47" s="606"/>
      <c r="O47" s="601"/>
      <c r="P47" s="601"/>
      <c r="Q47" s="601"/>
      <c r="R47" s="601"/>
      <c r="S47" s="631"/>
      <c r="T47" s="481"/>
      <c r="U47" s="522"/>
      <c r="V47" s="181"/>
      <c r="W47" s="181"/>
      <c r="X47" s="181"/>
      <c r="Y47" s="181"/>
      <c r="Z47" s="181"/>
      <c r="AA47" s="177"/>
    </row>
    <row r="48" spans="2:27" s="178" customFormat="1" ht="19.899999999999999" customHeight="1">
      <c r="B48" s="681"/>
      <c r="C48" s="613"/>
      <c r="D48" s="613"/>
      <c r="E48" s="678"/>
      <c r="F48" s="192" t="s">
        <v>27</v>
      </c>
      <c r="G48" s="193">
        <v>122.35599999999999</v>
      </c>
      <c r="H48" s="193"/>
      <c r="I48" s="188">
        <f t="shared" ref="I48:I55" si="7">G48+H48+K47</f>
        <v>162.40199999999996</v>
      </c>
      <c r="J48" s="276">
        <v>131.70500000000001</v>
      </c>
      <c r="K48" s="188">
        <f t="shared" si="5"/>
        <v>30.696999999999946</v>
      </c>
      <c r="L48" s="198">
        <f t="shared" si="6"/>
        <v>0.81098139185478035</v>
      </c>
      <c r="M48" s="328" t="s">
        <v>262</v>
      </c>
      <c r="N48" s="606"/>
      <c r="O48" s="601"/>
      <c r="P48" s="601"/>
      <c r="Q48" s="601"/>
      <c r="R48" s="601"/>
      <c r="S48" s="631"/>
      <c r="T48" s="481"/>
      <c r="U48" s="522"/>
      <c r="V48" s="181"/>
      <c r="W48" s="181"/>
      <c r="X48" s="181"/>
      <c r="Y48" s="181"/>
      <c r="Z48" s="181"/>
      <c r="AA48" s="177"/>
    </row>
    <row r="49" spans="2:27" s="178" customFormat="1" ht="19.899999999999999" customHeight="1">
      <c r="B49" s="681"/>
      <c r="C49" s="613"/>
      <c r="D49" s="613"/>
      <c r="E49" s="678"/>
      <c r="F49" s="192" t="s">
        <v>28</v>
      </c>
      <c r="G49" s="193">
        <v>122.355</v>
      </c>
      <c r="H49" s="193"/>
      <c r="I49" s="188">
        <f t="shared" si="7"/>
        <v>153.05199999999996</v>
      </c>
      <c r="J49" s="276">
        <v>94.81</v>
      </c>
      <c r="K49" s="188">
        <f t="shared" si="5"/>
        <v>58.241999999999962</v>
      </c>
      <c r="L49" s="198">
        <f t="shared" si="6"/>
        <v>0.61946266628335489</v>
      </c>
      <c r="M49" s="328" t="s">
        <v>262</v>
      </c>
      <c r="N49" s="606"/>
      <c r="O49" s="601"/>
      <c r="P49" s="601"/>
      <c r="Q49" s="601"/>
      <c r="R49" s="601"/>
      <c r="S49" s="631"/>
      <c r="T49" s="481"/>
      <c r="U49" s="522"/>
      <c r="V49" s="181"/>
      <c r="W49" s="181"/>
      <c r="X49" s="181"/>
      <c r="Y49" s="181"/>
      <c r="Z49" s="181"/>
      <c r="AA49" s="177"/>
    </row>
    <row r="50" spans="2:27" s="178" customFormat="1" ht="19.899999999999999" customHeight="1">
      <c r="B50" s="681"/>
      <c r="C50" s="613"/>
      <c r="D50" s="613"/>
      <c r="E50" s="678"/>
      <c r="F50" s="192" t="s">
        <v>29</v>
      </c>
      <c r="G50" s="193">
        <v>122.355</v>
      </c>
      <c r="H50" s="193"/>
      <c r="I50" s="188">
        <f t="shared" si="7"/>
        <v>180.59699999999998</v>
      </c>
      <c r="J50" s="276">
        <v>20.931000000000001</v>
      </c>
      <c r="K50" s="188">
        <f t="shared" si="5"/>
        <v>159.66599999999997</v>
      </c>
      <c r="L50" s="198">
        <f t="shared" si="6"/>
        <v>0.11589893519825913</v>
      </c>
      <c r="M50" s="328" t="s">
        <v>262</v>
      </c>
      <c r="N50" s="606"/>
      <c r="O50" s="601"/>
      <c r="P50" s="601"/>
      <c r="Q50" s="601"/>
      <c r="R50" s="601"/>
      <c r="S50" s="631"/>
      <c r="T50" s="481"/>
      <c r="U50" s="522"/>
      <c r="V50" s="181"/>
      <c r="W50" s="181"/>
      <c r="X50" s="181"/>
      <c r="Y50" s="181"/>
      <c r="Z50" s="181"/>
      <c r="AA50" s="177"/>
    </row>
    <row r="51" spans="2:27" s="178" customFormat="1" ht="19.899999999999999" customHeight="1">
      <c r="B51" s="681"/>
      <c r="C51" s="613"/>
      <c r="D51" s="613"/>
      <c r="E51" s="678"/>
      <c r="F51" s="192" t="s">
        <v>30</v>
      </c>
      <c r="G51" s="193">
        <v>148.49</v>
      </c>
      <c r="H51" s="193"/>
      <c r="I51" s="188">
        <f t="shared" si="7"/>
        <v>308.15599999999995</v>
      </c>
      <c r="J51" s="276"/>
      <c r="K51" s="188">
        <f t="shared" si="5"/>
        <v>308.15599999999995</v>
      </c>
      <c r="L51" s="198">
        <f t="shared" si="6"/>
        <v>0</v>
      </c>
      <c r="M51" s="328" t="s">
        <v>262</v>
      </c>
      <c r="N51" s="606"/>
      <c r="O51" s="601"/>
      <c r="P51" s="601"/>
      <c r="Q51" s="601"/>
      <c r="R51" s="601"/>
      <c r="S51" s="631"/>
      <c r="T51" s="481"/>
      <c r="U51" s="522"/>
      <c r="V51" s="181"/>
      <c r="W51" s="181"/>
      <c r="X51" s="181"/>
      <c r="Y51" s="181"/>
      <c r="Z51" s="181"/>
      <c r="AA51" s="177"/>
    </row>
    <row r="52" spans="2:27" s="178" customFormat="1" ht="19.899999999999999" customHeight="1">
      <c r="B52" s="681"/>
      <c r="C52" s="613"/>
      <c r="D52" s="613"/>
      <c r="E52" s="678"/>
      <c r="F52" s="192" t="s">
        <v>31</v>
      </c>
      <c r="G52" s="193">
        <v>148.49</v>
      </c>
      <c r="H52" s="193"/>
      <c r="I52" s="188">
        <f t="shared" si="7"/>
        <v>456.64599999999996</v>
      </c>
      <c r="J52" s="281"/>
      <c r="K52" s="188">
        <f t="shared" si="5"/>
        <v>456.64599999999996</v>
      </c>
      <c r="L52" s="198">
        <f t="shared" si="6"/>
        <v>0</v>
      </c>
      <c r="M52" s="328" t="s">
        <v>262</v>
      </c>
      <c r="N52" s="606"/>
      <c r="O52" s="601"/>
      <c r="P52" s="601"/>
      <c r="Q52" s="601"/>
      <c r="R52" s="601"/>
      <c r="S52" s="631"/>
      <c r="T52" s="481"/>
      <c r="U52" s="522"/>
      <c r="V52" s="181"/>
      <c r="W52" s="181"/>
      <c r="X52" s="181"/>
      <c r="Y52" s="181"/>
      <c r="Z52" s="181"/>
      <c r="AA52" s="177"/>
    </row>
    <row r="53" spans="2:27" s="178" customFormat="1" ht="19.899999999999999" customHeight="1">
      <c r="B53" s="681"/>
      <c r="C53" s="613"/>
      <c r="D53" s="613"/>
      <c r="E53" s="678"/>
      <c r="F53" s="192" t="s">
        <v>32</v>
      </c>
      <c r="G53" s="193">
        <v>148.49</v>
      </c>
      <c r="H53" s="193"/>
      <c r="I53" s="188">
        <f t="shared" si="7"/>
        <v>605.13599999999997</v>
      </c>
      <c r="J53" s="281"/>
      <c r="K53" s="188">
        <f t="shared" si="5"/>
        <v>605.13599999999997</v>
      </c>
      <c r="L53" s="198">
        <f t="shared" si="6"/>
        <v>0</v>
      </c>
      <c r="M53" s="328" t="s">
        <v>262</v>
      </c>
      <c r="N53" s="606"/>
      <c r="O53" s="601"/>
      <c r="P53" s="601"/>
      <c r="Q53" s="601"/>
      <c r="R53" s="601"/>
      <c r="S53" s="631"/>
      <c r="T53" s="481"/>
      <c r="U53" s="522"/>
      <c r="V53" s="181"/>
      <c r="W53" s="181"/>
      <c r="X53" s="181"/>
      <c r="Y53" s="181"/>
      <c r="Z53" s="181"/>
      <c r="AA53" s="177"/>
    </row>
    <row r="54" spans="2:27" s="178" customFormat="1" ht="19.899999999999999" customHeight="1">
      <c r="B54" s="681"/>
      <c r="C54" s="613"/>
      <c r="D54" s="613"/>
      <c r="E54" s="678"/>
      <c r="F54" s="192" t="s">
        <v>33</v>
      </c>
      <c r="G54" s="193">
        <v>148.49</v>
      </c>
      <c r="H54" s="193"/>
      <c r="I54" s="188">
        <f t="shared" si="7"/>
        <v>753.62599999999998</v>
      </c>
      <c r="J54" s="281"/>
      <c r="K54" s="188">
        <f t="shared" si="5"/>
        <v>753.62599999999998</v>
      </c>
      <c r="L54" s="198">
        <f t="shared" si="6"/>
        <v>0</v>
      </c>
      <c r="M54" s="328" t="s">
        <v>262</v>
      </c>
      <c r="N54" s="606"/>
      <c r="O54" s="601"/>
      <c r="P54" s="601"/>
      <c r="Q54" s="601"/>
      <c r="R54" s="601"/>
      <c r="S54" s="631"/>
      <c r="T54" s="481"/>
      <c r="U54" s="522"/>
      <c r="V54" s="181"/>
      <c r="W54" s="181"/>
      <c r="X54" s="181"/>
      <c r="Y54" s="181"/>
      <c r="Z54" s="181"/>
      <c r="AA54" s="177"/>
    </row>
    <row r="55" spans="2:27" s="178" customFormat="1" ht="22.9" customHeight="1" thickBot="1">
      <c r="B55" s="682"/>
      <c r="C55" s="672"/>
      <c r="D55" s="672"/>
      <c r="E55" s="679"/>
      <c r="F55" s="199" t="s">
        <v>34</v>
      </c>
      <c r="G55" s="200">
        <v>148.489</v>
      </c>
      <c r="H55" s="200"/>
      <c r="I55" s="194">
        <f t="shared" si="7"/>
        <v>902.11500000000001</v>
      </c>
      <c r="J55" s="282"/>
      <c r="K55" s="194">
        <f t="shared" si="5"/>
        <v>902.11500000000001</v>
      </c>
      <c r="L55" s="201">
        <f t="shared" si="6"/>
        <v>0</v>
      </c>
      <c r="M55" s="329" t="s">
        <v>262</v>
      </c>
      <c r="N55" s="659"/>
      <c r="O55" s="660"/>
      <c r="P55" s="660"/>
      <c r="Q55" s="660"/>
      <c r="R55" s="660"/>
      <c r="S55" s="668"/>
      <c r="T55" s="481"/>
      <c r="U55" s="522"/>
      <c r="V55" s="181"/>
      <c r="W55" s="181"/>
      <c r="X55" s="181"/>
      <c r="Y55" s="181"/>
      <c r="Z55" s="181"/>
      <c r="AA55" s="177"/>
    </row>
    <row r="56" spans="2:27" s="178" customFormat="1" ht="21" customHeight="1">
      <c r="B56" s="330"/>
      <c r="C56" s="319"/>
      <c r="D56" s="319"/>
      <c r="E56" s="331"/>
      <c r="F56" s="332"/>
      <c r="G56" s="333">
        <f>SUM(G26:G55)</f>
        <v>3890.8489999999988</v>
      </c>
      <c r="H56" s="332"/>
      <c r="I56" s="332"/>
      <c r="J56" s="334">
        <f>SUM(J26:J55)</f>
        <v>1358.0409999999999</v>
      </c>
      <c r="K56" s="332">
        <f>SUM(K26:K55)</f>
        <v>5411.2209999999995</v>
      </c>
      <c r="L56" s="335"/>
      <c r="M56" s="354" t="s">
        <v>262</v>
      </c>
      <c r="N56" s="498">
        <f>SUM(N26:N55)</f>
        <v>3890.8490000000002</v>
      </c>
      <c r="O56" s="498">
        <f t="shared" ref="O56" si="8">SUM(O26:O55)</f>
        <v>0</v>
      </c>
      <c r="P56" s="498">
        <f>+N56+O56</f>
        <v>3890.8490000000002</v>
      </c>
      <c r="Q56" s="498">
        <f>SUM(Q26:Q55)</f>
        <v>1358.0410000000002</v>
      </c>
      <c r="R56" s="498">
        <f>+P56-Q56</f>
        <v>2532.808</v>
      </c>
      <c r="S56" s="499">
        <f>+Q56/P56</f>
        <v>0.34903461943652919</v>
      </c>
      <c r="T56" s="479">
        <v>3844.2420000000002</v>
      </c>
      <c r="U56" s="523">
        <f>+G56-T56</f>
        <v>46.606999999998607</v>
      </c>
      <c r="V56" s="523">
        <f>+T56+U56</f>
        <v>3890.8489999999988</v>
      </c>
      <c r="W56" s="181"/>
      <c r="X56" s="181"/>
      <c r="Y56" s="181"/>
      <c r="Z56" s="181"/>
      <c r="AA56" s="177"/>
    </row>
    <row r="57" spans="2:27" s="178" customFormat="1" ht="19.899999999999999" customHeight="1">
      <c r="B57" s="595" t="s">
        <v>339</v>
      </c>
      <c r="C57" s="643" t="s">
        <v>308</v>
      </c>
      <c r="D57" s="743" t="s">
        <v>299</v>
      </c>
      <c r="E57" s="744"/>
      <c r="F57" s="202" t="s">
        <v>20</v>
      </c>
      <c r="G57" s="462">
        <v>2.0649999999999999</v>
      </c>
      <c r="H57" s="460"/>
      <c r="I57" s="460">
        <f>G57+H57</f>
        <v>2.0649999999999999</v>
      </c>
      <c r="J57" s="461">
        <v>1.456</v>
      </c>
      <c r="K57" s="460">
        <f>I57-J57</f>
        <v>0.60899999999999999</v>
      </c>
      <c r="L57" s="304">
        <f t="shared" ref="L57:L59" si="9">J57/I57</f>
        <v>0.70508474576271185</v>
      </c>
      <c r="M57" s="467" t="s">
        <v>262</v>
      </c>
      <c r="N57" s="601">
        <f>+G57+G58+G59</f>
        <v>23.469000000000001</v>
      </c>
      <c r="O57" s="601">
        <f>H57+H58+H59</f>
        <v>0</v>
      </c>
      <c r="P57" s="601">
        <f>N57+O57</f>
        <v>23.469000000000001</v>
      </c>
      <c r="Q57" s="601">
        <f>J57+J58+J59</f>
        <v>5.6660000000000004</v>
      </c>
      <c r="R57" s="601">
        <f>P57-Q57</f>
        <v>17.803000000000001</v>
      </c>
      <c r="S57" s="673">
        <f>Q57/P57</f>
        <v>0.24142485832374622</v>
      </c>
      <c r="T57" s="479"/>
      <c r="U57" s="181"/>
      <c r="V57" s="181"/>
      <c r="W57" s="181"/>
      <c r="X57" s="181"/>
      <c r="Y57" s="181"/>
      <c r="Z57" s="181"/>
      <c r="AA57" s="177"/>
    </row>
    <row r="58" spans="2:27" s="178" customFormat="1" ht="19.899999999999999" customHeight="1">
      <c r="B58" s="596"/>
      <c r="C58" s="643"/>
      <c r="D58" s="745"/>
      <c r="E58" s="746"/>
      <c r="F58" s="202" t="s">
        <v>21</v>
      </c>
      <c r="G58" s="462">
        <v>9.6690000000000005</v>
      </c>
      <c r="H58" s="460"/>
      <c r="I58" s="460">
        <f>G58+H58+K57</f>
        <v>10.278</v>
      </c>
      <c r="J58" s="461">
        <v>4.21</v>
      </c>
      <c r="K58" s="460">
        <f>I58-J58</f>
        <v>6.0680000000000005</v>
      </c>
      <c r="L58" s="304">
        <f t="shared" si="9"/>
        <v>0.40961276512940259</v>
      </c>
      <c r="M58" s="467" t="s">
        <v>262</v>
      </c>
      <c r="N58" s="601"/>
      <c r="O58" s="601"/>
      <c r="P58" s="601"/>
      <c r="Q58" s="601"/>
      <c r="R58" s="601"/>
      <c r="S58" s="673"/>
      <c r="T58" s="479"/>
      <c r="U58" s="181"/>
      <c r="V58" s="181"/>
      <c r="W58" s="181"/>
      <c r="X58" s="181"/>
      <c r="Y58" s="181"/>
      <c r="Z58" s="181"/>
      <c r="AA58" s="177"/>
    </row>
    <row r="59" spans="2:27" s="178" customFormat="1" ht="19.899999999999999" customHeight="1">
      <c r="B59" s="596"/>
      <c r="C59" s="643"/>
      <c r="D59" s="747"/>
      <c r="E59" s="748"/>
      <c r="F59" s="202" t="s">
        <v>22</v>
      </c>
      <c r="G59" s="462">
        <v>11.734999999999999</v>
      </c>
      <c r="H59" s="460"/>
      <c r="I59" s="460">
        <f>G59+H59+K58</f>
        <v>17.803000000000001</v>
      </c>
      <c r="J59" s="461"/>
      <c r="K59" s="460">
        <f>I59-J59</f>
        <v>17.803000000000001</v>
      </c>
      <c r="L59" s="304">
        <f t="shared" si="9"/>
        <v>0</v>
      </c>
      <c r="M59" s="467" t="s">
        <v>262</v>
      </c>
      <c r="N59" s="601"/>
      <c r="O59" s="601"/>
      <c r="P59" s="601"/>
      <c r="Q59" s="601"/>
      <c r="R59" s="601"/>
      <c r="S59" s="673"/>
      <c r="T59" s="481"/>
      <c r="U59" s="524"/>
      <c r="V59" s="181"/>
      <c r="W59" s="181"/>
      <c r="X59" s="181"/>
      <c r="Y59" s="181"/>
      <c r="Z59" s="181"/>
      <c r="AA59" s="177"/>
    </row>
    <row r="60" spans="2:27" s="253" customFormat="1" ht="19.899999999999999" customHeight="1">
      <c r="B60" s="596"/>
      <c r="C60" s="597" t="s">
        <v>307</v>
      </c>
      <c r="D60" s="749" t="s">
        <v>307</v>
      </c>
      <c r="E60" s="750"/>
      <c r="F60" s="465" t="s">
        <v>398</v>
      </c>
      <c r="G60" s="462">
        <v>37.421999999999997</v>
      </c>
      <c r="H60" s="460"/>
      <c r="I60" s="460">
        <f>G60+H60</f>
        <v>37.421999999999997</v>
      </c>
      <c r="J60" s="461">
        <v>13.026</v>
      </c>
      <c r="K60" s="460">
        <f>I60-J60</f>
        <v>24.395999999999997</v>
      </c>
      <c r="L60" s="304">
        <f>J60/I60</f>
        <v>0.34808401475068146</v>
      </c>
      <c r="M60" s="467" t="s">
        <v>262</v>
      </c>
      <c r="N60" s="458">
        <f>+G60</f>
        <v>37.421999999999997</v>
      </c>
      <c r="O60" s="458">
        <f>+H60</f>
        <v>0</v>
      </c>
      <c r="P60" s="458">
        <f>+N60+O60</f>
        <v>37.421999999999997</v>
      </c>
      <c r="Q60" s="458">
        <f>J60</f>
        <v>13.026</v>
      </c>
      <c r="R60" s="458">
        <f>+P60-Q60</f>
        <v>24.395999999999997</v>
      </c>
      <c r="S60" s="490">
        <f>+Q60/P60</f>
        <v>0.34808401475068146</v>
      </c>
      <c r="T60" s="481">
        <v>425.24200000000002</v>
      </c>
      <c r="U60" s="525">
        <v>24.396000000000001</v>
      </c>
      <c r="V60" s="181">
        <v>179.38800000000001</v>
      </c>
      <c r="W60" s="181"/>
      <c r="X60" s="181"/>
      <c r="Y60" s="181"/>
      <c r="Z60" s="181"/>
      <c r="AA60" s="252"/>
    </row>
    <row r="61" spans="2:27" s="178" customFormat="1" ht="35.25" customHeight="1">
      <c r="B61" s="596"/>
      <c r="C61" s="598"/>
      <c r="D61" s="675" t="s">
        <v>344</v>
      </c>
      <c r="E61" s="486" t="s">
        <v>344</v>
      </c>
      <c r="F61" s="466" t="s">
        <v>440</v>
      </c>
      <c r="G61" s="462">
        <v>26.98</v>
      </c>
      <c r="H61" s="460"/>
      <c r="I61" s="460">
        <f>G61+H61</f>
        <v>26.98</v>
      </c>
      <c r="J61" s="461">
        <v>0.89</v>
      </c>
      <c r="K61" s="460">
        <f>I61-J61</f>
        <v>26.09</v>
      </c>
      <c r="L61" s="304">
        <f t="shared" ref="L61:L71" si="10">J61/I61</f>
        <v>3.2987398072646404E-2</v>
      </c>
      <c r="M61" s="467" t="s">
        <v>262</v>
      </c>
      <c r="N61" s="458">
        <f>+G61</f>
        <v>26.98</v>
      </c>
      <c r="O61" s="458">
        <f>H61</f>
        <v>0</v>
      </c>
      <c r="P61" s="458">
        <f>N61+O61</f>
        <v>26.98</v>
      </c>
      <c r="Q61" s="458">
        <f>J61</f>
        <v>0.89</v>
      </c>
      <c r="R61" s="458">
        <f>P61-Q61</f>
        <v>26.09</v>
      </c>
      <c r="S61" s="490">
        <f>Q61/P61</f>
        <v>3.2987398072646404E-2</v>
      </c>
      <c r="T61" s="479"/>
      <c r="U61" s="181"/>
      <c r="V61" s="181"/>
      <c r="W61" s="181"/>
      <c r="X61" s="181"/>
      <c r="Y61" s="181"/>
      <c r="Z61" s="181"/>
      <c r="AA61" s="177"/>
    </row>
    <row r="62" spans="2:27" s="178" customFormat="1" ht="19.899999999999999" customHeight="1">
      <c r="B62" s="596"/>
      <c r="C62" s="598"/>
      <c r="D62" s="675"/>
      <c r="E62" s="644" t="s">
        <v>512</v>
      </c>
      <c r="F62" s="465" t="s">
        <v>441</v>
      </c>
      <c r="G62" s="462">
        <v>5.2160000000000002</v>
      </c>
      <c r="H62" s="460"/>
      <c r="I62" s="460">
        <f>+G62+H62</f>
        <v>5.2160000000000002</v>
      </c>
      <c r="J62" s="461">
        <v>1.26</v>
      </c>
      <c r="K62" s="460">
        <f t="shared" ref="K62:K71" si="11">+I62-J62</f>
        <v>3.9560000000000004</v>
      </c>
      <c r="L62" s="304">
        <f t="shared" si="10"/>
        <v>0.2415644171779141</v>
      </c>
      <c r="M62" s="467" t="s">
        <v>262</v>
      </c>
      <c r="N62" s="601">
        <f>+G62+G63</f>
        <v>10.961</v>
      </c>
      <c r="O62" s="601">
        <f>+H62+H63</f>
        <v>0</v>
      </c>
      <c r="P62" s="601">
        <f>+N62+O62</f>
        <v>10.961</v>
      </c>
      <c r="Q62" s="601">
        <f>+J62+J63</f>
        <v>1.26</v>
      </c>
      <c r="R62" s="601">
        <f>+P62-Q62</f>
        <v>9.7010000000000005</v>
      </c>
      <c r="S62" s="674">
        <f>Q62/P62</f>
        <v>0.11495301523583615</v>
      </c>
      <c r="T62" s="479"/>
      <c r="U62" s="181"/>
      <c r="V62" s="181"/>
      <c r="W62" s="181"/>
      <c r="X62" s="181"/>
      <c r="Y62" s="181"/>
      <c r="Z62" s="181"/>
      <c r="AA62" s="177"/>
    </row>
    <row r="63" spans="2:27" s="178" customFormat="1" ht="19.899999999999999" customHeight="1">
      <c r="B63" s="596"/>
      <c r="C63" s="598"/>
      <c r="D63" s="675"/>
      <c r="E63" s="644"/>
      <c r="F63" s="202" t="s">
        <v>22</v>
      </c>
      <c r="G63" s="462">
        <v>5.7450000000000001</v>
      </c>
      <c r="H63" s="460"/>
      <c r="I63" s="460">
        <f>+K62+G63+H63</f>
        <v>9.7010000000000005</v>
      </c>
      <c r="J63" s="461"/>
      <c r="K63" s="460">
        <f t="shared" si="11"/>
        <v>9.7010000000000005</v>
      </c>
      <c r="L63" s="304">
        <f t="shared" si="10"/>
        <v>0</v>
      </c>
      <c r="M63" s="467" t="s">
        <v>262</v>
      </c>
      <c r="N63" s="601"/>
      <c r="O63" s="601"/>
      <c r="P63" s="601"/>
      <c r="Q63" s="601"/>
      <c r="R63" s="601"/>
      <c r="S63" s="674"/>
      <c r="T63" s="479"/>
      <c r="U63" s="181"/>
      <c r="V63" s="181"/>
      <c r="W63" s="181"/>
      <c r="X63" s="181"/>
      <c r="Y63" s="181"/>
      <c r="Z63" s="181"/>
      <c r="AA63" s="177"/>
    </row>
    <row r="64" spans="2:27" s="253" customFormat="1" ht="19.899999999999999" customHeight="1">
      <c r="B64" s="596"/>
      <c r="C64" s="598"/>
      <c r="D64" s="675"/>
      <c r="E64" s="644" t="s">
        <v>513</v>
      </c>
      <c r="F64" s="465" t="s">
        <v>441</v>
      </c>
      <c r="G64" s="462">
        <v>5.2169999999999996</v>
      </c>
      <c r="H64" s="460"/>
      <c r="I64" s="460">
        <f>+G64+H64</f>
        <v>5.2169999999999996</v>
      </c>
      <c r="J64" s="461">
        <v>1.26</v>
      </c>
      <c r="K64" s="460">
        <f t="shared" si="11"/>
        <v>3.9569999999999999</v>
      </c>
      <c r="L64" s="304">
        <f t="shared" si="10"/>
        <v>0.24151811385853941</v>
      </c>
      <c r="M64" s="467" t="s">
        <v>262</v>
      </c>
      <c r="N64" s="601">
        <f>+G64+G65</f>
        <v>10.963999999999999</v>
      </c>
      <c r="O64" s="601">
        <f t="shared" ref="O64" si="12">+H64+H65</f>
        <v>0</v>
      </c>
      <c r="P64" s="601">
        <f t="shared" ref="P64" si="13">+N64+O64</f>
        <v>10.963999999999999</v>
      </c>
      <c r="Q64" s="601">
        <f>+J64+J65</f>
        <v>1.26</v>
      </c>
      <c r="R64" s="601">
        <f t="shared" ref="R64" si="14">+P64-Q64</f>
        <v>9.7039999999999988</v>
      </c>
      <c r="S64" s="674">
        <f t="shared" ref="S64" si="15">Q64/P64</f>
        <v>0.11492156147391465</v>
      </c>
      <c r="T64" s="479"/>
      <c r="U64" s="181"/>
      <c r="V64" s="181"/>
      <c r="W64" s="181"/>
      <c r="X64" s="181"/>
      <c r="Y64" s="181"/>
      <c r="Z64" s="181"/>
      <c r="AA64" s="252"/>
    </row>
    <row r="65" spans="2:27" s="253" customFormat="1" ht="19.899999999999999" customHeight="1">
      <c r="B65" s="596"/>
      <c r="C65" s="598"/>
      <c r="D65" s="675"/>
      <c r="E65" s="644"/>
      <c r="F65" s="202" t="s">
        <v>22</v>
      </c>
      <c r="G65" s="462">
        <v>5.7469999999999999</v>
      </c>
      <c r="H65" s="460"/>
      <c r="I65" s="460">
        <f>+K64+G65+H65</f>
        <v>9.7040000000000006</v>
      </c>
      <c r="J65" s="461"/>
      <c r="K65" s="460">
        <f t="shared" si="11"/>
        <v>9.7040000000000006</v>
      </c>
      <c r="L65" s="304">
        <f t="shared" si="10"/>
        <v>0</v>
      </c>
      <c r="M65" s="467" t="s">
        <v>262</v>
      </c>
      <c r="N65" s="601"/>
      <c r="O65" s="601"/>
      <c r="P65" s="601"/>
      <c r="Q65" s="601"/>
      <c r="R65" s="601"/>
      <c r="S65" s="674"/>
      <c r="T65" s="479"/>
      <c r="U65" s="181"/>
      <c r="V65" s="181"/>
      <c r="W65" s="181"/>
      <c r="X65" s="181"/>
      <c r="Y65" s="181"/>
      <c r="Z65" s="181"/>
      <c r="AA65" s="252"/>
    </row>
    <row r="66" spans="2:27" s="253" customFormat="1" ht="19.899999999999999" customHeight="1">
      <c r="B66" s="596"/>
      <c r="C66" s="598"/>
      <c r="D66" s="675"/>
      <c r="E66" s="644" t="s">
        <v>514</v>
      </c>
      <c r="F66" s="465" t="s">
        <v>441</v>
      </c>
      <c r="G66" s="462">
        <v>5.2190000000000003</v>
      </c>
      <c r="H66" s="460"/>
      <c r="I66" s="460">
        <f>+G66+H66</f>
        <v>5.2190000000000003</v>
      </c>
      <c r="J66" s="461">
        <v>5.6000000000000001E-2</v>
      </c>
      <c r="K66" s="460">
        <f t="shared" si="11"/>
        <v>5.1630000000000003</v>
      </c>
      <c r="L66" s="304">
        <f t="shared" si="10"/>
        <v>1.0730024908986396E-2</v>
      </c>
      <c r="M66" s="467" t="s">
        <v>262</v>
      </c>
      <c r="N66" s="601">
        <f>+G66+G67</f>
        <v>10.968</v>
      </c>
      <c r="O66" s="601">
        <f t="shared" ref="O66" si="16">+H66+H67</f>
        <v>0</v>
      </c>
      <c r="P66" s="601">
        <f t="shared" ref="P66" si="17">+N66+O66</f>
        <v>10.968</v>
      </c>
      <c r="Q66" s="601">
        <f>+J66+J67</f>
        <v>5.6000000000000001E-2</v>
      </c>
      <c r="R66" s="601">
        <f t="shared" ref="R66" si="18">+P66-Q66</f>
        <v>10.912000000000001</v>
      </c>
      <c r="S66" s="674">
        <f t="shared" ref="S66" si="19">Q66/P66</f>
        <v>5.1057622173595919E-3</v>
      </c>
      <c r="T66" s="479"/>
      <c r="U66" s="181"/>
      <c r="V66" s="181"/>
      <c r="W66" s="181"/>
      <c r="X66" s="181"/>
      <c r="Y66" s="181"/>
      <c r="Z66" s="181"/>
      <c r="AA66" s="252"/>
    </row>
    <row r="67" spans="2:27" s="253" customFormat="1" ht="19.899999999999999" customHeight="1">
      <c r="B67" s="596"/>
      <c r="C67" s="598"/>
      <c r="D67" s="675"/>
      <c r="E67" s="644"/>
      <c r="F67" s="202" t="s">
        <v>22</v>
      </c>
      <c r="G67" s="462">
        <v>5.7489999999999997</v>
      </c>
      <c r="H67" s="460"/>
      <c r="I67" s="460">
        <f>+K66+G67+H67</f>
        <v>10.911999999999999</v>
      </c>
      <c r="J67" s="461"/>
      <c r="K67" s="460">
        <f t="shared" si="11"/>
        <v>10.911999999999999</v>
      </c>
      <c r="L67" s="304">
        <f t="shared" si="10"/>
        <v>0</v>
      </c>
      <c r="M67" s="467" t="s">
        <v>262</v>
      </c>
      <c r="N67" s="601"/>
      <c r="O67" s="601"/>
      <c r="P67" s="601"/>
      <c r="Q67" s="601"/>
      <c r="R67" s="601"/>
      <c r="S67" s="674"/>
      <c r="T67" s="479"/>
      <c r="U67" s="181"/>
      <c r="V67" s="181"/>
      <c r="W67" s="181"/>
      <c r="X67" s="181"/>
      <c r="Y67" s="181"/>
      <c r="Z67" s="181"/>
      <c r="AA67" s="252"/>
    </row>
    <row r="68" spans="2:27" s="253" customFormat="1" ht="19.899999999999999" customHeight="1">
      <c r="B68" s="596"/>
      <c r="C68" s="598"/>
      <c r="D68" s="675"/>
      <c r="E68" s="644" t="s">
        <v>515</v>
      </c>
      <c r="F68" s="465" t="s">
        <v>441</v>
      </c>
      <c r="G68" s="462">
        <v>5.218</v>
      </c>
      <c r="H68" s="460"/>
      <c r="I68" s="460">
        <f>+G68+H68</f>
        <v>5.218</v>
      </c>
      <c r="J68" s="461">
        <v>0.61799999999999999</v>
      </c>
      <c r="K68" s="460">
        <f t="shared" si="11"/>
        <v>4.5999999999999996</v>
      </c>
      <c r="L68" s="304">
        <f t="shared" si="10"/>
        <v>0.11843618244538137</v>
      </c>
      <c r="M68" s="467" t="s">
        <v>262</v>
      </c>
      <c r="N68" s="601">
        <f>+G68+G69</f>
        <v>10.966000000000001</v>
      </c>
      <c r="O68" s="601">
        <f t="shared" ref="O68" si="20">+H68+H69</f>
        <v>0</v>
      </c>
      <c r="P68" s="601">
        <f t="shared" ref="P68" si="21">+N68+O68</f>
        <v>10.966000000000001</v>
      </c>
      <c r="Q68" s="601">
        <f>+J68+J69</f>
        <v>0.61799999999999999</v>
      </c>
      <c r="R68" s="601">
        <f t="shared" ref="R68" si="22">+P68-Q68</f>
        <v>10.348000000000001</v>
      </c>
      <c r="S68" s="674">
        <f t="shared" ref="S68" si="23">Q68/P68</f>
        <v>5.6356009483859194E-2</v>
      </c>
      <c r="T68" s="479"/>
      <c r="U68" s="181"/>
      <c r="V68" s="181"/>
      <c r="W68" s="181"/>
      <c r="X68" s="181"/>
      <c r="Y68" s="181"/>
      <c r="Z68" s="181"/>
      <c r="AA68" s="252"/>
    </row>
    <row r="69" spans="2:27" s="253" customFormat="1" ht="19.899999999999999" customHeight="1">
      <c r="B69" s="596"/>
      <c r="C69" s="598"/>
      <c r="D69" s="675"/>
      <c r="E69" s="644"/>
      <c r="F69" s="202" t="s">
        <v>22</v>
      </c>
      <c r="G69" s="462">
        <v>5.7480000000000002</v>
      </c>
      <c r="H69" s="460"/>
      <c r="I69" s="460">
        <f>+K68+G69+H69</f>
        <v>10.347999999999999</v>
      </c>
      <c r="J69" s="461"/>
      <c r="K69" s="460">
        <f t="shared" si="11"/>
        <v>10.347999999999999</v>
      </c>
      <c r="L69" s="304">
        <f t="shared" si="10"/>
        <v>0</v>
      </c>
      <c r="M69" s="467" t="s">
        <v>262</v>
      </c>
      <c r="N69" s="601"/>
      <c r="O69" s="601"/>
      <c r="P69" s="601"/>
      <c r="Q69" s="601"/>
      <c r="R69" s="601"/>
      <c r="S69" s="674"/>
      <c r="T69" s="479"/>
      <c r="U69" s="181"/>
      <c r="V69" s="181"/>
      <c r="W69" s="181"/>
      <c r="X69" s="181"/>
      <c r="Y69" s="181"/>
      <c r="Z69" s="181"/>
      <c r="AA69" s="252"/>
    </row>
    <row r="70" spans="2:27" s="253" customFormat="1" ht="19.899999999999999" customHeight="1">
      <c r="B70" s="596"/>
      <c r="C70" s="598"/>
      <c r="D70" s="675"/>
      <c r="E70" s="644" t="s">
        <v>516</v>
      </c>
      <c r="F70" s="465" t="s">
        <v>441</v>
      </c>
      <c r="G70" s="489">
        <v>5.22</v>
      </c>
      <c r="H70" s="460"/>
      <c r="I70" s="488">
        <f>+G70+H70</f>
        <v>5.22</v>
      </c>
      <c r="J70" s="461"/>
      <c r="K70" s="488">
        <f t="shared" si="11"/>
        <v>5.22</v>
      </c>
      <c r="L70" s="304">
        <f t="shared" si="10"/>
        <v>0</v>
      </c>
      <c r="M70" s="467" t="s">
        <v>262</v>
      </c>
      <c r="N70" s="706">
        <f>+G70+G71</f>
        <v>10.971</v>
      </c>
      <c r="O70" s="601">
        <f t="shared" ref="O70" si="24">+H70+H71</f>
        <v>0</v>
      </c>
      <c r="P70" s="601">
        <f t="shared" ref="P70" si="25">+N70+O70</f>
        <v>10.971</v>
      </c>
      <c r="Q70" s="601">
        <f>+J70+J71</f>
        <v>0</v>
      </c>
      <c r="R70" s="601">
        <f t="shared" ref="R70" si="26">+P70-Q70</f>
        <v>10.971</v>
      </c>
      <c r="S70" s="674">
        <f t="shared" ref="S70" si="27">Q70/P70</f>
        <v>0</v>
      </c>
      <c r="T70" s="479"/>
      <c r="U70" s="181"/>
      <c r="V70" s="181"/>
      <c r="W70" s="181"/>
      <c r="X70" s="181"/>
      <c r="Y70" s="181"/>
      <c r="Z70" s="181"/>
      <c r="AA70" s="252"/>
    </row>
    <row r="71" spans="2:27" s="253" customFormat="1" ht="19.899999999999999" customHeight="1">
      <c r="B71" s="596"/>
      <c r="C71" s="598"/>
      <c r="D71" s="675"/>
      <c r="E71" s="644"/>
      <c r="F71" s="202" t="s">
        <v>22</v>
      </c>
      <c r="G71" s="462">
        <v>5.7510000000000003</v>
      </c>
      <c r="H71" s="460"/>
      <c r="I71" s="460">
        <f>+K70+G71+H71</f>
        <v>10.971</v>
      </c>
      <c r="J71" s="461"/>
      <c r="K71" s="460">
        <f t="shared" si="11"/>
        <v>10.971</v>
      </c>
      <c r="L71" s="304">
        <f t="shared" si="10"/>
        <v>0</v>
      </c>
      <c r="M71" s="467" t="s">
        <v>262</v>
      </c>
      <c r="N71" s="601"/>
      <c r="O71" s="601"/>
      <c r="P71" s="601"/>
      <c r="Q71" s="601"/>
      <c r="R71" s="601"/>
      <c r="S71" s="674"/>
      <c r="T71" s="479"/>
      <c r="U71" s="181"/>
      <c r="V71" s="181"/>
      <c r="W71" s="181"/>
      <c r="X71" s="181"/>
      <c r="Y71" s="181"/>
      <c r="Z71" s="181"/>
      <c r="AA71" s="252"/>
    </row>
    <row r="72" spans="2:27" s="178" customFormat="1" ht="36.75" customHeight="1">
      <c r="B72" s="596"/>
      <c r="C72" s="598"/>
      <c r="D72" s="676" t="s">
        <v>345</v>
      </c>
      <c r="E72" s="486" t="s">
        <v>345</v>
      </c>
      <c r="F72" s="466" t="s">
        <v>440</v>
      </c>
      <c r="G72" s="462">
        <v>16.172000000000001</v>
      </c>
      <c r="H72" s="460"/>
      <c r="I72" s="460">
        <f>G72+H72</f>
        <v>16.172000000000001</v>
      </c>
      <c r="J72" s="461">
        <v>0.78400000000000003</v>
      </c>
      <c r="K72" s="460">
        <f>I72-J72</f>
        <v>15.388</v>
      </c>
      <c r="L72" s="304">
        <f>+J72/I72</f>
        <v>4.8478852337373236E-2</v>
      </c>
      <c r="M72" s="467" t="s">
        <v>262</v>
      </c>
      <c r="N72" s="458">
        <f>+G72</f>
        <v>16.172000000000001</v>
      </c>
      <c r="O72" s="458">
        <f>H72+H73+H74</f>
        <v>0</v>
      </c>
      <c r="P72" s="458">
        <f>N72+O72</f>
        <v>16.172000000000001</v>
      </c>
      <c r="Q72" s="458">
        <f>J72</f>
        <v>0.78400000000000003</v>
      </c>
      <c r="R72" s="458">
        <f>P72-Q72</f>
        <v>15.388</v>
      </c>
      <c r="S72" s="490">
        <f>Q72/P72</f>
        <v>4.8478852337373236E-2</v>
      </c>
      <c r="T72" s="479"/>
      <c r="U72" s="181"/>
      <c r="V72" s="181"/>
      <c r="W72" s="181"/>
      <c r="X72" s="181"/>
      <c r="Y72" s="181"/>
      <c r="Z72" s="181"/>
      <c r="AA72" s="177"/>
    </row>
    <row r="73" spans="2:27" s="178" customFormat="1" ht="19.899999999999999" customHeight="1">
      <c r="B73" s="596"/>
      <c r="C73" s="598"/>
      <c r="D73" s="676"/>
      <c r="E73" s="644" t="s">
        <v>509</v>
      </c>
      <c r="F73" s="465" t="s">
        <v>441</v>
      </c>
      <c r="G73" s="489">
        <v>5.13</v>
      </c>
      <c r="H73" s="460"/>
      <c r="I73" s="488">
        <f>+G73+H73</f>
        <v>5.13</v>
      </c>
      <c r="J73" s="461">
        <v>0.78400000000000003</v>
      </c>
      <c r="K73" s="488">
        <f t="shared" ref="K73:K78" si="28">+I73-J73</f>
        <v>4.3460000000000001</v>
      </c>
      <c r="L73" s="304">
        <f>+J73/I73</f>
        <v>0.15282651072124756</v>
      </c>
      <c r="M73" s="467" t="s">
        <v>262</v>
      </c>
      <c r="N73" s="706">
        <f>+G73+G74</f>
        <v>10.873000000000001</v>
      </c>
      <c r="O73" s="601">
        <f>+H73+H74</f>
        <v>0</v>
      </c>
      <c r="P73" s="601">
        <f>N73+O73</f>
        <v>10.873000000000001</v>
      </c>
      <c r="Q73" s="601">
        <f>+J73+J74</f>
        <v>0.78400000000000003</v>
      </c>
      <c r="R73" s="601">
        <f t="shared" ref="R73:R78" si="29">P73-Q73</f>
        <v>10.089</v>
      </c>
      <c r="S73" s="674">
        <f>Q73/P73</f>
        <v>7.2105214752138325E-2</v>
      </c>
      <c r="T73" s="479"/>
      <c r="U73" s="181"/>
      <c r="V73" s="181"/>
      <c r="W73" s="181"/>
      <c r="X73" s="181"/>
      <c r="Y73" s="181"/>
      <c r="Z73" s="181"/>
      <c r="AA73" s="177"/>
    </row>
    <row r="74" spans="2:27" s="178" customFormat="1" ht="19.899999999999999" customHeight="1">
      <c r="B74" s="596"/>
      <c r="C74" s="598"/>
      <c r="D74" s="676"/>
      <c r="E74" s="644"/>
      <c r="F74" s="202" t="s">
        <v>22</v>
      </c>
      <c r="G74" s="462">
        <v>5.7430000000000003</v>
      </c>
      <c r="H74" s="460"/>
      <c r="I74" s="460">
        <f>+K73+G74+H74</f>
        <v>10.089</v>
      </c>
      <c r="J74" s="461"/>
      <c r="K74" s="460">
        <f t="shared" si="28"/>
        <v>10.089</v>
      </c>
      <c r="L74" s="304">
        <f t="shared" ref="L74:L77" si="30">+J74/I74</f>
        <v>0</v>
      </c>
      <c r="M74" s="467" t="s">
        <v>262</v>
      </c>
      <c r="N74" s="601"/>
      <c r="O74" s="601"/>
      <c r="P74" s="601">
        <f t="shared" ref="P74:P78" si="31">N74+O74</f>
        <v>0</v>
      </c>
      <c r="Q74" s="601"/>
      <c r="R74" s="601">
        <f t="shared" si="29"/>
        <v>0</v>
      </c>
      <c r="S74" s="674" t="e">
        <f t="shared" ref="S74:S78" si="32">Q74/P74</f>
        <v>#DIV/0!</v>
      </c>
      <c r="T74" s="479"/>
      <c r="U74" s="181"/>
      <c r="V74" s="181"/>
      <c r="W74" s="181"/>
      <c r="X74" s="181"/>
      <c r="Y74" s="181"/>
      <c r="Z74" s="181"/>
      <c r="AA74" s="177"/>
    </row>
    <row r="75" spans="2:27" s="253" customFormat="1" ht="19.899999999999999" customHeight="1">
      <c r="B75" s="596"/>
      <c r="C75" s="598"/>
      <c r="D75" s="676"/>
      <c r="E75" s="644" t="s">
        <v>510</v>
      </c>
      <c r="F75" s="465" t="s">
        <v>441</v>
      </c>
      <c r="G75" s="489">
        <v>5.13</v>
      </c>
      <c r="H75" s="460"/>
      <c r="I75" s="488">
        <f>+G75+H75</f>
        <v>5.13</v>
      </c>
      <c r="J75" s="461">
        <v>0.49199999999999999</v>
      </c>
      <c r="K75" s="488">
        <f t="shared" si="28"/>
        <v>4.6379999999999999</v>
      </c>
      <c r="L75" s="304">
        <f t="shared" si="30"/>
        <v>9.5906432748538009E-2</v>
      </c>
      <c r="M75" s="467" t="s">
        <v>262</v>
      </c>
      <c r="N75" s="706">
        <f>+G75+G76</f>
        <v>10.873000000000001</v>
      </c>
      <c r="O75" s="601">
        <f t="shared" ref="O75" si="33">+H75+H76</f>
        <v>0</v>
      </c>
      <c r="P75" s="601">
        <f t="shared" si="31"/>
        <v>10.873000000000001</v>
      </c>
      <c r="Q75" s="601">
        <f>+J75+J76</f>
        <v>0.49199999999999999</v>
      </c>
      <c r="R75" s="601">
        <f t="shared" si="29"/>
        <v>10.381</v>
      </c>
      <c r="S75" s="674">
        <f t="shared" si="32"/>
        <v>4.5249701094454149E-2</v>
      </c>
      <c r="T75" s="479"/>
      <c r="U75" s="181"/>
      <c r="V75" s="181"/>
      <c r="W75" s="181"/>
      <c r="X75" s="181"/>
      <c r="Y75" s="181"/>
      <c r="Z75" s="181"/>
      <c r="AA75" s="252"/>
    </row>
    <row r="76" spans="2:27" s="253" customFormat="1" ht="19.899999999999999" customHeight="1">
      <c r="B76" s="596"/>
      <c r="C76" s="598"/>
      <c r="D76" s="676"/>
      <c r="E76" s="644"/>
      <c r="F76" s="202" t="s">
        <v>22</v>
      </c>
      <c r="G76" s="462">
        <v>5.7430000000000003</v>
      </c>
      <c r="H76" s="460"/>
      <c r="I76" s="460">
        <f>+K75+G76+H76</f>
        <v>10.381</v>
      </c>
      <c r="J76" s="461"/>
      <c r="K76" s="460">
        <f t="shared" si="28"/>
        <v>10.381</v>
      </c>
      <c r="L76" s="304">
        <f t="shared" si="30"/>
        <v>0</v>
      </c>
      <c r="M76" s="467" t="s">
        <v>262</v>
      </c>
      <c r="N76" s="601"/>
      <c r="O76" s="601"/>
      <c r="P76" s="601">
        <f t="shared" si="31"/>
        <v>0</v>
      </c>
      <c r="Q76" s="601"/>
      <c r="R76" s="601">
        <f t="shared" si="29"/>
        <v>0</v>
      </c>
      <c r="S76" s="674" t="e">
        <f t="shared" si="32"/>
        <v>#DIV/0!</v>
      </c>
      <c r="T76" s="479"/>
      <c r="U76" s="181"/>
      <c r="V76" s="181"/>
      <c r="W76" s="181"/>
      <c r="X76" s="181"/>
      <c r="Y76" s="181"/>
      <c r="Z76" s="181"/>
      <c r="AA76" s="252"/>
    </row>
    <row r="77" spans="2:27" s="253" customFormat="1" ht="19.899999999999999" customHeight="1">
      <c r="B77" s="596"/>
      <c r="C77" s="598"/>
      <c r="D77" s="676"/>
      <c r="E77" s="644" t="s">
        <v>511</v>
      </c>
      <c r="F77" s="465" t="s">
        <v>441</v>
      </c>
      <c r="G77" s="462">
        <v>5.1280000000000001</v>
      </c>
      <c r="H77" s="460"/>
      <c r="I77" s="460">
        <f>+G77+H77</f>
        <v>5.1280000000000001</v>
      </c>
      <c r="J77" s="461"/>
      <c r="K77" s="460">
        <f t="shared" si="28"/>
        <v>5.1280000000000001</v>
      </c>
      <c r="L77" s="304">
        <f t="shared" si="30"/>
        <v>0</v>
      </c>
      <c r="M77" s="467" t="s">
        <v>262</v>
      </c>
      <c r="N77" s="601">
        <f>+G77+G78</f>
        <v>10.870000000000001</v>
      </c>
      <c r="O77" s="601">
        <f t="shared" ref="O77" si="34">+H77+H78</f>
        <v>0</v>
      </c>
      <c r="P77" s="601">
        <f t="shared" si="31"/>
        <v>10.870000000000001</v>
      </c>
      <c r="Q77" s="601">
        <f>+J77+J78</f>
        <v>0</v>
      </c>
      <c r="R77" s="601">
        <f t="shared" si="29"/>
        <v>10.870000000000001</v>
      </c>
      <c r="S77" s="674">
        <f t="shared" si="32"/>
        <v>0</v>
      </c>
      <c r="T77" s="479"/>
      <c r="U77" s="181"/>
      <c r="V77" s="181"/>
      <c r="W77" s="181"/>
      <c r="X77" s="181"/>
      <c r="Y77" s="181"/>
      <c r="Z77" s="181"/>
      <c r="AA77" s="252"/>
    </row>
    <row r="78" spans="2:27" s="253" customFormat="1" ht="19.899999999999999" customHeight="1">
      <c r="B78" s="596"/>
      <c r="C78" s="598"/>
      <c r="D78" s="676"/>
      <c r="E78" s="644"/>
      <c r="F78" s="202" t="s">
        <v>22</v>
      </c>
      <c r="G78" s="462">
        <v>5.742</v>
      </c>
      <c r="H78" s="460"/>
      <c r="I78" s="460">
        <f>+K77+G78+H78</f>
        <v>10.870000000000001</v>
      </c>
      <c r="J78" s="461"/>
      <c r="K78" s="460">
        <f t="shared" si="28"/>
        <v>10.870000000000001</v>
      </c>
      <c r="L78" s="304">
        <f>+J78/I78</f>
        <v>0</v>
      </c>
      <c r="M78" s="467" t="s">
        <v>262</v>
      </c>
      <c r="N78" s="601"/>
      <c r="O78" s="601"/>
      <c r="P78" s="601">
        <f t="shared" si="31"/>
        <v>0</v>
      </c>
      <c r="Q78" s="601"/>
      <c r="R78" s="601">
        <f t="shared" si="29"/>
        <v>0</v>
      </c>
      <c r="S78" s="674" t="e">
        <f t="shared" si="32"/>
        <v>#DIV/0!</v>
      </c>
      <c r="T78" s="479"/>
      <c r="U78" s="181"/>
      <c r="V78" s="181"/>
      <c r="W78" s="181"/>
      <c r="X78" s="181"/>
      <c r="Y78" s="181"/>
      <c r="Z78" s="181"/>
      <c r="AA78" s="252"/>
    </row>
    <row r="79" spans="2:27" s="178" customFormat="1" ht="33.75" customHeight="1">
      <c r="B79" s="596"/>
      <c r="C79" s="598"/>
      <c r="D79" s="676" t="s">
        <v>346</v>
      </c>
      <c r="E79" s="486" t="s">
        <v>346</v>
      </c>
      <c r="F79" s="466" t="s">
        <v>440</v>
      </c>
      <c r="G79" s="462">
        <v>53.945</v>
      </c>
      <c r="H79" s="460"/>
      <c r="I79" s="460">
        <f>G79+H79</f>
        <v>53.945</v>
      </c>
      <c r="J79" s="461">
        <v>8.5340000000000007</v>
      </c>
      <c r="K79" s="460">
        <f>I79-J79</f>
        <v>45.411000000000001</v>
      </c>
      <c r="L79" s="304">
        <f t="shared" ref="L79:L140" si="35">+J79/I79</f>
        <v>0.15819816479747892</v>
      </c>
      <c r="M79" s="467" t="s">
        <v>262</v>
      </c>
      <c r="N79" s="458">
        <f>+G79</f>
        <v>53.945</v>
      </c>
      <c r="O79" s="458">
        <f>H79</f>
        <v>0</v>
      </c>
      <c r="P79" s="458">
        <f>N79+O79</f>
        <v>53.945</v>
      </c>
      <c r="Q79" s="458">
        <f>J79</f>
        <v>8.5340000000000007</v>
      </c>
      <c r="R79" s="458">
        <f>P79-Q79</f>
        <v>45.411000000000001</v>
      </c>
      <c r="S79" s="490">
        <f>Q79/P79</f>
        <v>0.15819816479747892</v>
      </c>
      <c r="T79" s="479"/>
      <c r="U79" s="181"/>
      <c r="V79" s="181"/>
      <c r="W79" s="181"/>
      <c r="X79" s="181"/>
      <c r="Y79" s="181"/>
      <c r="Z79" s="181"/>
      <c r="AA79" s="177"/>
    </row>
    <row r="80" spans="2:27" s="178" customFormat="1" ht="19.899999999999999" customHeight="1">
      <c r="B80" s="596"/>
      <c r="C80" s="598"/>
      <c r="D80" s="676"/>
      <c r="E80" s="644" t="s">
        <v>492</v>
      </c>
      <c r="F80" s="465" t="s">
        <v>441</v>
      </c>
      <c r="G80" s="462">
        <v>4.5540000000000003</v>
      </c>
      <c r="H80" s="460"/>
      <c r="I80" s="460">
        <f>+G80+H80</f>
        <v>4.5540000000000003</v>
      </c>
      <c r="J80" s="461">
        <v>0.92400000000000004</v>
      </c>
      <c r="K80" s="460">
        <f>+I80-J80</f>
        <v>3.6300000000000003</v>
      </c>
      <c r="L80" s="304">
        <f t="shared" si="35"/>
        <v>0.20289855072463767</v>
      </c>
      <c r="M80" s="467" t="s">
        <v>262</v>
      </c>
      <c r="N80" s="593">
        <f>+G80+G81</f>
        <v>10.303000000000001</v>
      </c>
      <c r="O80" s="593">
        <f>+H80+H81</f>
        <v>0</v>
      </c>
      <c r="P80" s="593">
        <f>+N80+O80</f>
        <v>10.303000000000001</v>
      </c>
      <c r="Q80" s="593">
        <f>+J80+J81</f>
        <v>0.92400000000000004</v>
      </c>
      <c r="R80" s="593">
        <f>+P80-Q80</f>
        <v>9.3790000000000013</v>
      </c>
      <c r="S80" s="599">
        <f>+Q80/P80</f>
        <v>8.9682616713578564E-2</v>
      </c>
      <c r="T80" s="479"/>
      <c r="U80" s="181"/>
      <c r="V80" s="181"/>
      <c r="W80" s="181"/>
      <c r="X80" s="181"/>
      <c r="Y80" s="181"/>
      <c r="Z80" s="181"/>
      <c r="AA80" s="177"/>
    </row>
    <row r="81" spans="2:27" s="178" customFormat="1" ht="19.899999999999999" customHeight="1">
      <c r="B81" s="596"/>
      <c r="C81" s="598"/>
      <c r="D81" s="676"/>
      <c r="E81" s="644"/>
      <c r="F81" s="202" t="s">
        <v>22</v>
      </c>
      <c r="G81" s="462">
        <v>5.7489999999999997</v>
      </c>
      <c r="H81" s="460"/>
      <c r="I81" s="460">
        <f>+K80+G81+H81</f>
        <v>9.3789999999999996</v>
      </c>
      <c r="J81" s="461"/>
      <c r="K81" s="460">
        <f>I81-J81</f>
        <v>9.3789999999999996</v>
      </c>
      <c r="L81" s="304">
        <f t="shared" si="35"/>
        <v>0</v>
      </c>
      <c r="M81" s="467" t="s">
        <v>262</v>
      </c>
      <c r="N81" s="594"/>
      <c r="O81" s="594"/>
      <c r="P81" s="594"/>
      <c r="Q81" s="594"/>
      <c r="R81" s="594"/>
      <c r="S81" s="600"/>
      <c r="T81" s="479"/>
      <c r="U81" s="181"/>
      <c r="V81" s="181"/>
      <c r="W81" s="181"/>
      <c r="X81" s="181"/>
      <c r="Y81" s="181"/>
      <c r="Z81" s="181"/>
      <c r="AA81" s="177"/>
    </row>
    <row r="82" spans="2:27" s="253" customFormat="1" ht="19.899999999999999" customHeight="1">
      <c r="B82" s="596"/>
      <c r="C82" s="598"/>
      <c r="D82" s="676"/>
      <c r="E82" s="644" t="s">
        <v>493</v>
      </c>
      <c r="F82" s="465" t="s">
        <v>441</v>
      </c>
      <c r="G82" s="462">
        <v>4.5540000000000003</v>
      </c>
      <c r="H82" s="460"/>
      <c r="I82" s="460">
        <f>+G82+H82</f>
        <v>4.5540000000000003</v>
      </c>
      <c r="J82" s="461">
        <v>1.4279999999999999</v>
      </c>
      <c r="K82" s="460">
        <f>+I82-J82</f>
        <v>3.1260000000000003</v>
      </c>
      <c r="L82" s="304">
        <f t="shared" si="35"/>
        <v>0.31357048748353095</v>
      </c>
      <c r="M82" s="467" t="s">
        <v>262</v>
      </c>
      <c r="N82" s="593">
        <f>+G82+G83</f>
        <v>10.302</v>
      </c>
      <c r="O82" s="593">
        <f t="shared" ref="O82" si="36">+H82+H83</f>
        <v>0</v>
      </c>
      <c r="P82" s="593">
        <f t="shared" ref="P82" si="37">+N82+O82</f>
        <v>10.302</v>
      </c>
      <c r="Q82" s="593">
        <f>+J82+J83</f>
        <v>1.4279999999999999</v>
      </c>
      <c r="R82" s="593">
        <f t="shared" ref="R82" si="38">+P82-Q82</f>
        <v>8.8739999999999988</v>
      </c>
      <c r="S82" s="599">
        <f t="shared" ref="S82" si="39">+Q82/P82</f>
        <v>0.13861386138613863</v>
      </c>
      <c r="T82" s="479"/>
      <c r="U82" s="181"/>
      <c r="V82" s="181"/>
      <c r="W82" s="181"/>
      <c r="X82" s="181"/>
      <c r="Y82" s="181"/>
      <c r="Z82" s="181"/>
      <c r="AA82" s="252"/>
    </row>
    <row r="83" spans="2:27" s="253" customFormat="1" ht="19.899999999999999" customHeight="1">
      <c r="B83" s="596"/>
      <c r="C83" s="598"/>
      <c r="D83" s="676"/>
      <c r="E83" s="644"/>
      <c r="F83" s="202" t="s">
        <v>22</v>
      </c>
      <c r="G83" s="462">
        <v>5.7480000000000002</v>
      </c>
      <c r="H83" s="460"/>
      <c r="I83" s="460">
        <f>+K82+G83+H83</f>
        <v>8.8740000000000006</v>
      </c>
      <c r="J83" s="461"/>
      <c r="K83" s="460">
        <f t="shared" ref="K83" si="40">I83-J83</f>
        <v>8.8740000000000006</v>
      </c>
      <c r="L83" s="304">
        <f t="shared" si="35"/>
        <v>0</v>
      </c>
      <c r="M83" s="467" t="s">
        <v>262</v>
      </c>
      <c r="N83" s="594"/>
      <c r="O83" s="594"/>
      <c r="P83" s="594"/>
      <c r="Q83" s="594"/>
      <c r="R83" s="594"/>
      <c r="S83" s="600"/>
      <c r="T83" s="479"/>
      <c r="U83" s="181"/>
      <c r="V83" s="181"/>
      <c r="W83" s="181"/>
      <c r="X83" s="181"/>
      <c r="Y83" s="181"/>
      <c r="Z83" s="181"/>
      <c r="AA83" s="252"/>
    </row>
    <row r="84" spans="2:27" s="253" customFormat="1" ht="19.899999999999999" customHeight="1">
      <c r="B84" s="596"/>
      <c r="C84" s="598"/>
      <c r="D84" s="676"/>
      <c r="E84" s="644" t="s">
        <v>494</v>
      </c>
      <c r="F84" s="465" t="s">
        <v>441</v>
      </c>
      <c r="G84" s="462">
        <v>4.5549999999999997</v>
      </c>
      <c r="H84" s="460"/>
      <c r="I84" s="460">
        <f>+G84+H84</f>
        <v>4.5549999999999997</v>
      </c>
      <c r="J84" s="461">
        <v>0.92400000000000004</v>
      </c>
      <c r="K84" s="460">
        <f t="shared" ref="K84" si="41">+I84-J84</f>
        <v>3.6309999999999998</v>
      </c>
      <c r="L84" s="304">
        <f t="shared" si="35"/>
        <v>0.20285400658616906</v>
      </c>
      <c r="M84" s="467" t="s">
        <v>262</v>
      </c>
      <c r="N84" s="602">
        <f>+G84+G85</f>
        <v>10.305</v>
      </c>
      <c r="O84" s="593">
        <f t="shared" ref="O84" si="42">+H84+H85</f>
        <v>0</v>
      </c>
      <c r="P84" s="593">
        <f t="shared" ref="P84" si="43">+N84+O84</f>
        <v>10.305</v>
      </c>
      <c r="Q84" s="593">
        <f>+J84+J85</f>
        <v>0.92400000000000004</v>
      </c>
      <c r="R84" s="593">
        <f t="shared" ref="R84" si="44">+P84-Q84</f>
        <v>9.3810000000000002</v>
      </c>
      <c r="S84" s="599">
        <f t="shared" ref="S84" si="45">+Q84/P84</f>
        <v>8.9665211062590983E-2</v>
      </c>
      <c r="T84" s="479"/>
      <c r="U84" s="181"/>
      <c r="V84" s="181"/>
      <c r="W84" s="181"/>
      <c r="X84" s="181"/>
      <c r="Y84" s="181"/>
      <c r="Z84" s="181"/>
      <c r="AA84" s="252"/>
    </row>
    <row r="85" spans="2:27" s="253" customFormat="1" ht="19.899999999999999" customHeight="1">
      <c r="B85" s="596"/>
      <c r="C85" s="598"/>
      <c r="D85" s="676"/>
      <c r="E85" s="644"/>
      <c r="F85" s="202" t="s">
        <v>22</v>
      </c>
      <c r="G85" s="489">
        <v>5.75</v>
      </c>
      <c r="H85" s="460"/>
      <c r="I85" s="488">
        <f>+K84+G85+H85</f>
        <v>9.3810000000000002</v>
      </c>
      <c r="J85" s="461"/>
      <c r="K85" s="460">
        <f t="shared" ref="K85" si="46">I85-J85</f>
        <v>9.3810000000000002</v>
      </c>
      <c r="L85" s="304">
        <f t="shared" si="35"/>
        <v>0</v>
      </c>
      <c r="M85" s="467" t="s">
        <v>262</v>
      </c>
      <c r="N85" s="594"/>
      <c r="O85" s="594"/>
      <c r="P85" s="594"/>
      <c r="Q85" s="594"/>
      <c r="R85" s="594"/>
      <c r="S85" s="600"/>
      <c r="T85" s="479"/>
      <c r="U85" s="181"/>
      <c r="V85" s="181"/>
      <c r="W85" s="181"/>
      <c r="X85" s="181"/>
      <c r="Y85" s="181"/>
      <c r="Z85" s="181"/>
      <c r="AA85" s="252"/>
    </row>
    <row r="86" spans="2:27" s="253" customFormat="1" ht="19.899999999999999" customHeight="1">
      <c r="B86" s="596"/>
      <c r="C86" s="598"/>
      <c r="D86" s="676"/>
      <c r="E86" s="644" t="s">
        <v>495</v>
      </c>
      <c r="F86" s="465" t="s">
        <v>441</v>
      </c>
      <c r="G86" s="462">
        <v>4.5490000000000004</v>
      </c>
      <c r="H86" s="460"/>
      <c r="I86" s="460">
        <f>+G86+H86</f>
        <v>4.5490000000000004</v>
      </c>
      <c r="J86" s="461"/>
      <c r="K86" s="460">
        <f t="shared" ref="K86" si="47">+I86-J86</f>
        <v>4.5490000000000004</v>
      </c>
      <c r="L86" s="304">
        <f t="shared" si="35"/>
        <v>0</v>
      </c>
      <c r="M86" s="467" t="s">
        <v>262</v>
      </c>
      <c r="N86" s="593">
        <f>+G86+G87</f>
        <v>10.292000000000002</v>
      </c>
      <c r="O86" s="593">
        <f t="shared" ref="O86" si="48">+H86+H87</f>
        <v>0</v>
      </c>
      <c r="P86" s="593">
        <f t="shared" ref="P86" si="49">+N86+O86</f>
        <v>10.292000000000002</v>
      </c>
      <c r="Q86" s="593">
        <f>+J86+J87</f>
        <v>0</v>
      </c>
      <c r="R86" s="593">
        <f t="shared" ref="R86" si="50">+P86-Q86</f>
        <v>10.292000000000002</v>
      </c>
      <c r="S86" s="599">
        <f t="shared" ref="S86" si="51">+Q86/P86</f>
        <v>0</v>
      </c>
      <c r="T86" s="479"/>
      <c r="U86" s="181"/>
      <c r="V86" s="181"/>
      <c r="W86" s="181"/>
      <c r="X86" s="181"/>
      <c r="Y86" s="181"/>
      <c r="Z86" s="181"/>
      <c r="AA86" s="252"/>
    </row>
    <row r="87" spans="2:27" s="253" customFormat="1" ht="19.899999999999999" customHeight="1">
      <c r="B87" s="596"/>
      <c r="C87" s="598"/>
      <c r="D87" s="676"/>
      <c r="E87" s="644"/>
      <c r="F87" s="202" t="s">
        <v>22</v>
      </c>
      <c r="G87" s="462">
        <v>5.7430000000000003</v>
      </c>
      <c r="H87" s="460"/>
      <c r="I87" s="460">
        <f>+K86+G87+H87</f>
        <v>10.292000000000002</v>
      </c>
      <c r="J87" s="461"/>
      <c r="K87" s="460">
        <f t="shared" ref="K87" si="52">I87-J87</f>
        <v>10.292000000000002</v>
      </c>
      <c r="L87" s="304">
        <f t="shared" si="35"/>
        <v>0</v>
      </c>
      <c r="M87" s="467" t="s">
        <v>262</v>
      </c>
      <c r="N87" s="594"/>
      <c r="O87" s="594"/>
      <c r="P87" s="594"/>
      <c r="Q87" s="594"/>
      <c r="R87" s="594"/>
      <c r="S87" s="600"/>
      <c r="T87" s="479"/>
      <c r="U87" s="181"/>
      <c r="V87" s="181"/>
      <c r="W87" s="181"/>
      <c r="X87" s="181"/>
      <c r="Y87" s="181"/>
      <c r="Z87" s="181"/>
      <c r="AA87" s="252"/>
    </row>
    <row r="88" spans="2:27" s="253" customFormat="1" ht="19.899999999999999" customHeight="1">
      <c r="B88" s="596"/>
      <c r="C88" s="598"/>
      <c r="D88" s="676"/>
      <c r="E88" s="644" t="s">
        <v>496</v>
      </c>
      <c r="F88" s="465" t="s">
        <v>441</v>
      </c>
      <c r="G88" s="462">
        <v>4.556</v>
      </c>
      <c r="H88" s="460"/>
      <c r="I88" s="460">
        <f>+G88+H88</f>
        <v>4.556</v>
      </c>
      <c r="J88" s="461">
        <v>1.0640000000000001</v>
      </c>
      <c r="K88" s="460">
        <f t="shared" ref="K88" si="53">+I88-J88</f>
        <v>3.492</v>
      </c>
      <c r="L88" s="304">
        <f t="shared" si="35"/>
        <v>0.23353819139596138</v>
      </c>
      <c r="M88" s="467" t="s">
        <v>262</v>
      </c>
      <c r="N88" s="593">
        <f>+G88+G89</f>
        <v>10.307</v>
      </c>
      <c r="O88" s="593">
        <f t="shared" ref="O88" si="54">+H88+H89</f>
        <v>0</v>
      </c>
      <c r="P88" s="593">
        <f t="shared" ref="P88" si="55">+N88+O88</f>
        <v>10.307</v>
      </c>
      <c r="Q88" s="593">
        <f>+J88+J89</f>
        <v>1.0640000000000001</v>
      </c>
      <c r="R88" s="593">
        <f t="shared" ref="R88" si="56">+P88-Q88</f>
        <v>9.2430000000000003</v>
      </c>
      <c r="S88" s="599">
        <f t="shared" ref="S88" si="57">+Q88/P88</f>
        <v>0.10323081400989619</v>
      </c>
      <c r="T88" s="479"/>
      <c r="U88" s="181"/>
      <c r="V88" s="181"/>
      <c r="W88" s="181"/>
      <c r="X88" s="181"/>
      <c r="Y88" s="181"/>
      <c r="Z88" s="181"/>
      <c r="AA88" s="252"/>
    </row>
    <row r="89" spans="2:27" s="253" customFormat="1" ht="19.899999999999999" customHeight="1">
      <c r="B89" s="596"/>
      <c r="C89" s="598"/>
      <c r="D89" s="676"/>
      <c r="E89" s="644"/>
      <c r="F89" s="202" t="s">
        <v>22</v>
      </c>
      <c r="G89" s="462">
        <v>5.7510000000000003</v>
      </c>
      <c r="H89" s="460"/>
      <c r="I89" s="460">
        <f>+K88+G89+H89</f>
        <v>9.2430000000000003</v>
      </c>
      <c r="J89" s="461"/>
      <c r="K89" s="460">
        <f t="shared" ref="K89" si="58">I89-J89</f>
        <v>9.2430000000000003</v>
      </c>
      <c r="L89" s="304">
        <f t="shared" si="35"/>
        <v>0</v>
      </c>
      <c r="M89" s="467" t="s">
        <v>262</v>
      </c>
      <c r="N89" s="594"/>
      <c r="O89" s="594"/>
      <c r="P89" s="594"/>
      <c r="Q89" s="594"/>
      <c r="R89" s="594"/>
      <c r="S89" s="600"/>
      <c r="T89" s="479"/>
      <c r="U89" s="181"/>
      <c r="V89" s="181"/>
      <c r="W89" s="181"/>
      <c r="X89" s="181"/>
      <c r="Y89" s="181"/>
      <c r="Z89" s="181"/>
      <c r="AA89" s="252"/>
    </row>
    <row r="90" spans="2:27" s="253" customFormat="1" ht="19.899999999999999" customHeight="1">
      <c r="B90" s="596"/>
      <c r="C90" s="598"/>
      <c r="D90" s="676"/>
      <c r="E90" s="644" t="s">
        <v>497</v>
      </c>
      <c r="F90" s="465" t="s">
        <v>441</v>
      </c>
      <c r="G90" s="462">
        <v>4.5519999999999996</v>
      </c>
      <c r="H90" s="460"/>
      <c r="I90" s="460">
        <f>+G90+H90</f>
        <v>4.5519999999999996</v>
      </c>
      <c r="J90" s="461">
        <v>0.64400000000000002</v>
      </c>
      <c r="K90" s="460">
        <f t="shared" ref="K90" si="59">+I90-J90</f>
        <v>3.9079999999999995</v>
      </c>
      <c r="L90" s="304">
        <f t="shared" si="35"/>
        <v>0.14147627416520211</v>
      </c>
      <c r="M90" s="467" t="s">
        <v>262</v>
      </c>
      <c r="N90" s="593">
        <f>+G90+G91</f>
        <v>10.298</v>
      </c>
      <c r="O90" s="593">
        <f t="shared" ref="O90" si="60">+H90+H91</f>
        <v>0</v>
      </c>
      <c r="P90" s="593">
        <f t="shared" ref="P90" si="61">+N90+O90</f>
        <v>10.298</v>
      </c>
      <c r="Q90" s="593">
        <f>+J90+J91</f>
        <v>0.64400000000000002</v>
      </c>
      <c r="R90" s="593">
        <f t="shared" ref="R90" si="62">+P90-Q90</f>
        <v>9.6539999999999999</v>
      </c>
      <c r="S90" s="599">
        <f t="shared" ref="S90" si="63">+Q90/P90</f>
        <v>6.2536414837832593E-2</v>
      </c>
      <c r="T90" s="479"/>
      <c r="U90" s="181"/>
      <c r="V90" s="181"/>
      <c r="W90" s="181"/>
      <c r="X90" s="181"/>
      <c r="Y90" s="181"/>
      <c r="Z90" s="181"/>
      <c r="AA90" s="252"/>
    </row>
    <row r="91" spans="2:27" s="253" customFormat="1" ht="19.899999999999999" customHeight="1">
      <c r="B91" s="596"/>
      <c r="C91" s="598"/>
      <c r="D91" s="676"/>
      <c r="E91" s="644"/>
      <c r="F91" s="202" t="s">
        <v>22</v>
      </c>
      <c r="G91" s="462">
        <v>5.7460000000000004</v>
      </c>
      <c r="H91" s="460"/>
      <c r="I91" s="460">
        <f>+K90+G91+H91</f>
        <v>9.6539999999999999</v>
      </c>
      <c r="J91" s="461"/>
      <c r="K91" s="460">
        <f t="shared" ref="K91" si="64">I91-J91</f>
        <v>9.6539999999999999</v>
      </c>
      <c r="L91" s="304">
        <f t="shared" si="35"/>
        <v>0</v>
      </c>
      <c r="M91" s="467" t="s">
        <v>262</v>
      </c>
      <c r="N91" s="594"/>
      <c r="O91" s="594"/>
      <c r="P91" s="594"/>
      <c r="Q91" s="594"/>
      <c r="R91" s="594"/>
      <c r="S91" s="600"/>
      <c r="T91" s="479"/>
      <c r="U91" s="181"/>
      <c r="V91" s="181"/>
      <c r="W91" s="181"/>
      <c r="X91" s="181"/>
      <c r="Y91" s="181"/>
      <c r="Z91" s="181"/>
      <c r="AA91" s="252"/>
    </row>
    <row r="92" spans="2:27" s="253" customFormat="1" ht="19.899999999999999" customHeight="1">
      <c r="B92" s="596"/>
      <c r="C92" s="598"/>
      <c r="D92" s="676"/>
      <c r="E92" s="644" t="s">
        <v>498</v>
      </c>
      <c r="F92" s="465" t="s">
        <v>441</v>
      </c>
      <c r="G92" s="489">
        <v>4.55</v>
      </c>
      <c r="H92" s="460"/>
      <c r="I92" s="460">
        <f t="shared" ref="I92" si="65">+G92+H92</f>
        <v>4.55</v>
      </c>
      <c r="J92" s="461">
        <v>3.052</v>
      </c>
      <c r="K92" s="460">
        <f t="shared" ref="K92" si="66">+I92-J92</f>
        <v>1.4979999999999998</v>
      </c>
      <c r="L92" s="304">
        <f t="shared" si="35"/>
        <v>0.67076923076923078</v>
      </c>
      <c r="M92" s="467" t="s">
        <v>262</v>
      </c>
      <c r="N92" s="602">
        <f>+G92+G93</f>
        <v>10.294</v>
      </c>
      <c r="O92" s="593">
        <f t="shared" ref="O92" si="67">+H92+H93</f>
        <v>0</v>
      </c>
      <c r="P92" s="593">
        <f t="shared" ref="P92" si="68">+N92+O92</f>
        <v>10.294</v>
      </c>
      <c r="Q92" s="593">
        <f>+J92+J93</f>
        <v>3.052</v>
      </c>
      <c r="R92" s="593">
        <f t="shared" ref="R92" si="69">+P92-Q92</f>
        <v>7.2420000000000009</v>
      </c>
      <c r="S92" s="599">
        <f t="shared" ref="S92" si="70">+Q92/P92</f>
        <v>0.2964833883815815</v>
      </c>
      <c r="T92" s="479"/>
      <c r="U92" s="181"/>
      <c r="V92" s="181"/>
      <c r="W92" s="181"/>
      <c r="X92" s="181"/>
      <c r="Y92" s="181"/>
      <c r="Z92" s="181"/>
      <c r="AA92" s="252"/>
    </row>
    <row r="93" spans="2:27" s="253" customFormat="1" ht="19.899999999999999" customHeight="1">
      <c r="B93" s="596"/>
      <c r="C93" s="598"/>
      <c r="D93" s="676"/>
      <c r="E93" s="644"/>
      <c r="F93" s="202" t="s">
        <v>22</v>
      </c>
      <c r="G93" s="462">
        <v>5.7439999999999998</v>
      </c>
      <c r="H93" s="460"/>
      <c r="I93" s="460">
        <f t="shared" ref="I93" si="71">+K92+G93+H93</f>
        <v>7.2419999999999991</v>
      </c>
      <c r="J93" s="461"/>
      <c r="K93" s="460">
        <f t="shared" ref="K93" si="72">I93-J93</f>
        <v>7.2419999999999991</v>
      </c>
      <c r="L93" s="304">
        <f t="shared" si="35"/>
        <v>0</v>
      </c>
      <c r="M93" s="467" t="s">
        <v>262</v>
      </c>
      <c r="N93" s="594"/>
      <c r="O93" s="594"/>
      <c r="P93" s="594"/>
      <c r="Q93" s="594"/>
      <c r="R93" s="594"/>
      <c r="S93" s="600"/>
      <c r="T93" s="479"/>
      <c r="U93" s="181"/>
      <c r="V93" s="181"/>
      <c r="W93" s="181"/>
      <c r="X93" s="181"/>
      <c r="Y93" s="181"/>
      <c r="Z93" s="181"/>
      <c r="AA93" s="252"/>
    </row>
    <row r="94" spans="2:27" s="253" customFormat="1" ht="19.899999999999999" customHeight="1">
      <c r="B94" s="596"/>
      <c r="C94" s="598"/>
      <c r="D94" s="676"/>
      <c r="E94" s="644" t="s">
        <v>499</v>
      </c>
      <c r="F94" s="465" t="s">
        <v>441</v>
      </c>
      <c r="G94" s="462">
        <v>4.5510000000000002</v>
      </c>
      <c r="H94" s="460"/>
      <c r="I94" s="460">
        <f t="shared" ref="I94" si="73">+G94+H94</f>
        <v>4.5510000000000002</v>
      </c>
      <c r="J94" s="461">
        <v>1.512</v>
      </c>
      <c r="K94" s="460">
        <f t="shared" ref="K94" si="74">+I94-J94</f>
        <v>3.0390000000000001</v>
      </c>
      <c r="L94" s="304">
        <f t="shared" si="35"/>
        <v>0.33223467369808835</v>
      </c>
      <c r="M94" s="467" t="s">
        <v>262</v>
      </c>
      <c r="N94" s="593">
        <f>+G94+G95</f>
        <v>10.295999999999999</v>
      </c>
      <c r="O94" s="593">
        <f t="shared" ref="O94" si="75">+H94+H95</f>
        <v>0</v>
      </c>
      <c r="P94" s="593">
        <f t="shared" ref="P94" si="76">+N94+O94</f>
        <v>10.295999999999999</v>
      </c>
      <c r="Q94" s="593">
        <f>+J94+J95</f>
        <v>1.512</v>
      </c>
      <c r="R94" s="593">
        <f t="shared" ref="R94" si="77">+P94-Q94</f>
        <v>8.7839999999999989</v>
      </c>
      <c r="S94" s="599">
        <f t="shared" ref="S94" si="78">+Q94/P94</f>
        <v>0.14685314685314688</v>
      </c>
      <c r="T94" s="479"/>
      <c r="U94" s="181"/>
      <c r="V94" s="181"/>
      <c r="W94" s="181"/>
      <c r="X94" s="181"/>
      <c r="Y94" s="181"/>
      <c r="Z94" s="181"/>
      <c r="AA94" s="252"/>
    </row>
    <row r="95" spans="2:27" s="253" customFormat="1" ht="19.899999999999999" customHeight="1">
      <c r="B95" s="596"/>
      <c r="C95" s="598"/>
      <c r="D95" s="676"/>
      <c r="E95" s="644"/>
      <c r="F95" s="202" t="s">
        <v>22</v>
      </c>
      <c r="G95" s="462">
        <v>5.7450000000000001</v>
      </c>
      <c r="H95" s="460"/>
      <c r="I95" s="460">
        <f t="shared" ref="I95" si="79">+K94+G95+H95</f>
        <v>8.7840000000000007</v>
      </c>
      <c r="J95" s="461"/>
      <c r="K95" s="460">
        <f t="shared" ref="K95" si="80">I95-J95</f>
        <v>8.7840000000000007</v>
      </c>
      <c r="L95" s="304">
        <f t="shared" si="35"/>
        <v>0</v>
      </c>
      <c r="M95" s="467" t="s">
        <v>262</v>
      </c>
      <c r="N95" s="594"/>
      <c r="O95" s="594"/>
      <c r="P95" s="594"/>
      <c r="Q95" s="594"/>
      <c r="R95" s="594"/>
      <c r="S95" s="600"/>
      <c r="T95" s="479"/>
      <c r="U95" s="181"/>
      <c r="V95" s="181"/>
      <c r="W95" s="181"/>
      <c r="X95" s="181"/>
      <c r="Y95" s="181"/>
      <c r="Z95" s="181"/>
      <c r="AA95" s="252"/>
    </row>
    <row r="96" spans="2:27" s="253" customFormat="1" ht="19.899999999999999" customHeight="1">
      <c r="B96" s="596"/>
      <c r="C96" s="598"/>
      <c r="D96" s="676"/>
      <c r="E96" s="644" t="s">
        <v>500</v>
      </c>
      <c r="F96" s="465" t="s">
        <v>441</v>
      </c>
      <c r="G96" s="462">
        <v>4.548</v>
      </c>
      <c r="H96" s="460"/>
      <c r="I96" s="460">
        <f t="shared" ref="I96" si="81">+G96+H96</f>
        <v>4.548</v>
      </c>
      <c r="J96" s="461">
        <v>0.95199999999999996</v>
      </c>
      <c r="K96" s="460">
        <f t="shared" ref="K96" si="82">+I96-J96</f>
        <v>3.5960000000000001</v>
      </c>
      <c r="L96" s="304">
        <f t="shared" si="35"/>
        <v>0.20932277924362355</v>
      </c>
      <c r="M96" s="467" t="s">
        <v>262</v>
      </c>
      <c r="N96" s="593">
        <f>+G96+G97</f>
        <v>10.29</v>
      </c>
      <c r="O96" s="593">
        <f t="shared" ref="O96" si="83">+H96+H97</f>
        <v>0</v>
      </c>
      <c r="P96" s="593">
        <f t="shared" ref="P96" si="84">+N96+O96</f>
        <v>10.29</v>
      </c>
      <c r="Q96" s="593">
        <f>+J96+J97</f>
        <v>0.95199999999999996</v>
      </c>
      <c r="R96" s="593">
        <f t="shared" ref="R96" si="85">+P96-Q96</f>
        <v>9.3379999999999992</v>
      </c>
      <c r="S96" s="599">
        <f t="shared" ref="S96" si="86">+Q96/P96</f>
        <v>9.2517006802721097E-2</v>
      </c>
      <c r="T96" s="479"/>
      <c r="U96" s="181"/>
      <c r="V96" s="181"/>
      <c r="W96" s="181"/>
      <c r="X96" s="181"/>
      <c r="Y96" s="181"/>
      <c r="Z96" s="181"/>
      <c r="AA96" s="252"/>
    </row>
    <row r="97" spans="1:27" s="253" customFormat="1" ht="19.899999999999999" customHeight="1">
      <c r="B97" s="596"/>
      <c r="C97" s="598"/>
      <c r="D97" s="676"/>
      <c r="E97" s="644"/>
      <c r="F97" s="202" t="s">
        <v>22</v>
      </c>
      <c r="G97" s="462">
        <v>5.742</v>
      </c>
      <c r="H97" s="460"/>
      <c r="I97" s="460">
        <f t="shared" ref="I97" si="87">+K96+G97+H97</f>
        <v>9.338000000000001</v>
      </c>
      <c r="J97" s="461"/>
      <c r="K97" s="460">
        <f t="shared" ref="K97" si="88">I97-J97</f>
        <v>9.338000000000001</v>
      </c>
      <c r="L97" s="304">
        <f t="shared" si="35"/>
        <v>0</v>
      </c>
      <c r="M97" s="467" t="s">
        <v>262</v>
      </c>
      <c r="N97" s="594"/>
      <c r="O97" s="594"/>
      <c r="P97" s="594"/>
      <c r="Q97" s="594"/>
      <c r="R97" s="594"/>
      <c r="S97" s="600"/>
      <c r="T97" s="479"/>
      <c r="U97" s="181"/>
      <c r="V97" s="181"/>
      <c r="W97" s="181"/>
      <c r="X97" s="181"/>
      <c r="Y97" s="181"/>
      <c r="Z97" s="181"/>
      <c r="AA97" s="252"/>
    </row>
    <row r="98" spans="1:27" s="253" customFormat="1" ht="19.899999999999999" customHeight="1">
      <c r="B98" s="596"/>
      <c r="C98" s="598"/>
      <c r="D98" s="676"/>
      <c r="E98" s="644" t="s">
        <v>501</v>
      </c>
      <c r="F98" s="465" t="s">
        <v>441</v>
      </c>
      <c r="G98" s="462">
        <v>4.5540000000000003</v>
      </c>
      <c r="H98" s="460"/>
      <c r="I98" s="460">
        <f t="shared" ref="I98" si="89">+G98+H98</f>
        <v>4.5540000000000003</v>
      </c>
      <c r="J98" s="461">
        <v>1.5960000000000001</v>
      </c>
      <c r="K98" s="460">
        <f t="shared" ref="K98" si="90">+I98-J98</f>
        <v>2.9580000000000002</v>
      </c>
      <c r="L98" s="304">
        <f t="shared" si="35"/>
        <v>0.35046113306982873</v>
      </c>
      <c r="M98" s="467" t="s">
        <v>262</v>
      </c>
      <c r="N98" s="593">
        <f>+G98+G99</f>
        <v>10.301</v>
      </c>
      <c r="O98" s="593">
        <f t="shared" ref="O98" si="91">+H98+H99</f>
        <v>0</v>
      </c>
      <c r="P98" s="593">
        <f t="shared" ref="P98" si="92">+N98+O98</f>
        <v>10.301</v>
      </c>
      <c r="Q98" s="593">
        <f>+J98+J99</f>
        <v>1.5960000000000001</v>
      </c>
      <c r="R98" s="593">
        <f t="shared" ref="R98" si="93">+P98-Q98</f>
        <v>8.7050000000000001</v>
      </c>
      <c r="S98" s="599">
        <f t="shared" ref="S98" si="94">+Q98/P98</f>
        <v>0.15493641394039415</v>
      </c>
      <c r="T98" s="479"/>
      <c r="U98" s="181"/>
      <c r="V98" s="181"/>
      <c r="W98" s="181"/>
      <c r="X98" s="181"/>
      <c r="Y98" s="181"/>
      <c r="Z98" s="181"/>
      <c r="AA98" s="252"/>
    </row>
    <row r="99" spans="1:27" s="253" customFormat="1" ht="19.899999999999999" customHeight="1">
      <c r="B99" s="596"/>
      <c r="C99" s="598"/>
      <c r="D99" s="676"/>
      <c r="E99" s="644"/>
      <c r="F99" s="202" t="s">
        <v>22</v>
      </c>
      <c r="G99" s="462">
        <v>5.7469999999999999</v>
      </c>
      <c r="H99" s="460"/>
      <c r="I99" s="460">
        <f t="shared" ref="I99" si="95">+K98+G99+H99</f>
        <v>8.7050000000000001</v>
      </c>
      <c r="J99" s="461"/>
      <c r="K99" s="460">
        <f t="shared" ref="K99" si="96">I99-J99</f>
        <v>8.7050000000000001</v>
      </c>
      <c r="L99" s="304">
        <f t="shared" si="35"/>
        <v>0</v>
      </c>
      <c r="M99" s="467" t="s">
        <v>262</v>
      </c>
      <c r="N99" s="594"/>
      <c r="O99" s="594"/>
      <c r="P99" s="594"/>
      <c r="Q99" s="594"/>
      <c r="R99" s="594"/>
      <c r="S99" s="600"/>
      <c r="T99" s="479"/>
      <c r="U99" s="181"/>
      <c r="V99" s="181"/>
      <c r="W99" s="181"/>
      <c r="X99" s="181"/>
      <c r="Y99" s="181"/>
      <c r="Z99" s="181"/>
      <c r="AA99" s="252"/>
    </row>
    <row r="100" spans="1:27" s="195" customFormat="1" ht="31.5" customHeight="1">
      <c r="B100" s="596"/>
      <c r="C100" s="598"/>
      <c r="D100" s="676" t="s">
        <v>349</v>
      </c>
      <c r="E100" s="486" t="s">
        <v>349</v>
      </c>
      <c r="F100" s="466" t="s">
        <v>21</v>
      </c>
      <c r="G100" s="462">
        <v>64.756</v>
      </c>
      <c r="H100" s="460"/>
      <c r="I100" s="460">
        <f>G100+H100</f>
        <v>64.756</v>
      </c>
      <c r="J100" s="461">
        <v>8.5679999999999996</v>
      </c>
      <c r="K100" s="460">
        <f t="shared" ref="K100" si="97">+I100-J100</f>
        <v>56.188000000000002</v>
      </c>
      <c r="L100" s="304">
        <f t="shared" si="35"/>
        <v>0.1323120637469887</v>
      </c>
      <c r="M100" s="467" t="s">
        <v>262</v>
      </c>
      <c r="N100" s="458">
        <f>+G100</f>
        <v>64.756</v>
      </c>
      <c r="O100" s="458">
        <f>+H100</f>
        <v>0</v>
      </c>
      <c r="P100" s="458">
        <f>N100+O100</f>
        <v>64.756</v>
      </c>
      <c r="Q100" s="458">
        <f>+J100</f>
        <v>8.5679999999999996</v>
      </c>
      <c r="R100" s="458">
        <f>P100-Q100</f>
        <v>56.188000000000002</v>
      </c>
      <c r="S100" s="490">
        <f>Q100/P100</f>
        <v>0.1323120637469887</v>
      </c>
      <c r="T100" s="481"/>
      <c r="U100" s="522"/>
      <c r="V100" s="181"/>
      <c r="W100" s="181"/>
      <c r="X100" s="181"/>
      <c r="Y100" s="181"/>
      <c r="Z100" s="181"/>
      <c r="AA100" s="187"/>
    </row>
    <row r="101" spans="1:27" s="253" customFormat="1" ht="19.899999999999999" customHeight="1">
      <c r="B101" s="596"/>
      <c r="C101" s="598"/>
      <c r="D101" s="676"/>
      <c r="E101" s="644" t="s">
        <v>480</v>
      </c>
      <c r="F101" s="465" t="s">
        <v>441</v>
      </c>
      <c r="G101" s="462">
        <v>4.6950000000000003</v>
      </c>
      <c r="H101" s="460"/>
      <c r="I101" s="460">
        <f>+G101+H101</f>
        <v>4.6950000000000003</v>
      </c>
      <c r="J101" s="461"/>
      <c r="K101" s="460">
        <f t="shared" ref="K101" si="98">I101-J101</f>
        <v>4.6950000000000003</v>
      </c>
      <c r="L101" s="304">
        <f t="shared" si="35"/>
        <v>0</v>
      </c>
      <c r="M101" s="467" t="s">
        <v>262</v>
      </c>
      <c r="N101" s="593">
        <f>+G101+G102</f>
        <v>10.443999999999999</v>
      </c>
      <c r="O101" s="593">
        <f>+H101+H102</f>
        <v>0</v>
      </c>
      <c r="P101" s="593">
        <f>N101+O101</f>
        <v>10.443999999999999</v>
      </c>
      <c r="Q101" s="593">
        <f>+J101+J102</f>
        <v>0</v>
      </c>
      <c r="R101" s="593">
        <f>P101-Q101</f>
        <v>10.443999999999999</v>
      </c>
      <c r="S101" s="599">
        <f>Q101/P101</f>
        <v>0</v>
      </c>
      <c r="T101" s="481"/>
      <c r="U101" s="522"/>
      <c r="V101" s="181"/>
      <c r="W101" s="181"/>
      <c r="X101" s="181"/>
      <c r="Y101" s="181"/>
      <c r="Z101" s="181"/>
      <c r="AA101" s="252"/>
    </row>
    <row r="102" spans="1:27" s="253" customFormat="1" ht="19.899999999999999" customHeight="1">
      <c r="B102" s="596"/>
      <c r="C102" s="598"/>
      <c r="D102" s="676"/>
      <c r="E102" s="644"/>
      <c r="F102" s="202" t="s">
        <v>22</v>
      </c>
      <c r="G102" s="462">
        <v>5.7489999999999997</v>
      </c>
      <c r="H102" s="460"/>
      <c r="I102" s="460">
        <f>+K101+G102+H102</f>
        <v>10.443999999999999</v>
      </c>
      <c r="J102" s="461"/>
      <c r="K102" s="460">
        <f t="shared" ref="K102" si="99">+I102-J102</f>
        <v>10.443999999999999</v>
      </c>
      <c r="L102" s="304">
        <f t="shared" si="35"/>
        <v>0</v>
      </c>
      <c r="M102" s="467" t="s">
        <v>262</v>
      </c>
      <c r="N102" s="594"/>
      <c r="O102" s="594"/>
      <c r="P102" s="594">
        <f t="shared" ref="P102:P124" si="100">N102+O102</f>
        <v>0</v>
      </c>
      <c r="Q102" s="594"/>
      <c r="R102" s="594">
        <f t="shared" ref="R102:R124" si="101">P102-Q102</f>
        <v>0</v>
      </c>
      <c r="S102" s="600" t="e">
        <f t="shared" ref="S102:S124" si="102">Q102/P102</f>
        <v>#DIV/0!</v>
      </c>
      <c r="T102" s="481"/>
      <c r="U102" s="522"/>
      <c r="V102" s="181"/>
      <c r="W102" s="181"/>
      <c r="X102" s="181"/>
      <c r="Y102" s="181"/>
      <c r="Z102" s="181"/>
      <c r="AA102" s="252"/>
    </row>
    <row r="103" spans="1:27" s="253" customFormat="1" ht="19.899999999999999" customHeight="1">
      <c r="B103" s="596"/>
      <c r="C103" s="598"/>
      <c r="D103" s="676"/>
      <c r="E103" s="644" t="s">
        <v>481</v>
      </c>
      <c r="F103" s="465" t="s">
        <v>441</v>
      </c>
      <c r="G103" s="462">
        <v>4.6950000000000003</v>
      </c>
      <c r="H103" s="460"/>
      <c r="I103" s="460">
        <f t="shared" ref="I103" si="103">+G103+H103</f>
        <v>4.6950000000000003</v>
      </c>
      <c r="J103" s="461">
        <v>1.6240000000000001</v>
      </c>
      <c r="K103" s="460">
        <f t="shared" ref="K103" si="104">I103-J103</f>
        <v>3.0710000000000002</v>
      </c>
      <c r="L103" s="304">
        <f t="shared" si="35"/>
        <v>0.34589989350372735</v>
      </c>
      <c r="M103" s="467" t="s">
        <v>262</v>
      </c>
      <c r="N103" s="593">
        <f>+G103+G104</f>
        <v>10.443999999999999</v>
      </c>
      <c r="O103" s="593">
        <f t="shared" ref="O103" si="105">+H103+H104</f>
        <v>0</v>
      </c>
      <c r="P103" s="593">
        <f t="shared" si="100"/>
        <v>10.443999999999999</v>
      </c>
      <c r="Q103" s="593">
        <f>+J103+J104</f>
        <v>1.6240000000000001</v>
      </c>
      <c r="R103" s="593">
        <f t="shared" si="101"/>
        <v>8.8199999999999985</v>
      </c>
      <c r="S103" s="599">
        <f t="shared" si="102"/>
        <v>0.15549597855227884</v>
      </c>
      <c r="T103" s="481"/>
      <c r="U103" s="522"/>
      <c r="V103" s="181"/>
      <c r="W103" s="181"/>
      <c r="X103" s="181"/>
      <c r="Y103" s="181"/>
      <c r="Z103" s="181"/>
      <c r="AA103" s="252"/>
    </row>
    <row r="104" spans="1:27" s="253" customFormat="1" ht="19.899999999999999" customHeight="1">
      <c r="B104" s="596"/>
      <c r="C104" s="598"/>
      <c r="D104" s="676"/>
      <c r="E104" s="644"/>
      <c r="F104" s="202" t="s">
        <v>22</v>
      </c>
      <c r="G104" s="462">
        <v>5.7489999999999997</v>
      </c>
      <c r="H104" s="460"/>
      <c r="I104" s="460">
        <f t="shared" ref="I104" si="106">+K103+G104+H104</f>
        <v>8.82</v>
      </c>
      <c r="J104" s="461"/>
      <c r="K104" s="460">
        <f t="shared" ref="K104" si="107">+I104-J104</f>
        <v>8.82</v>
      </c>
      <c r="L104" s="304">
        <f t="shared" si="35"/>
        <v>0</v>
      </c>
      <c r="M104" s="467" t="s">
        <v>262</v>
      </c>
      <c r="N104" s="594"/>
      <c r="O104" s="594"/>
      <c r="P104" s="594">
        <f t="shared" si="100"/>
        <v>0</v>
      </c>
      <c r="Q104" s="594"/>
      <c r="R104" s="594">
        <f t="shared" si="101"/>
        <v>0</v>
      </c>
      <c r="S104" s="600" t="e">
        <f t="shared" si="102"/>
        <v>#DIV/0!</v>
      </c>
      <c r="T104" s="481"/>
      <c r="U104" s="522"/>
      <c r="V104" s="181"/>
      <c r="W104" s="181"/>
      <c r="X104" s="181"/>
      <c r="Y104" s="181"/>
      <c r="Z104" s="181"/>
      <c r="AA104" s="252"/>
    </row>
    <row r="105" spans="1:27" s="253" customFormat="1" ht="19.899999999999999" customHeight="1">
      <c r="A105" s="252"/>
      <c r="B105" s="596"/>
      <c r="C105" s="598"/>
      <c r="D105" s="676"/>
      <c r="E105" s="644" t="s">
        <v>482</v>
      </c>
      <c r="F105" s="465" t="s">
        <v>441</v>
      </c>
      <c r="G105" s="462">
        <v>4.694</v>
      </c>
      <c r="H105" s="460"/>
      <c r="I105" s="460">
        <f t="shared" ref="I105" si="108">+G105+H105</f>
        <v>4.694</v>
      </c>
      <c r="J105" s="461"/>
      <c r="K105" s="460">
        <f t="shared" ref="K105" si="109">I105-J105</f>
        <v>4.694</v>
      </c>
      <c r="L105" s="304">
        <f t="shared" si="35"/>
        <v>0</v>
      </c>
      <c r="M105" s="467" t="s">
        <v>262</v>
      </c>
      <c r="N105" s="593">
        <f>+G105+G106</f>
        <v>10.442</v>
      </c>
      <c r="O105" s="593">
        <f t="shared" ref="O105" si="110">+H105+H106</f>
        <v>0</v>
      </c>
      <c r="P105" s="593">
        <f t="shared" si="100"/>
        <v>10.442</v>
      </c>
      <c r="Q105" s="593">
        <f>+J105+J106</f>
        <v>0</v>
      </c>
      <c r="R105" s="593">
        <f t="shared" si="101"/>
        <v>10.442</v>
      </c>
      <c r="S105" s="599">
        <f t="shared" si="102"/>
        <v>0</v>
      </c>
      <c r="T105" s="481"/>
      <c r="U105" s="522"/>
      <c r="V105" s="181"/>
      <c r="W105" s="181"/>
      <c r="X105" s="181"/>
      <c r="Y105" s="181"/>
      <c r="Z105" s="181"/>
      <c r="AA105" s="252"/>
    </row>
    <row r="106" spans="1:27" s="253" customFormat="1" ht="19.899999999999999" customHeight="1">
      <c r="B106" s="596"/>
      <c r="C106" s="598"/>
      <c r="D106" s="676"/>
      <c r="E106" s="644"/>
      <c r="F106" s="202" t="s">
        <v>22</v>
      </c>
      <c r="G106" s="462">
        <v>5.7480000000000002</v>
      </c>
      <c r="H106" s="460"/>
      <c r="I106" s="460">
        <f t="shared" ref="I106" si="111">+K105+G106+H106</f>
        <v>10.442</v>
      </c>
      <c r="J106" s="461"/>
      <c r="K106" s="460">
        <f t="shared" ref="K106" si="112">+I106-J106</f>
        <v>10.442</v>
      </c>
      <c r="L106" s="304">
        <f t="shared" si="35"/>
        <v>0</v>
      </c>
      <c r="M106" s="467" t="s">
        <v>262</v>
      </c>
      <c r="N106" s="594"/>
      <c r="O106" s="594"/>
      <c r="P106" s="594">
        <f t="shared" si="100"/>
        <v>0</v>
      </c>
      <c r="Q106" s="594"/>
      <c r="R106" s="594">
        <f t="shared" si="101"/>
        <v>0</v>
      </c>
      <c r="S106" s="600" t="e">
        <f t="shared" si="102"/>
        <v>#DIV/0!</v>
      </c>
      <c r="T106" s="481"/>
      <c r="U106" s="522"/>
      <c r="V106" s="181"/>
      <c r="W106" s="181"/>
      <c r="X106" s="181"/>
      <c r="Y106" s="181"/>
      <c r="Z106" s="181"/>
      <c r="AA106" s="252"/>
    </row>
    <row r="107" spans="1:27" s="253" customFormat="1" ht="19.899999999999999" customHeight="1">
      <c r="B107" s="596"/>
      <c r="C107" s="598"/>
      <c r="D107" s="676"/>
      <c r="E107" s="644" t="s">
        <v>483</v>
      </c>
      <c r="F107" s="465" t="s">
        <v>441</v>
      </c>
      <c r="G107" s="462">
        <v>4.6920000000000002</v>
      </c>
      <c r="H107" s="460"/>
      <c r="I107" s="460">
        <f t="shared" ref="I107" si="113">+G107+H107</f>
        <v>4.6920000000000002</v>
      </c>
      <c r="J107" s="461">
        <v>0.504</v>
      </c>
      <c r="K107" s="460">
        <f t="shared" ref="K107" si="114">I107-J107</f>
        <v>4.1880000000000006</v>
      </c>
      <c r="L107" s="304">
        <f t="shared" si="35"/>
        <v>0.10741687979539642</v>
      </c>
      <c r="M107" s="467" t="s">
        <v>262</v>
      </c>
      <c r="N107" s="593">
        <f>+G107+G108</f>
        <v>10.438000000000001</v>
      </c>
      <c r="O107" s="593">
        <f t="shared" ref="O107" si="115">+H107+H108</f>
        <v>0</v>
      </c>
      <c r="P107" s="593">
        <f t="shared" si="100"/>
        <v>10.438000000000001</v>
      </c>
      <c r="Q107" s="593">
        <f>+J107+J108</f>
        <v>0.504</v>
      </c>
      <c r="R107" s="593">
        <f t="shared" si="101"/>
        <v>9.9340000000000011</v>
      </c>
      <c r="S107" s="599">
        <f t="shared" si="102"/>
        <v>4.828511209043878E-2</v>
      </c>
      <c r="T107" s="481"/>
      <c r="U107" s="522"/>
      <c r="V107" s="181"/>
      <c r="W107" s="181"/>
      <c r="X107" s="181"/>
      <c r="Y107" s="181"/>
      <c r="Z107" s="181"/>
      <c r="AA107" s="252"/>
    </row>
    <row r="108" spans="1:27" s="253" customFormat="1" ht="19.899999999999999" customHeight="1">
      <c r="B108" s="596"/>
      <c r="C108" s="598"/>
      <c r="D108" s="676"/>
      <c r="E108" s="644"/>
      <c r="F108" s="202" t="s">
        <v>22</v>
      </c>
      <c r="G108" s="462">
        <v>5.7460000000000004</v>
      </c>
      <c r="H108" s="460"/>
      <c r="I108" s="460">
        <f t="shared" ref="I108" si="116">+K107+G108+H108</f>
        <v>9.9340000000000011</v>
      </c>
      <c r="J108" s="461"/>
      <c r="K108" s="460">
        <f t="shared" ref="K108" si="117">+I108-J108</f>
        <v>9.9340000000000011</v>
      </c>
      <c r="L108" s="304">
        <f t="shared" si="35"/>
        <v>0</v>
      </c>
      <c r="M108" s="467" t="s">
        <v>262</v>
      </c>
      <c r="N108" s="594"/>
      <c r="O108" s="594"/>
      <c r="P108" s="594">
        <f t="shared" si="100"/>
        <v>0</v>
      </c>
      <c r="Q108" s="594"/>
      <c r="R108" s="594">
        <f t="shared" si="101"/>
        <v>0</v>
      </c>
      <c r="S108" s="600" t="e">
        <f t="shared" si="102"/>
        <v>#DIV/0!</v>
      </c>
      <c r="T108" s="481"/>
      <c r="U108" s="522"/>
      <c r="V108" s="181"/>
      <c r="W108" s="181"/>
      <c r="X108" s="181"/>
      <c r="Y108" s="181"/>
      <c r="Z108" s="181"/>
      <c r="AA108" s="252"/>
    </row>
    <row r="109" spans="1:27" s="253" customFormat="1" ht="19.899999999999999" customHeight="1">
      <c r="B109" s="596"/>
      <c r="C109" s="598"/>
      <c r="D109" s="676"/>
      <c r="E109" s="644" t="s">
        <v>484</v>
      </c>
      <c r="F109" s="465" t="s">
        <v>441</v>
      </c>
      <c r="G109" s="462">
        <v>4.6929999999999996</v>
      </c>
      <c r="H109" s="460"/>
      <c r="I109" s="460">
        <f t="shared" ref="I109" si="118">+G109+H109</f>
        <v>4.6929999999999996</v>
      </c>
      <c r="J109" s="461">
        <v>0.56000000000000005</v>
      </c>
      <c r="K109" s="460">
        <f t="shared" ref="K109" si="119">I109-J109</f>
        <v>4.1329999999999991</v>
      </c>
      <c r="L109" s="304">
        <f t="shared" si="35"/>
        <v>0.11932665672277863</v>
      </c>
      <c r="M109" s="467" t="s">
        <v>262</v>
      </c>
      <c r="N109" s="593">
        <f>+G109+G110</f>
        <v>10.440999999999999</v>
      </c>
      <c r="O109" s="593">
        <f t="shared" ref="O109" si="120">+H109+H110</f>
        <v>0</v>
      </c>
      <c r="P109" s="593">
        <f t="shared" si="100"/>
        <v>10.440999999999999</v>
      </c>
      <c r="Q109" s="593">
        <f>+J109+J110</f>
        <v>0.56000000000000005</v>
      </c>
      <c r="R109" s="593">
        <f t="shared" si="101"/>
        <v>9.8809999999999985</v>
      </c>
      <c r="S109" s="599">
        <f t="shared" si="102"/>
        <v>5.3634709319030756E-2</v>
      </c>
      <c r="T109" s="481"/>
      <c r="U109" s="522"/>
      <c r="V109" s="181"/>
      <c r="W109" s="181"/>
      <c r="X109" s="181"/>
      <c r="Y109" s="181"/>
      <c r="Z109" s="181"/>
      <c r="AA109" s="252"/>
    </row>
    <row r="110" spans="1:27" s="253" customFormat="1" ht="19.899999999999999" customHeight="1">
      <c r="B110" s="596"/>
      <c r="C110" s="598"/>
      <c r="D110" s="676"/>
      <c r="E110" s="644"/>
      <c r="F110" s="202" t="s">
        <v>22</v>
      </c>
      <c r="G110" s="462">
        <v>5.7480000000000002</v>
      </c>
      <c r="H110" s="460"/>
      <c r="I110" s="460">
        <f t="shared" ref="I110" si="121">+K109+G110+H110</f>
        <v>9.8810000000000002</v>
      </c>
      <c r="J110" s="461"/>
      <c r="K110" s="460">
        <f t="shared" ref="K110" si="122">+I110-J110</f>
        <v>9.8810000000000002</v>
      </c>
      <c r="L110" s="304">
        <f t="shared" si="35"/>
        <v>0</v>
      </c>
      <c r="M110" s="467" t="s">
        <v>262</v>
      </c>
      <c r="N110" s="594"/>
      <c r="O110" s="594"/>
      <c r="P110" s="594">
        <f t="shared" si="100"/>
        <v>0</v>
      </c>
      <c r="Q110" s="594"/>
      <c r="R110" s="594">
        <f t="shared" si="101"/>
        <v>0</v>
      </c>
      <c r="S110" s="600" t="e">
        <f t="shared" si="102"/>
        <v>#DIV/0!</v>
      </c>
      <c r="T110" s="481"/>
      <c r="U110" s="522"/>
      <c r="V110" s="181"/>
      <c r="W110" s="181"/>
      <c r="X110" s="181"/>
      <c r="Y110" s="181"/>
      <c r="Z110" s="181"/>
      <c r="AA110" s="252"/>
    </row>
    <row r="111" spans="1:27" s="253" customFormat="1" ht="19.899999999999999" customHeight="1">
      <c r="B111" s="596"/>
      <c r="C111" s="598"/>
      <c r="D111" s="676"/>
      <c r="E111" s="644" t="s">
        <v>485</v>
      </c>
      <c r="F111" s="465" t="s">
        <v>441</v>
      </c>
      <c r="G111" s="462">
        <v>4.7030000000000003</v>
      </c>
      <c r="H111" s="460"/>
      <c r="I111" s="460">
        <f t="shared" ref="I111" si="123">+G111+H111</f>
        <v>4.7030000000000003</v>
      </c>
      <c r="J111" s="461">
        <v>2.2679999999999998</v>
      </c>
      <c r="K111" s="460">
        <f t="shared" ref="K111" si="124">I111-J111</f>
        <v>2.4350000000000005</v>
      </c>
      <c r="L111" s="304">
        <f t="shared" si="35"/>
        <v>0.4822453752923665</v>
      </c>
      <c r="M111" s="467" t="s">
        <v>262</v>
      </c>
      <c r="N111" s="593">
        <f>+G111+G112</f>
        <v>10.462</v>
      </c>
      <c r="O111" s="593">
        <f t="shared" ref="O111" si="125">+H111+H112</f>
        <v>0</v>
      </c>
      <c r="P111" s="593">
        <f t="shared" si="100"/>
        <v>10.462</v>
      </c>
      <c r="Q111" s="593">
        <f>+J111+J112</f>
        <v>2.2679999999999998</v>
      </c>
      <c r="R111" s="593">
        <f t="shared" si="101"/>
        <v>8.1939999999999991</v>
      </c>
      <c r="S111" s="599">
        <f t="shared" si="102"/>
        <v>0.21678455362263427</v>
      </c>
      <c r="T111" s="481"/>
      <c r="U111" s="522"/>
      <c r="V111" s="181"/>
      <c r="W111" s="181"/>
      <c r="X111" s="181"/>
      <c r="Y111" s="181"/>
      <c r="Z111" s="181"/>
      <c r="AA111" s="252"/>
    </row>
    <row r="112" spans="1:27" s="253" customFormat="1" ht="19.899999999999999" customHeight="1">
      <c r="B112" s="596"/>
      <c r="C112" s="598"/>
      <c r="D112" s="676"/>
      <c r="E112" s="644"/>
      <c r="F112" s="202" t="s">
        <v>22</v>
      </c>
      <c r="G112" s="462">
        <v>5.7590000000000003</v>
      </c>
      <c r="H112" s="460"/>
      <c r="I112" s="460">
        <f t="shared" ref="I112" si="126">+K111+G112+H112</f>
        <v>8.1940000000000008</v>
      </c>
      <c r="J112" s="461"/>
      <c r="K112" s="460">
        <f t="shared" ref="K112" si="127">+I112-J112</f>
        <v>8.1940000000000008</v>
      </c>
      <c r="L112" s="304">
        <f t="shared" si="35"/>
        <v>0</v>
      </c>
      <c r="M112" s="467" t="s">
        <v>262</v>
      </c>
      <c r="N112" s="594"/>
      <c r="O112" s="594"/>
      <c r="P112" s="594">
        <f t="shared" si="100"/>
        <v>0</v>
      </c>
      <c r="Q112" s="594"/>
      <c r="R112" s="594">
        <f t="shared" si="101"/>
        <v>0</v>
      </c>
      <c r="S112" s="600" t="e">
        <f t="shared" si="102"/>
        <v>#DIV/0!</v>
      </c>
      <c r="T112" s="481"/>
      <c r="U112" s="522"/>
      <c r="V112" s="181"/>
      <c r="W112" s="181"/>
      <c r="X112" s="181"/>
      <c r="Y112" s="181"/>
      <c r="Z112" s="181"/>
      <c r="AA112" s="252"/>
    </row>
    <row r="113" spans="1:27" s="253" customFormat="1" ht="19.899999999999999" customHeight="1">
      <c r="B113" s="596"/>
      <c r="C113" s="598"/>
      <c r="D113" s="676"/>
      <c r="E113" s="644" t="s">
        <v>486</v>
      </c>
      <c r="F113" s="465" t="s">
        <v>441</v>
      </c>
      <c r="G113" s="462">
        <v>4.6950000000000003</v>
      </c>
      <c r="H113" s="460"/>
      <c r="I113" s="460">
        <f>+G113+H113</f>
        <v>4.6950000000000003</v>
      </c>
      <c r="J113" s="461">
        <v>0.89600000000000002</v>
      </c>
      <c r="K113" s="460">
        <f t="shared" ref="K113" si="128">I113-J113</f>
        <v>3.7990000000000004</v>
      </c>
      <c r="L113" s="304">
        <f t="shared" si="35"/>
        <v>0.19084132055378061</v>
      </c>
      <c r="M113" s="467" t="s">
        <v>262</v>
      </c>
      <c r="N113" s="593">
        <f>+G113+G114</f>
        <v>10.454000000000001</v>
      </c>
      <c r="O113" s="593">
        <f t="shared" ref="O113" si="129">+H113+H114</f>
        <v>0</v>
      </c>
      <c r="P113" s="593">
        <f t="shared" si="100"/>
        <v>10.454000000000001</v>
      </c>
      <c r="Q113" s="593">
        <f>+J113+J114</f>
        <v>0.89600000000000002</v>
      </c>
      <c r="R113" s="593">
        <f t="shared" si="101"/>
        <v>9.5579999999999998</v>
      </c>
      <c r="S113" s="599">
        <f t="shared" si="102"/>
        <v>8.5708819590587335E-2</v>
      </c>
      <c r="T113" s="481"/>
      <c r="U113" s="522"/>
      <c r="V113" s="181"/>
      <c r="W113" s="181"/>
      <c r="X113" s="181"/>
      <c r="Y113" s="181"/>
      <c r="Z113" s="181"/>
      <c r="AA113" s="252"/>
    </row>
    <row r="114" spans="1:27" s="253" customFormat="1" ht="19.899999999999999" customHeight="1">
      <c r="B114" s="596"/>
      <c r="C114" s="598"/>
      <c r="D114" s="676"/>
      <c r="E114" s="644"/>
      <c r="F114" s="202" t="s">
        <v>22</v>
      </c>
      <c r="G114" s="462">
        <v>5.7590000000000003</v>
      </c>
      <c r="H114" s="460"/>
      <c r="I114" s="460">
        <f>+K113+G114+H114</f>
        <v>9.5579999999999998</v>
      </c>
      <c r="J114" s="461"/>
      <c r="K114" s="460">
        <f t="shared" ref="K114" si="130">+I114-J114</f>
        <v>9.5579999999999998</v>
      </c>
      <c r="L114" s="304">
        <f t="shared" si="35"/>
        <v>0</v>
      </c>
      <c r="M114" s="467" t="s">
        <v>262</v>
      </c>
      <c r="N114" s="594"/>
      <c r="O114" s="594"/>
      <c r="P114" s="594">
        <f t="shared" si="100"/>
        <v>0</v>
      </c>
      <c r="Q114" s="594"/>
      <c r="R114" s="594">
        <f t="shared" si="101"/>
        <v>0</v>
      </c>
      <c r="S114" s="600" t="e">
        <f t="shared" si="102"/>
        <v>#DIV/0!</v>
      </c>
      <c r="T114" s="481"/>
      <c r="U114" s="522"/>
      <c r="V114" s="181"/>
      <c r="W114" s="181"/>
      <c r="X114" s="181"/>
      <c r="Y114" s="181"/>
      <c r="Z114" s="181"/>
      <c r="AA114" s="252"/>
    </row>
    <row r="115" spans="1:27" s="253" customFormat="1" ht="19.899999999999999" customHeight="1">
      <c r="A115" s="252"/>
      <c r="B115" s="596"/>
      <c r="C115" s="598"/>
      <c r="D115" s="676"/>
      <c r="E115" s="644" t="s">
        <v>487</v>
      </c>
      <c r="F115" s="465" t="s">
        <v>441</v>
      </c>
      <c r="G115" s="462">
        <v>4.6959999999999997</v>
      </c>
      <c r="H115" s="460"/>
      <c r="I115" s="460">
        <f t="shared" ref="I115" si="131">+G115+H115</f>
        <v>4.6959999999999997</v>
      </c>
      <c r="J115" s="461">
        <v>1.792</v>
      </c>
      <c r="K115" s="460">
        <f t="shared" ref="K115" si="132">I115-J115</f>
        <v>2.9039999999999999</v>
      </c>
      <c r="L115" s="304">
        <f t="shared" si="35"/>
        <v>0.38160136286201024</v>
      </c>
      <c r="M115" s="467" t="s">
        <v>262</v>
      </c>
      <c r="N115" s="593">
        <f>+G115+G116</f>
        <v>10.446999999999999</v>
      </c>
      <c r="O115" s="593">
        <f t="shared" ref="O115" si="133">+H115+H116</f>
        <v>0</v>
      </c>
      <c r="P115" s="593">
        <f t="shared" si="100"/>
        <v>10.446999999999999</v>
      </c>
      <c r="Q115" s="593">
        <f>+J115+J116</f>
        <v>1.792</v>
      </c>
      <c r="R115" s="593">
        <f t="shared" si="101"/>
        <v>8.6549999999999994</v>
      </c>
      <c r="S115" s="599">
        <f t="shared" si="102"/>
        <v>0.17153249736766538</v>
      </c>
      <c r="T115" s="481"/>
      <c r="U115" s="522"/>
      <c r="V115" s="181"/>
      <c r="W115" s="181"/>
      <c r="X115" s="181"/>
      <c r="Y115" s="181"/>
      <c r="Z115" s="181"/>
      <c r="AA115" s="252"/>
    </row>
    <row r="116" spans="1:27" s="253" customFormat="1" ht="19.899999999999999" customHeight="1">
      <c r="A116" s="252"/>
      <c r="B116" s="596"/>
      <c r="C116" s="598"/>
      <c r="D116" s="676"/>
      <c r="E116" s="644"/>
      <c r="F116" s="202" t="s">
        <v>22</v>
      </c>
      <c r="G116" s="462">
        <v>5.7510000000000003</v>
      </c>
      <c r="H116" s="460"/>
      <c r="I116" s="460">
        <f t="shared" ref="I116" si="134">+K115+G116+H116</f>
        <v>8.6550000000000011</v>
      </c>
      <c r="J116" s="461"/>
      <c r="K116" s="460">
        <f t="shared" ref="K116" si="135">+I116-J116</f>
        <v>8.6550000000000011</v>
      </c>
      <c r="L116" s="304">
        <f t="shared" si="35"/>
        <v>0</v>
      </c>
      <c r="M116" s="467" t="s">
        <v>262</v>
      </c>
      <c r="N116" s="594"/>
      <c r="O116" s="594"/>
      <c r="P116" s="594">
        <f t="shared" si="100"/>
        <v>0</v>
      </c>
      <c r="Q116" s="594"/>
      <c r="R116" s="594">
        <f t="shared" si="101"/>
        <v>0</v>
      </c>
      <c r="S116" s="600" t="e">
        <f t="shared" si="102"/>
        <v>#DIV/0!</v>
      </c>
      <c r="T116" s="481"/>
      <c r="U116" s="522"/>
      <c r="V116" s="181"/>
      <c r="W116" s="181"/>
      <c r="X116" s="181"/>
      <c r="Y116" s="181"/>
      <c r="Z116" s="181"/>
      <c r="AA116" s="252"/>
    </row>
    <row r="117" spans="1:27" s="253" customFormat="1" ht="19.899999999999999" customHeight="1">
      <c r="B117" s="596"/>
      <c r="C117" s="598"/>
      <c r="D117" s="676"/>
      <c r="E117" s="644" t="s">
        <v>488</v>
      </c>
      <c r="F117" s="465" t="s">
        <v>441</v>
      </c>
      <c r="G117" s="462">
        <v>4.6929999999999996</v>
      </c>
      <c r="H117" s="460"/>
      <c r="I117" s="460">
        <f t="shared" ref="I117" si="136">+G117+H117</f>
        <v>4.6929999999999996</v>
      </c>
      <c r="J117" s="461">
        <v>2.6880000000000002</v>
      </c>
      <c r="K117" s="460">
        <f t="shared" ref="K117" si="137">I117-J117</f>
        <v>2.0049999999999994</v>
      </c>
      <c r="L117" s="304">
        <f t="shared" si="35"/>
        <v>0.57276795226933741</v>
      </c>
      <c r="M117" s="467" t="s">
        <v>262</v>
      </c>
      <c r="N117" s="593">
        <f>+G117+G118</f>
        <v>10.440999999999999</v>
      </c>
      <c r="O117" s="593">
        <f t="shared" ref="O117" si="138">+H117+H118</f>
        <v>0</v>
      </c>
      <c r="P117" s="593">
        <f t="shared" si="100"/>
        <v>10.440999999999999</v>
      </c>
      <c r="Q117" s="593">
        <f>+J117+J118</f>
        <v>2.6880000000000002</v>
      </c>
      <c r="R117" s="593">
        <f t="shared" si="101"/>
        <v>7.7529999999999983</v>
      </c>
      <c r="S117" s="599">
        <f t="shared" si="102"/>
        <v>0.25744660473134762</v>
      </c>
      <c r="T117" s="481"/>
      <c r="U117" s="522"/>
      <c r="V117" s="181"/>
      <c r="W117" s="181"/>
      <c r="X117" s="181"/>
      <c r="Y117" s="181"/>
      <c r="Z117" s="181"/>
      <c r="AA117" s="252"/>
    </row>
    <row r="118" spans="1:27" s="195" customFormat="1" ht="19.899999999999999" customHeight="1">
      <c r="B118" s="596"/>
      <c r="C118" s="598"/>
      <c r="D118" s="676"/>
      <c r="E118" s="644"/>
      <c r="F118" s="202" t="s">
        <v>22</v>
      </c>
      <c r="G118" s="462">
        <v>5.7480000000000002</v>
      </c>
      <c r="H118" s="460"/>
      <c r="I118" s="460">
        <f t="shared" ref="I118" si="139">+K117+G118+H118</f>
        <v>7.7530000000000001</v>
      </c>
      <c r="J118" s="461"/>
      <c r="K118" s="460">
        <f t="shared" ref="K118" si="140">+I118-J118</f>
        <v>7.7530000000000001</v>
      </c>
      <c r="L118" s="304">
        <f t="shared" si="35"/>
        <v>0</v>
      </c>
      <c r="M118" s="467" t="s">
        <v>262</v>
      </c>
      <c r="N118" s="594"/>
      <c r="O118" s="594"/>
      <c r="P118" s="594">
        <f t="shared" si="100"/>
        <v>0</v>
      </c>
      <c r="Q118" s="594"/>
      <c r="R118" s="594">
        <f t="shared" si="101"/>
        <v>0</v>
      </c>
      <c r="S118" s="600" t="e">
        <f t="shared" si="102"/>
        <v>#DIV/0!</v>
      </c>
      <c r="T118" s="481"/>
      <c r="U118" s="522"/>
      <c r="V118" s="181"/>
      <c r="W118" s="181"/>
      <c r="X118" s="181"/>
      <c r="Y118" s="181"/>
      <c r="Z118" s="181"/>
      <c r="AA118" s="187"/>
    </row>
    <row r="119" spans="1:27" s="253" customFormat="1" ht="19.899999999999999" customHeight="1">
      <c r="B119" s="596"/>
      <c r="C119" s="598"/>
      <c r="D119" s="676"/>
      <c r="E119" s="644" t="s">
        <v>489</v>
      </c>
      <c r="F119" s="465" t="s">
        <v>441</v>
      </c>
      <c r="G119" s="462">
        <v>4.6920000000000002</v>
      </c>
      <c r="H119" s="460"/>
      <c r="I119" s="460">
        <f t="shared" ref="I119" si="141">+G119+H119</f>
        <v>4.6920000000000002</v>
      </c>
      <c r="J119" s="461">
        <v>2.7440000000000002</v>
      </c>
      <c r="K119" s="460">
        <f t="shared" ref="K119" si="142">I119-J119</f>
        <v>1.948</v>
      </c>
      <c r="L119" s="304">
        <f t="shared" si="35"/>
        <v>0.58482523444160273</v>
      </c>
      <c r="M119" s="467" t="s">
        <v>262</v>
      </c>
      <c r="N119" s="593">
        <f>+G119+G120</f>
        <v>10.438000000000001</v>
      </c>
      <c r="O119" s="593">
        <f t="shared" ref="O119" si="143">+H119+H120</f>
        <v>0</v>
      </c>
      <c r="P119" s="593">
        <f t="shared" si="100"/>
        <v>10.438000000000001</v>
      </c>
      <c r="Q119" s="593">
        <f>+J119+J120</f>
        <v>2.7440000000000002</v>
      </c>
      <c r="R119" s="593">
        <f t="shared" si="101"/>
        <v>7.6940000000000008</v>
      </c>
      <c r="S119" s="599">
        <f t="shared" si="102"/>
        <v>0.26288561027016671</v>
      </c>
      <c r="T119" s="481"/>
      <c r="U119" s="522"/>
      <c r="V119" s="181"/>
      <c r="W119" s="181"/>
      <c r="X119" s="181"/>
      <c r="Y119" s="181"/>
      <c r="Z119" s="181"/>
      <c r="AA119" s="252"/>
    </row>
    <row r="120" spans="1:27" s="195" customFormat="1" ht="19.899999999999999" customHeight="1">
      <c r="B120" s="596"/>
      <c r="C120" s="598"/>
      <c r="D120" s="676"/>
      <c r="E120" s="644"/>
      <c r="F120" s="202" t="s">
        <v>22</v>
      </c>
      <c r="G120" s="462">
        <v>5.7460000000000004</v>
      </c>
      <c r="H120" s="460"/>
      <c r="I120" s="460">
        <f t="shared" ref="I120" si="144">+K119+G120+H120</f>
        <v>7.6940000000000008</v>
      </c>
      <c r="J120" s="461"/>
      <c r="K120" s="460">
        <f t="shared" ref="K120" si="145">+I120-J120</f>
        <v>7.6940000000000008</v>
      </c>
      <c r="L120" s="304">
        <f t="shared" si="35"/>
        <v>0</v>
      </c>
      <c r="M120" s="467" t="s">
        <v>262</v>
      </c>
      <c r="N120" s="594"/>
      <c r="O120" s="594"/>
      <c r="P120" s="594">
        <f t="shared" si="100"/>
        <v>0</v>
      </c>
      <c r="Q120" s="594"/>
      <c r="R120" s="594">
        <f t="shared" si="101"/>
        <v>0</v>
      </c>
      <c r="S120" s="600" t="e">
        <f t="shared" si="102"/>
        <v>#DIV/0!</v>
      </c>
      <c r="T120" s="481"/>
      <c r="U120" s="522"/>
      <c r="V120" s="181"/>
      <c r="W120" s="181"/>
      <c r="X120" s="181"/>
      <c r="Y120" s="181"/>
      <c r="Z120" s="181"/>
      <c r="AA120" s="187"/>
    </row>
    <row r="121" spans="1:27" s="253" customFormat="1" ht="19.899999999999999" customHeight="1">
      <c r="B121" s="596"/>
      <c r="C121" s="598"/>
      <c r="D121" s="676"/>
      <c r="E121" s="644" t="s">
        <v>490</v>
      </c>
      <c r="F121" s="465" t="s">
        <v>441</v>
      </c>
      <c r="G121" s="462">
        <v>4.6920000000000002</v>
      </c>
      <c r="H121" s="460"/>
      <c r="I121" s="460">
        <f t="shared" ref="I121" si="146">+G121+H121</f>
        <v>4.6920000000000002</v>
      </c>
      <c r="J121" s="461">
        <v>2.492</v>
      </c>
      <c r="K121" s="460">
        <f t="shared" ref="K121" si="147">I121-J121</f>
        <v>2.2000000000000002</v>
      </c>
      <c r="L121" s="304">
        <f t="shared" si="35"/>
        <v>0.53111679454390448</v>
      </c>
      <c r="M121" s="467" t="s">
        <v>262</v>
      </c>
      <c r="N121" s="593">
        <f>+G121+G122</f>
        <v>10.438000000000001</v>
      </c>
      <c r="O121" s="593">
        <f t="shared" ref="O121" si="148">+H121+H122</f>
        <v>0</v>
      </c>
      <c r="P121" s="593">
        <f t="shared" si="100"/>
        <v>10.438000000000001</v>
      </c>
      <c r="Q121" s="593">
        <f>+J121+J122</f>
        <v>2.492</v>
      </c>
      <c r="R121" s="593">
        <f t="shared" si="101"/>
        <v>7.9460000000000006</v>
      </c>
      <c r="S121" s="599">
        <f t="shared" si="102"/>
        <v>0.23874305422494729</v>
      </c>
      <c r="T121" s="481"/>
      <c r="U121" s="522"/>
      <c r="V121" s="181"/>
      <c r="W121" s="181"/>
      <c r="X121" s="181"/>
      <c r="Y121" s="181"/>
      <c r="Z121" s="181"/>
      <c r="AA121" s="252"/>
    </row>
    <row r="122" spans="1:27" s="253" customFormat="1" ht="19.899999999999999" customHeight="1">
      <c r="B122" s="596"/>
      <c r="C122" s="598"/>
      <c r="D122" s="676"/>
      <c r="E122" s="644"/>
      <c r="F122" s="202" t="s">
        <v>22</v>
      </c>
      <c r="G122" s="462">
        <v>5.7460000000000004</v>
      </c>
      <c r="H122" s="460"/>
      <c r="I122" s="460">
        <f t="shared" ref="I122" si="149">+K121+G122+H122</f>
        <v>7.9460000000000006</v>
      </c>
      <c r="J122" s="461"/>
      <c r="K122" s="460">
        <f t="shared" ref="K122" si="150">+I122-J122</f>
        <v>7.9460000000000006</v>
      </c>
      <c r="L122" s="304">
        <f t="shared" si="35"/>
        <v>0</v>
      </c>
      <c r="M122" s="467" t="s">
        <v>262</v>
      </c>
      <c r="N122" s="594"/>
      <c r="O122" s="594"/>
      <c r="P122" s="594">
        <f t="shared" si="100"/>
        <v>0</v>
      </c>
      <c r="Q122" s="594"/>
      <c r="R122" s="594">
        <f t="shared" si="101"/>
        <v>0</v>
      </c>
      <c r="S122" s="600" t="e">
        <f t="shared" si="102"/>
        <v>#DIV/0!</v>
      </c>
      <c r="T122" s="481"/>
      <c r="U122" s="522"/>
      <c r="V122" s="181"/>
      <c r="W122" s="181"/>
      <c r="X122" s="181"/>
      <c r="Y122" s="181"/>
      <c r="Z122" s="181"/>
      <c r="AA122" s="252"/>
    </row>
    <row r="123" spans="1:27" s="253" customFormat="1" ht="19.899999999999999" customHeight="1">
      <c r="B123" s="596"/>
      <c r="C123" s="598"/>
      <c r="D123" s="676"/>
      <c r="E123" s="644" t="s">
        <v>491</v>
      </c>
      <c r="F123" s="465" t="s">
        <v>441</v>
      </c>
      <c r="G123" s="462">
        <v>4.6879999999999997</v>
      </c>
      <c r="H123" s="460"/>
      <c r="I123" s="460">
        <f t="shared" ref="I123" si="151">+G123+H123</f>
        <v>4.6879999999999997</v>
      </c>
      <c r="J123" s="461">
        <v>2.7440000000000002</v>
      </c>
      <c r="K123" s="460">
        <f t="shared" ref="K123" si="152">I123-J123</f>
        <v>1.9439999999999995</v>
      </c>
      <c r="L123" s="304">
        <f t="shared" si="35"/>
        <v>0.58532423208191131</v>
      </c>
      <c r="M123" s="467" t="s">
        <v>262</v>
      </c>
      <c r="N123" s="593">
        <f>+G123+G124</f>
        <v>10.431999999999999</v>
      </c>
      <c r="O123" s="593">
        <f>+H123+H124</f>
        <v>0</v>
      </c>
      <c r="P123" s="593">
        <f>N123+O123</f>
        <v>10.431999999999999</v>
      </c>
      <c r="Q123" s="593">
        <f>+J123+J124</f>
        <v>2.7440000000000002</v>
      </c>
      <c r="R123" s="593">
        <f t="shared" si="101"/>
        <v>7.6879999999999988</v>
      </c>
      <c r="S123" s="599">
        <f t="shared" si="102"/>
        <v>0.26303680981595096</v>
      </c>
      <c r="T123" s="481"/>
      <c r="U123" s="522"/>
      <c r="V123" s="181"/>
      <c r="W123" s="181"/>
      <c r="X123" s="181"/>
      <c r="Y123" s="181"/>
      <c r="Z123" s="181"/>
      <c r="AA123" s="252"/>
    </row>
    <row r="124" spans="1:27" s="253" customFormat="1" ht="19.899999999999999" customHeight="1">
      <c r="B124" s="596"/>
      <c r="C124" s="598"/>
      <c r="D124" s="676"/>
      <c r="E124" s="644"/>
      <c r="F124" s="202" t="s">
        <v>22</v>
      </c>
      <c r="G124" s="462">
        <v>5.7439999999999998</v>
      </c>
      <c r="H124" s="460"/>
      <c r="I124" s="460">
        <f>+K123+G124+H124</f>
        <v>7.6879999999999988</v>
      </c>
      <c r="J124" s="461"/>
      <c r="K124" s="460">
        <f t="shared" ref="K124" si="153">+I124-J124</f>
        <v>7.6879999999999988</v>
      </c>
      <c r="L124" s="304">
        <f t="shared" si="35"/>
        <v>0</v>
      </c>
      <c r="M124" s="467" t="s">
        <v>262</v>
      </c>
      <c r="N124" s="594"/>
      <c r="O124" s="594"/>
      <c r="P124" s="594">
        <f t="shared" si="100"/>
        <v>0</v>
      </c>
      <c r="Q124" s="594"/>
      <c r="R124" s="594">
        <f t="shared" si="101"/>
        <v>0</v>
      </c>
      <c r="S124" s="600" t="e">
        <f t="shared" si="102"/>
        <v>#DIV/0!</v>
      </c>
      <c r="T124" s="481"/>
      <c r="U124" s="522"/>
      <c r="V124" s="181"/>
      <c r="W124" s="181"/>
      <c r="X124" s="181"/>
      <c r="Y124" s="181"/>
      <c r="Z124" s="181"/>
      <c r="AA124" s="252"/>
    </row>
    <row r="125" spans="1:27" s="195" customFormat="1" ht="19.899999999999999" customHeight="1">
      <c r="B125" s="596"/>
      <c r="C125" s="598"/>
      <c r="D125" s="676" t="s">
        <v>347</v>
      </c>
      <c r="E125" s="486" t="s">
        <v>347</v>
      </c>
      <c r="F125" s="465" t="s">
        <v>440</v>
      </c>
      <c r="G125" s="462">
        <v>5.3959999999999999</v>
      </c>
      <c r="H125" s="460"/>
      <c r="I125" s="460">
        <f>G125+H125+K124</f>
        <v>13.084</v>
      </c>
      <c r="J125" s="461">
        <v>1.1200000000000001</v>
      </c>
      <c r="K125" s="460">
        <f t="shared" ref="K125" si="154">I125-J125</f>
        <v>11.963999999999999</v>
      </c>
      <c r="L125" s="304">
        <f t="shared" si="35"/>
        <v>8.5600733720574765E-2</v>
      </c>
      <c r="M125" s="467" t="s">
        <v>262</v>
      </c>
      <c r="N125" s="516">
        <f>+G125</f>
        <v>5.3959999999999999</v>
      </c>
      <c r="O125" s="516">
        <f>+H125</f>
        <v>0</v>
      </c>
      <c r="P125" s="516">
        <f>N125+O125</f>
        <v>5.3959999999999999</v>
      </c>
      <c r="Q125" s="516">
        <f>+J125</f>
        <v>1.1200000000000001</v>
      </c>
      <c r="R125" s="516">
        <f>+P125-Q125</f>
        <v>4.2759999999999998</v>
      </c>
      <c r="S125" s="517">
        <f>+Q125/P125</f>
        <v>0.20756115641215717</v>
      </c>
      <c r="T125" s="481"/>
      <c r="U125" s="522"/>
      <c r="V125" s="181"/>
      <c r="W125" s="181"/>
      <c r="X125" s="181"/>
      <c r="Y125" s="181"/>
      <c r="Z125" s="181"/>
      <c r="AA125" s="187"/>
    </row>
    <row r="126" spans="1:27" s="195" customFormat="1" ht="19.899999999999999" customHeight="1">
      <c r="B126" s="596"/>
      <c r="C126" s="598"/>
      <c r="D126" s="676"/>
      <c r="E126" s="644" t="s">
        <v>508</v>
      </c>
      <c r="F126" s="465" t="s">
        <v>441</v>
      </c>
      <c r="G126" s="462">
        <v>4.2759999999999998</v>
      </c>
      <c r="H126" s="460"/>
      <c r="I126" s="460">
        <f>+G126+H126</f>
        <v>4.2759999999999998</v>
      </c>
      <c r="J126" s="461">
        <v>0.98</v>
      </c>
      <c r="K126" s="460">
        <f t="shared" ref="K126" si="155">+I126-J126</f>
        <v>3.2959999999999998</v>
      </c>
      <c r="L126" s="304">
        <f>+J126/I126</f>
        <v>0.22918615528531339</v>
      </c>
      <c r="M126" s="467" t="s">
        <v>262</v>
      </c>
      <c r="N126" s="601">
        <f>+G126+G127</f>
        <v>10.024000000000001</v>
      </c>
      <c r="O126" s="601">
        <f t="shared" ref="O126" si="156">+H126+H127</f>
        <v>0</v>
      </c>
      <c r="P126" s="601">
        <f>+N126+O126</f>
        <v>10.024000000000001</v>
      </c>
      <c r="Q126" s="601">
        <f>+J126+J127</f>
        <v>0.98</v>
      </c>
      <c r="R126" s="601">
        <f>+P126-Q126</f>
        <v>9.0440000000000005</v>
      </c>
      <c r="S126" s="738">
        <f>+Q126/P126</f>
        <v>9.7765363128491614E-2</v>
      </c>
      <c r="T126" s="481"/>
      <c r="U126" s="522"/>
      <c r="V126" s="181"/>
      <c r="W126" s="181"/>
      <c r="X126" s="181"/>
      <c r="Y126" s="181"/>
      <c r="Z126" s="181"/>
      <c r="AA126" s="187"/>
    </row>
    <row r="127" spans="1:27" s="195" customFormat="1" ht="19.899999999999999" customHeight="1">
      <c r="B127" s="596"/>
      <c r="C127" s="598"/>
      <c r="D127" s="676"/>
      <c r="E127" s="644"/>
      <c r="F127" s="202" t="s">
        <v>22</v>
      </c>
      <c r="G127" s="462">
        <v>5.7480000000000002</v>
      </c>
      <c r="H127" s="460"/>
      <c r="I127" s="460">
        <f>+K126+G127+H127</f>
        <v>9.0440000000000005</v>
      </c>
      <c r="J127" s="461"/>
      <c r="K127" s="460">
        <f t="shared" ref="K127" si="157">I127-J127</f>
        <v>9.0440000000000005</v>
      </c>
      <c r="L127" s="304">
        <f t="shared" si="35"/>
        <v>0</v>
      </c>
      <c r="M127" s="467" t="s">
        <v>262</v>
      </c>
      <c r="N127" s="601"/>
      <c r="O127" s="601"/>
      <c r="P127" s="601"/>
      <c r="Q127" s="601"/>
      <c r="R127" s="601"/>
      <c r="S127" s="738"/>
      <c r="T127" s="481"/>
      <c r="U127" s="522"/>
      <c r="V127" s="181"/>
      <c r="W127" s="181"/>
      <c r="X127" s="181"/>
      <c r="Y127" s="181"/>
      <c r="Z127" s="181"/>
      <c r="AA127" s="187"/>
    </row>
    <row r="128" spans="1:27" s="195" customFormat="1" ht="38.25" customHeight="1">
      <c r="B128" s="596"/>
      <c r="C128" s="598"/>
      <c r="D128" s="718" t="s">
        <v>348</v>
      </c>
      <c r="E128" s="487" t="s">
        <v>348</v>
      </c>
      <c r="F128" s="466" t="s">
        <v>21</v>
      </c>
      <c r="G128" s="462">
        <v>32.347000000000001</v>
      </c>
      <c r="H128" s="460"/>
      <c r="I128" s="460">
        <f>G128+H128</f>
        <v>32.347000000000001</v>
      </c>
      <c r="J128" s="461">
        <v>2.8439999999999999</v>
      </c>
      <c r="K128" s="460">
        <f>+I128-J128</f>
        <v>29.503</v>
      </c>
      <c r="L128" s="304">
        <f t="shared" si="35"/>
        <v>8.7921600148390872E-2</v>
      </c>
      <c r="M128" s="467" t="s">
        <v>262</v>
      </c>
      <c r="N128" s="458">
        <f>+G128</f>
        <v>32.347000000000001</v>
      </c>
      <c r="O128" s="458">
        <f>+H128</f>
        <v>0</v>
      </c>
      <c r="P128" s="458">
        <f>+N128+O128</f>
        <v>32.347000000000001</v>
      </c>
      <c r="Q128" s="458">
        <f>+J128</f>
        <v>2.8439999999999999</v>
      </c>
      <c r="R128" s="458">
        <f>+P128-Q128</f>
        <v>29.503</v>
      </c>
      <c r="S128" s="490">
        <f>+Q128/P128</f>
        <v>8.7921600148390872E-2</v>
      </c>
      <c r="T128" s="481"/>
      <c r="U128" s="522"/>
      <c r="V128" s="181"/>
      <c r="W128" s="181"/>
      <c r="X128" s="181"/>
      <c r="Y128" s="181"/>
      <c r="Z128" s="181"/>
      <c r="AA128" s="187"/>
    </row>
    <row r="129" spans="1:27" s="195" customFormat="1" ht="19.899999999999999" customHeight="1">
      <c r="B129" s="596"/>
      <c r="C129" s="598"/>
      <c r="D129" s="719"/>
      <c r="E129" s="716" t="s">
        <v>502</v>
      </c>
      <c r="F129" s="465" t="s">
        <v>441</v>
      </c>
      <c r="G129" s="462">
        <v>4.9269999999999996</v>
      </c>
      <c r="H129" s="460"/>
      <c r="I129" s="460">
        <f>+G129+H129</f>
        <v>4.9269999999999996</v>
      </c>
      <c r="J129" s="461"/>
      <c r="K129" s="460">
        <f t="shared" ref="K129" si="158">I129-J129</f>
        <v>4.9269999999999996</v>
      </c>
      <c r="L129" s="304">
        <f t="shared" si="35"/>
        <v>0</v>
      </c>
      <c r="M129" s="467" t="s">
        <v>262</v>
      </c>
      <c r="N129" s="593">
        <f>+G129+G130</f>
        <v>10.670999999999999</v>
      </c>
      <c r="O129" s="593">
        <f>+H129+H130</f>
        <v>0</v>
      </c>
      <c r="P129" s="593">
        <f>+N129+O129</f>
        <v>10.670999999999999</v>
      </c>
      <c r="Q129" s="593">
        <f>+J129+J130</f>
        <v>0</v>
      </c>
      <c r="R129" s="593">
        <f>+P129-Q129</f>
        <v>10.670999999999999</v>
      </c>
      <c r="S129" s="599">
        <f>+Q129/P129</f>
        <v>0</v>
      </c>
      <c r="T129" s="481"/>
      <c r="U129" s="522"/>
      <c r="V129" s="181"/>
      <c r="W129" s="181"/>
      <c r="X129" s="181"/>
      <c r="Y129" s="181"/>
      <c r="Z129" s="181"/>
      <c r="AA129" s="187"/>
    </row>
    <row r="130" spans="1:27" s="195" customFormat="1" ht="19.899999999999999" customHeight="1">
      <c r="B130" s="596"/>
      <c r="C130" s="598"/>
      <c r="D130" s="719"/>
      <c r="E130" s="717"/>
      <c r="F130" s="202" t="s">
        <v>22</v>
      </c>
      <c r="G130" s="462">
        <v>5.7439999999999998</v>
      </c>
      <c r="H130" s="460"/>
      <c r="I130" s="460">
        <f>+K129+G130+H130</f>
        <v>10.670999999999999</v>
      </c>
      <c r="J130" s="461"/>
      <c r="K130" s="460">
        <f t="shared" ref="K130" si="159">+I130-J130</f>
        <v>10.670999999999999</v>
      </c>
      <c r="L130" s="304">
        <f t="shared" si="35"/>
        <v>0</v>
      </c>
      <c r="M130" s="467" t="s">
        <v>262</v>
      </c>
      <c r="N130" s="594"/>
      <c r="O130" s="594"/>
      <c r="P130" s="594"/>
      <c r="Q130" s="594"/>
      <c r="R130" s="594"/>
      <c r="S130" s="600"/>
      <c r="T130" s="481"/>
      <c r="U130" s="522"/>
      <c r="V130" s="181"/>
      <c r="W130" s="181"/>
      <c r="X130" s="181"/>
      <c r="Y130" s="181"/>
      <c r="Z130" s="181"/>
      <c r="AA130" s="187"/>
    </row>
    <row r="131" spans="1:27" s="469" customFormat="1" ht="19.899999999999999" customHeight="1">
      <c r="A131" s="468"/>
      <c r="B131" s="596"/>
      <c r="C131" s="598"/>
      <c r="D131" s="719"/>
      <c r="E131" s="716" t="s">
        <v>503</v>
      </c>
      <c r="F131" s="465" t="s">
        <v>441</v>
      </c>
      <c r="G131" s="462">
        <v>4.9249999999999998</v>
      </c>
      <c r="H131" s="460"/>
      <c r="I131" s="460">
        <f t="shared" ref="I131" si="160">+G131+H131</f>
        <v>4.9249999999999998</v>
      </c>
      <c r="J131" s="461">
        <v>5.6000000000000001E-2</v>
      </c>
      <c r="K131" s="460">
        <f t="shared" ref="K131" si="161">I131-J131</f>
        <v>4.8689999999999998</v>
      </c>
      <c r="L131" s="304">
        <f t="shared" si="35"/>
        <v>1.1370558375634518E-2</v>
      </c>
      <c r="M131" s="467" t="s">
        <v>262</v>
      </c>
      <c r="N131" s="593">
        <f>+G131+G132</f>
        <v>10.667</v>
      </c>
      <c r="O131" s="593">
        <f t="shared" ref="O131" si="162">+H131+H132</f>
        <v>0</v>
      </c>
      <c r="P131" s="593">
        <f t="shared" ref="P131" si="163">+N131+O131</f>
        <v>10.667</v>
      </c>
      <c r="Q131" s="593">
        <f t="shared" ref="Q131" si="164">+J131+J132</f>
        <v>5.6000000000000001E-2</v>
      </c>
      <c r="R131" s="593">
        <f t="shared" ref="R131" si="165">+P131-Q131</f>
        <v>10.611000000000001</v>
      </c>
      <c r="S131" s="599">
        <f t="shared" ref="S131" si="166">+Q131/P131</f>
        <v>5.249835942626793E-3</v>
      </c>
      <c r="T131" s="482"/>
      <c r="U131" s="526"/>
      <c r="V131" s="526"/>
      <c r="W131" s="526"/>
      <c r="X131" s="526"/>
      <c r="Y131" s="526"/>
      <c r="Z131" s="526"/>
      <c r="AA131" s="468"/>
    </row>
    <row r="132" spans="1:27" s="253" customFormat="1" ht="19.899999999999999" customHeight="1">
      <c r="B132" s="596"/>
      <c r="C132" s="598"/>
      <c r="D132" s="719"/>
      <c r="E132" s="717"/>
      <c r="F132" s="202" t="s">
        <v>22</v>
      </c>
      <c r="G132" s="462">
        <v>5.742</v>
      </c>
      <c r="H132" s="460"/>
      <c r="I132" s="460">
        <f t="shared" ref="I132" si="167">+K131+G132+H132</f>
        <v>10.611000000000001</v>
      </c>
      <c r="J132" s="461"/>
      <c r="K132" s="460">
        <f t="shared" ref="K132" si="168">+I132-J132</f>
        <v>10.611000000000001</v>
      </c>
      <c r="L132" s="304">
        <f t="shared" si="35"/>
        <v>0</v>
      </c>
      <c r="M132" s="467" t="s">
        <v>262</v>
      </c>
      <c r="N132" s="594"/>
      <c r="O132" s="594"/>
      <c r="P132" s="594"/>
      <c r="Q132" s="594"/>
      <c r="R132" s="594"/>
      <c r="S132" s="600"/>
      <c r="T132" s="481"/>
      <c r="U132" s="522"/>
      <c r="V132" s="181"/>
      <c r="W132" s="181"/>
      <c r="X132" s="181"/>
      <c r="Y132" s="181"/>
      <c r="Z132" s="181"/>
      <c r="AA132" s="252"/>
    </row>
    <row r="133" spans="1:27" s="253" customFormat="1" ht="19.899999999999999" customHeight="1">
      <c r="B133" s="596"/>
      <c r="C133" s="598"/>
      <c r="D133" s="719"/>
      <c r="E133" s="716" t="s">
        <v>504</v>
      </c>
      <c r="F133" s="465" t="s">
        <v>441</v>
      </c>
      <c r="G133" s="462">
        <v>4.9249999999999998</v>
      </c>
      <c r="H133" s="460"/>
      <c r="I133" s="460">
        <f t="shared" ref="I133" si="169">+G133+H133</f>
        <v>4.9249999999999998</v>
      </c>
      <c r="J133" s="461"/>
      <c r="K133" s="460">
        <f t="shared" ref="K133" si="170">I133-J133</f>
        <v>4.9249999999999998</v>
      </c>
      <c r="L133" s="304">
        <f t="shared" si="35"/>
        <v>0</v>
      </c>
      <c r="M133" s="467" t="s">
        <v>262</v>
      </c>
      <c r="N133" s="593">
        <f>+G133+G134</f>
        <v>10.666</v>
      </c>
      <c r="O133" s="593">
        <f t="shared" ref="O133" si="171">+H133+H134</f>
        <v>0</v>
      </c>
      <c r="P133" s="593">
        <f t="shared" ref="P133" si="172">+N133+O133</f>
        <v>10.666</v>
      </c>
      <c r="Q133" s="593">
        <f t="shared" ref="Q133" si="173">+J133+J134</f>
        <v>0</v>
      </c>
      <c r="R133" s="593">
        <f t="shared" ref="R133" si="174">+P133-Q133</f>
        <v>10.666</v>
      </c>
      <c r="S133" s="599">
        <f t="shared" ref="S133" si="175">+Q133/P133</f>
        <v>0</v>
      </c>
      <c r="T133" s="481"/>
      <c r="U133" s="522"/>
      <c r="V133" s="181"/>
      <c r="W133" s="181"/>
      <c r="X133" s="181"/>
      <c r="Y133" s="181"/>
      <c r="Z133" s="181"/>
      <c r="AA133" s="252"/>
    </row>
    <row r="134" spans="1:27" s="253" customFormat="1" ht="19.899999999999999" customHeight="1">
      <c r="B134" s="596"/>
      <c r="C134" s="598"/>
      <c r="D134" s="719"/>
      <c r="E134" s="717"/>
      <c r="F134" s="202" t="s">
        <v>22</v>
      </c>
      <c r="G134" s="462">
        <v>5.7409999999999997</v>
      </c>
      <c r="H134" s="460"/>
      <c r="I134" s="460">
        <f t="shared" ref="I134" si="176">+K133+G134+H134</f>
        <v>10.666</v>
      </c>
      <c r="J134" s="461"/>
      <c r="K134" s="460">
        <f t="shared" ref="K134" si="177">+I134-J134</f>
        <v>10.666</v>
      </c>
      <c r="L134" s="304">
        <f t="shared" si="35"/>
        <v>0</v>
      </c>
      <c r="M134" s="467" t="s">
        <v>262</v>
      </c>
      <c r="N134" s="594"/>
      <c r="O134" s="594"/>
      <c r="P134" s="594"/>
      <c r="Q134" s="594"/>
      <c r="R134" s="594"/>
      <c r="S134" s="600"/>
      <c r="T134" s="481"/>
      <c r="U134" s="522"/>
      <c r="V134" s="181"/>
      <c r="W134" s="181"/>
      <c r="X134" s="181"/>
      <c r="Y134" s="181"/>
      <c r="Z134" s="181"/>
      <c r="AA134" s="252"/>
    </row>
    <row r="135" spans="1:27" s="253" customFormat="1" ht="19.899999999999999" customHeight="1">
      <c r="B135" s="596"/>
      <c r="C135" s="598"/>
      <c r="D135" s="719"/>
      <c r="E135" s="716" t="s">
        <v>505</v>
      </c>
      <c r="F135" s="465" t="s">
        <v>441</v>
      </c>
      <c r="G135" s="462">
        <v>4.9290000000000003</v>
      </c>
      <c r="H135" s="460"/>
      <c r="I135" s="460">
        <f t="shared" ref="I135" si="178">+G135+H135</f>
        <v>4.9290000000000003</v>
      </c>
      <c r="J135" s="461">
        <v>0.53200000000000003</v>
      </c>
      <c r="K135" s="460">
        <f t="shared" ref="K135" si="179">I135-J135</f>
        <v>4.3970000000000002</v>
      </c>
      <c r="L135" s="304">
        <f t="shared" si="35"/>
        <v>0.10793264353824306</v>
      </c>
      <c r="M135" s="467" t="s">
        <v>262</v>
      </c>
      <c r="N135" s="593">
        <f>+G135+G136</f>
        <v>10.675000000000001</v>
      </c>
      <c r="O135" s="593">
        <f t="shared" ref="O135" si="180">+H135+H136</f>
        <v>0</v>
      </c>
      <c r="P135" s="593">
        <f t="shared" ref="P135" si="181">+N135+O135</f>
        <v>10.675000000000001</v>
      </c>
      <c r="Q135" s="593">
        <f t="shared" ref="Q135" si="182">+J135+J136</f>
        <v>0.53200000000000003</v>
      </c>
      <c r="R135" s="593">
        <f t="shared" ref="R135" si="183">+P135-Q135</f>
        <v>10.143000000000001</v>
      </c>
      <c r="S135" s="599">
        <f t="shared" ref="S135" si="184">+Q135/P135</f>
        <v>4.9836065573770488E-2</v>
      </c>
      <c r="T135" s="481"/>
      <c r="U135" s="522"/>
      <c r="V135" s="181"/>
      <c r="W135" s="181"/>
      <c r="X135" s="181"/>
      <c r="Y135" s="181"/>
      <c r="Z135" s="181"/>
      <c r="AA135" s="252"/>
    </row>
    <row r="136" spans="1:27" s="253" customFormat="1" ht="19.899999999999999" customHeight="1">
      <c r="B136" s="596"/>
      <c r="C136" s="598"/>
      <c r="D136" s="719"/>
      <c r="E136" s="717"/>
      <c r="F136" s="202" t="s">
        <v>22</v>
      </c>
      <c r="G136" s="462">
        <v>5.7460000000000004</v>
      </c>
      <c r="H136" s="460"/>
      <c r="I136" s="460">
        <f t="shared" ref="I136" si="185">+K135+G136+H136</f>
        <v>10.143000000000001</v>
      </c>
      <c r="J136" s="461"/>
      <c r="K136" s="460">
        <f t="shared" ref="K136" si="186">+I136-J136</f>
        <v>10.143000000000001</v>
      </c>
      <c r="L136" s="304">
        <f t="shared" si="35"/>
        <v>0</v>
      </c>
      <c r="M136" s="467" t="s">
        <v>262</v>
      </c>
      <c r="N136" s="594"/>
      <c r="O136" s="594"/>
      <c r="P136" s="594"/>
      <c r="Q136" s="594"/>
      <c r="R136" s="594"/>
      <c r="S136" s="600"/>
      <c r="T136" s="481"/>
      <c r="U136" s="522"/>
      <c r="V136" s="181"/>
      <c r="W136" s="181"/>
      <c r="X136" s="181"/>
      <c r="Y136" s="181"/>
      <c r="Z136" s="181"/>
      <c r="AA136" s="252"/>
    </row>
    <row r="137" spans="1:27" s="253" customFormat="1" ht="19.899999999999999" customHeight="1">
      <c r="B137" s="596"/>
      <c r="C137" s="598"/>
      <c r="D137" s="719"/>
      <c r="E137" s="716" t="s">
        <v>506</v>
      </c>
      <c r="F137" s="465" t="s">
        <v>441</v>
      </c>
      <c r="G137" s="462">
        <v>4.9269999999999996</v>
      </c>
      <c r="H137" s="460"/>
      <c r="I137" s="460">
        <f t="shared" ref="I137" si="187">+G137+H137</f>
        <v>4.9269999999999996</v>
      </c>
      <c r="J137" s="461">
        <v>0.89600000000000002</v>
      </c>
      <c r="K137" s="460">
        <f t="shared" ref="K137" si="188">I137-J137</f>
        <v>4.0309999999999997</v>
      </c>
      <c r="L137" s="304">
        <f t="shared" si="35"/>
        <v>0.18185508422975444</v>
      </c>
      <c r="M137" s="467" t="s">
        <v>262</v>
      </c>
      <c r="N137" s="593">
        <f>+G137+G138</f>
        <v>10.670999999999999</v>
      </c>
      <c r="O137" s="593">
        <f t="shared" ref="O137" si="189">+H137+H138</f>
        <v>0</v>
      </c>
      <c r="P137" s="593">
        <f t="shared" ref="P137" si="190">+N137+O137</f>
        <v>10.670999999999999</v>
      </c>
      <c r="Q137" s="593">
        <f t="shared" ref="Q137" si="191">+J137+J138</f>
        <v>0.89600000000000002</v>
      </c>
      <c r="R137" s="593">
        <f t="shared" ref="R137" si="192">+P137-Q137</f>
        <v>9.7749999999999986</v>
      </c>
      <c r="S137" s="599">
        <f t="shared" ref="S137" si="193">+Q137/P137</f>
        <v>8.3965888857651591E-2</v>
      </c>
      <c r="T137" s="481"/>
      <c r="U137" s="522"/>
      <c r="V137" s="181"/>
      <c r="W137" s="181"/>
      <c r="X137" s="181"/>
      <c r="Y137" s="181"/>
      <c r="Z137" s="181"/>
      <c r="AA137" s="252"/>
    </row>
    <row r="138" spans="1:27" s="253" customFormat="1" ht="19.899999999999999" customHeight="1">
      <c r="B138" s="596"/>
      <c r="C138" s="598"/>
      <c r="D138" s="719"/>
      <c r="E138" s="717"/>
      <c r="F138" s="202" t="s">
        <v>22</v>
      </c>
      <c r="G138" s="462">
        <v>5.7439999999999998</v>
      </c>
      <c r="H138" s="460"/>
      <c r="I138" s="460">
        <f t="shared" ref="I138" si="194">+K137+G138+H138</f>
        <v>9.7749999999999986</v>
      </c>
      <c r="J138" s="461"/>
      <c r="K138" s="460">
        <f t="shared" ref="K138" si="195">+I138-J138</f>
        <v>9.7749999999999986</v>
      </c>
      <c r="L138" s="304">
        <f t="shared" si="35"/>
        <v>0</v>
      </c>
      <c r="M138" s="467" t="s">
        <v>262</v>
      </c>
      <c r="N138" s="594"/>
      <c r="O138" s="594"/>
      <c r="P138" s="594"/>
      <c r="Q138" s="594"/>
      <c r="R138" s="594"/>
      <c r="S138" s="600"/>
      <c r="T138" s="481"/>
      <c r="U138" s="522"/>
      <c r="V138" s="181"/>
      <c r="W138" s="181"/>
      <c r="X138" s="181"/>
      <c r="Y138" s="181"/>
      <c r="Z138" s="181"/>
      <c r="AA138" s="252"/>
    </row>
    <row r="139" spans="1:27" s="253" customFormat="1" ht="19.899999999999999" customHeight="1">
      <c r="B139" s="596"/>
      <c r="C139" s="598"/>
      <c r="D139" s="719"/>
      <c r="E139" s="716" t="s">
        <v>507</v>
      </c>
      <c r="F139" s="465" t="s">
        <v>441</v>
      </c>
      <c r="G139" s="462">
        <v>4.9260000000000002</v>
      </c>
      <c r="H139" s="460"/>
      <c r="I139" s="460">
        <f>+G139+H139</f>
        <v>4.9260000000000002</v>
      </c>
      <c r="J139" s="461">
        <v>1.964</v>
      </c>
      <c r="K139" s="460">
        <f t="shared" ref="K139" si="196">I139-J139</f>
        <v>2.9620000000000002</v>
      </c>
      <c r="L139" s="304">
        <f t="shared" si="35"/>
        <v>0.39870077141697113</v>
      </c>
      <c r="M139" s="467" t="s">
        <v>262</v>
      </c>
      <c r="N139" s="593">
        <f>+G139+G140</f>
        <v>10.667</v>
      </c>
      <c r="O139" s="593">
        <f t="shared" ref="O139" si="197">+H139+H140</f>
        <v>0</v>
      </c>
      <c r="P139" s="593">
        <f>+N139+O139</f>
        <v>10.667</v>
      </c>
      <c r="Q139" s="593">
        <f t="shared" ref="Q139" si="198">+J139+J140</f>
        <v>1.964</v>
      </c>
      <c r="R139" s="593">
        <f t="shared" ref="R139" si="199">+P139-Q139</f>
        <v>8.7029999999999994</v>
      </c>
      <c r="S139" s="599">
        <f t="shared" ref="S139" si="200">+Q139/P139</f>
        <v>0.18411924627355394</v>
      </c>
      <c r="T139" s="481"/>
      <c r="U139" s="522"/>
      <c r="V139" s="181"/>
      <c r="W139" s="181"/>
      <c r="X139" s="181"/>
      <c r="Y139" s="181"/>
      <c r="Z139" s="181"/>
      <c r="AA139" s="252"/>
    </row>
    <row r="140" spans="1:27" s="253" customFormat="1" ht="19.899999999999999" customHeight="1">
      <c r="B140" s="596"/>
      <c r="C140" s="598"/>
      <c r="D140" s="720"/>
      <c r="E140" s="717"/>
      <c r="F140" s="202" t="s">
        <v>22</v>
      </c>
      <c r="G140" s="462">
        <v>5.7409999999999997</v>
      </c>
      <c r="H140" s="460"/>
      <c r="I140" s="460">
        <f>+K139+G140+H140</f>
        <v>8.7029999999999994</v>
      </c>
      <c r="J140" s="461"/>
      <c r="K140" s="460">
        <f t="shared" ref="K140" si="201">+I140-J140</f>
        <v>8.7029999999999994</v>
      </c>
      <c r="L140" s="304">
        <f t="shared" si="35"/>
        <v>0</v>
      </c>
      <c r="M140" s="467" t="s">
        <v>262</v>
      </c>
      <c r="N140" s="594"/>
      <c r="O140" s="594"/>
      <c r="P140" s="594"/>
      <c r="Q140" s="594"/>
      <c r="R140" s="594"/>
      <c r="S140" s="600"/>
      <c r="T140" s="481"/>
      <c r="U140" s="522"/>
      <c r="V140" s="181"/>
      <c r="W140" s="181"/>
      <c r="X140" s="181"/>
      <c r="Y140" s="181"/>
      <c r="Z140" s="181"/>
      <c r="AA140" s="252"/>
    </row>
    <row r="141" spans="1:27" s="182" customFormat="1" ht="18.600000000000001" customHeight="1" thickBot="1">
      <c r="B141" s="336"/>
      <c r="C141" s="337"/>
      <c r="D141" s="337"/>
      <c r="E141" s="338"/>
      <c r="F141" s="339"/>
      <c r="G141" s="331">
        <f>SUM(G57:G140)</f>
        <v>650.28299999999979</v>
      </c>
      <c r="H141" s="339"/>
      <c r="I141" s="339">
        <f>+G141+H141</f>
        <v>650.28299999999979</v>
      </c>
      <c r="J141" s="340">
        <f>SUM(J57:J130)</f>
        <v>77.290000000000006</v>
      </c>
      <c r="K141" s="339"/>
      <c r="L141" s="339"/>
      <c r="M141" s="341" t="s">
        <v>262</v>
      </c>
      <c r="N141" s="496">
        <f>SUM(N57:N140)</f>
        <v>650.28300000000013</v>
      </c>
      <c r="O141" s="496">
        <f>SUM(O57:O140)</f>
        <v>0</v>
      </c>
      <c r="P141" s="496">
        <f>+N141+O141</f>
        <v>650.28300000000013</v>
      </c>
      <c r="Q141" s="496">
        <f>SUM(Q57:Q140)</f>
        <v>80.738</v>
      </c>
      <c r="R141" s="496">
        <f>+P141-Q141</f>
        <v>569.54500000000007</v>
      </c>
      <c r="S141" s="497">
        <f>+Q141/P141</f>
        <v>0.12415825109990571</v>
      </c>
      <c r="T141" s="479">
        <v>448.71100000000001</v>
      </c>
      <c r="U141" s="181">
        <f>+G141-T141</f>
        <v>201.57199999999978</v>
      </c>
      <c r="V141" s="181"/>
      <c r="W141" s="181"/>
      <c r="X141" s="181"/>
      <c r="Y141" s="181"/>
      <c r="Z141" s="181"/>
    </row>
    <row r="142" spans="1:27" s="178" customFormat="1" ht="19.899999999999999" customHeight="1">
      <c r="B142" s="693" t="s">
        <v>301</v>
      </c>
      <c r="C142" s="623" t="s">
        <v>309</v>
      </c>
      <c r="D142" s="741" t="s">
        <v>309</v>
      </c>
      <c r="E142" s="742"/>
      <c r="F142" s="268" t="s">
        <v>398</v>
      </c>
      <c r="G142" s="511">
        <v>25.374300000000002</v>
      </c>
      <c r="H142" s="504"/>
      <c r="I142" s="510">
        <f>G142+H142</f>
        <v>25.374300000000002</v>
      </c>
      <c r="J142" s="284">
        <v>2.6459999999999999</v>
      </c>
      <c r="K142" s="510">
        <f>I142-J142</f>
        <v>22.728300000000001</v>
      </c>
      <c r="L142" s="342">
        <f>J142/I142</f>
        <v>0.10427873872382686</v>
      </c>
      <c r="M142" s="505" t="s">
        <v>262</v>
      </c>
      <c r="N142" s="459">
        <f>+G142</f>
        <v>25.374300000000002</v>
      </c>
      <c r="O142" s="459">
        <f>+H142</f>
        <v>0</v>
      </c>
      <c r="P142" s="459">
        <f>+N142+O142</f>
        <v>25.374300000000002</v>
      </c>
      <c r="Q142" s="459">
        <f>+J142</f>
        <v>2.6459999999999999</v>
      </c>
      <c r="R142" s="459">
        <f>+P142-Q142</f>
        <v>22.728300000000001</v>
      </c>
      <c r="S142" s="513">
        <f>+Q142/P142</f>
        <v>0.10427873872382686</v>
      </c>
      <c r="T142" s="479"/>
      <c r="U142" s="181"/>
      <c r="V142" s="181"/>
      <c r="W142" s="181"/>
      <c r="X142" s="181"/>
      <c r="Y142" s="181"/>
      <c r="Z142" s="181"/>
      <c r="AA142" s="177"/>
    </row>
    <row r="143" spans="1:27" s="178" customFormat="1" ht="45.75" customHeight="1">
      <c r="B143" s="694"/>
      <c r="C143" s="624"/>
      <c r="D143" s="721" t="s">
        <v>350</v>
      </c>
      <c r="E143" s="475" t="s">
        <v>350</v>
      </c>
      <c r="F143" s="470" t="s">
        <v>440</v>
      </c>
      <c r="G143" s="474">
        <v>64.867999999999995</v>
      </c>
      <c r="H143" s="472"/>
      <c r="I143" s="471">
        <f>G143+H143</f>
        <v>64.867999999999995</v>
      </c>
      <c r="J143" s="285">
        <v>6.2640000000000002</v>
      </c>
      <c r="K143" s="471">
        <f>I143-J143</f>
        <v>58.603999999999992</v>
      </c>
      <c r="L143" s="305">
        <f t="shared" ref="L143" si="202">J143/I143</f>
        <v>9.6565332675587354E-2</v>
      </c>
      <c r="M143" s="473" t="s">
        <v>262</v>
      </c>
      <c r="N143" s="459">
        <f>+G143</f>
        <v>64.867999999999995</v>
      </c>
      <c r="O143" s="459">
        <f>+H143</f>
        <v>0</v>
      </c>
      <c r="P143" s="459">
        <f>+N143+O143</f>
        <v>64.867999999999995</v>
      </c>
      <c r="Q143" s="459">
        <f>+J143</f>
        <v>6.2640000000000002</v>
      </c>
      <c r="R143" s="459">
        <f>+P143-Q143</f>
        <v>58.603999999999992</v>
      </c>
      <c r="S143" s="513">
        <f>+Q143/P143</f>
        <v>9.6565332675587354E-2</v>
      </c>
      <c r="T143" s="479"/>
      <c r="U143" s="181"/>
      <c r="V143" s="181"/>
      <c r="W143" s="181"/>
      <c r="X143" s="181"/>
      <c r="Y143" s="181"/>
      <c r="Z143" s="181"/>
      <c r="AA143" s="177"/>
    </row>
    <row r="144" spans="1:27" s="178" customFormat="1" ht="19.899999999999999" customHeight="1">
      <c r="B144" s="694"/>
      <c r="C144" s="624"/>
      <c r="D144" s="722"/>
      <c r="E144" s="670" t="s">
        <v>517</v>
      </c>
      <c r="F144" s="269" t="s">
        <v>441</v>
      </c>
      <c r="G144" s="474">
        <v>5.3259999999999996</v>
      </c>
      <c r="H144" s="472"/>
      <c r="I144" s="471">
        <f>+G144+H144</f>
        <v>5.3259999999999996</v>
      </c>
      <c r="J144" s="285">
        <v>1.7549999999999999</v>
      </c>
      <c r="K144" s="471">
        <f>+I144-J144</f>
        <v>3.5709999999999997</v>
      </c>
      <c r="L144" s="305">
        <f>+J144/I144</f>
        <v>0.32951558392790087</v>
      </c>
      <c r="M144" s="473" t="s">
        <v>262</v>
      </c>
      <c r="N144" s="589">
        <f>+G144+G145</f>
        <v>11.332000000000001</v>
      </c>
      <c r="O144" s="589">
        <f>+H144+H145</f>
        <v>0</v>
      </c>
      <c r="P144" s="589">
        <f>+N144+O144</f>
        <v>11.332000000000001</v>
      </c>
      <c r="Q144" s="589">
        <f>+J144+J145</f>
        <v>1.7549999999999999</v>
      </c>
      <c r="R144" s="589">
        <f>+P144-Q144</f>
        <v>9.5770000000000017</v>
      </c>
      <c r="S144" s="591">
        <f>+Q144/P144</f>
        <v>0.15487116131309564</v>
      </c>
      <c r="T144" s="479"/>
      <c r="U144" s="181"/>
      <c r="V144" s="181"/>
      <c r="W144" s="181"/>
      <c r="X144" s="181"/>
      <c r="Y144" s="181"/>
      <c r="Z144" s="181"/>
      <c r="AA144" s="177"/>
    </row>
    <row r="145" spans="1:27" s="178" customFormat="1" ht="19.899999999999999" customHeight="1">
      <c r="B145" s="694"/>
      <c r="C145" s="624"/>
      <c r="D145" s="722"/>
      <c r="E145" s="671"/>
      <c r="F145" s="189" t="s">
        <v>22</v>
      </c>
      <c r="G145" s="474">
        <v>6.0060000000000002</v>
      </c>
      <c r="H145" s="472"/>
      <c r="I145" s="471">
        <f>H145+K144+G145</f>
        <v>9.577</v>
      </c>
      <c r="J145" s="285"/>
      <c r="K145" s="471">
        <f t="shared" ref="K145:K164" si="203">+I145-J145</f>
        <v>9.577</v>
      </c>
      <c r="L145" s="305">
        <f t="shared" ref="L145:L165" si="204">+J145/I145</f>
        <v>0</v>
      </c>
      <c r="M145" s="473" t="s">
        <v>262</v>
      </c>
      <c r="N145" s="590"/>
      <c r="O145" s="590"/>
      <c r="P145" s="590"/>
      <c r="Q145" s="590"/>
      <c r="R145" s="590"/>
      <c r="S145" s="592"/>
      <c r="T145" s="479"/>
      <c r="U145" s="181"/>
      <c r="V145" s="181"/>
      <c r="W145" s="181"/>
      <c r="X145" s="181"/>
      <c r="Y145" s="181"/>
      <c r="Z145" s="181"/>
      <c r="AA145" s="177"/>
    </row>
    <row r="146" spans="1:27" s="253" customFormat="1" ht="19.899999999999999" customHeight="1">
      <c r="B146" s="694"/>
      <c r="C146" s="624"/>
      <c r="D146" s="722"/>
      <c r="E146" s="670" t="s">
        <v>518</v>
      </c>
      <c r="F146" s="269" t="s">
        <v>441</v>
      </c>
      <c r="G146" s="474">
        <v>5.3259999999999996</v>
      </c>
      <c r="H146" s="472"/>
      <c r="I146" s="471">
        <f>+G146+H146</f>
        <v>5.3259999999999996</v>
      </c>
      <c r="J146" s="285">
        <v>2.3220000000000001</v>
      </c>
      <c r="K146" s="471">
        <f t="shared" si="203"/>
        <v>3.0039999999999996</v>
      </c>
      <c r="L146" s="305">
        <f t="shared" si="204"/>
        <v>0.4359744648892227</v>
      </c>
      <c r="M146" s="473" t="s">
        <v>262</v>
      </c>
      <c r="N146" s="589">
        <f>+G146+G147</f>
        <v>11.332000000000001</v>
      </c>
      <c r="O146" s="589">
        <f t="shared" ref="O146" si="205">+H146+H147</f>
        <v>0</v>
      </c>
      <c r="P146" s="589">
        <f t="shared" ref="P146" si="206">+N146+O146</f>
        <v>11.332000000000001</v>
      </c>
      <c r="Q146" s="589">
        <f t="shared" ref="Q146" si="207">+J146+J147</f>
        <v>2.3220000000000001</v>
      </c>
      <c r="R146" s="589">
        <f t="shared" ref="R146" si="208">+P146-Q146</f>
        <v>9.0100000000000016</v>
      </c>
      <c r="S146" s="591">
        <f t="shared" ref="S146" si="209">+Q146/P146</f>
        <v>0.20490645958348039</v>
      </c>
      <c r="T146" s="479"/>
      <c r="U146" s="181"/>
      <c r="V146" s="181"/>
      <c r="W146" s="181"/>
      <c r="X146" s="181"/>
      <c r="Y146" s="181"/>
      <c r="Z146" s="181"/>
      <c r="AA146" s="252"/>
    </row>
    <row r="147" spans="1:27" s="253" customFormat="1" ht="19.899999999999999" customHeight="1">
      <c r="B147" s="694"/>
      <c r="C147" s="624"/>
      <c r="D147" s="722"/>
      <c r="E147" s="671"/>
      <c r="F147" s="189" t="s">
        <v>22</v>
      </c>
      <c r="G147" s="474">
        <v>6.0060000000000002</v>
      </c>
      <c r="H147" s="472"/>
      <c r="I147" s="471">
        <f>H147+K146+G147</f>
        <v>9.01</v>
      </c>
      <c r="J147" s="285"/>
      <c r="K147" s="471">
        <f t="shared" si="203"/>
        <v>9.01</v>
      </c>
      <c r="L147" s="305">
        <f t="shared" si="204"/>
        <v>0</v>
      </c>
      <c r="M147" s="473" t="s">
        <v>262</v>
      </c>
      <c r="N147" s="590"/>
      <c r="O147" s="590"/>
      <c r="P147" s="590"/>
      <c r="Q147" s="590"/>
      <c r="R147" s="590"/>
      <c r="S147" s="592"/>
      <c r="T147" s="479"/>
      <c r="U147" s="181"/>
      <c r="V147" s="181"/>
      <c r="W147" s="181"/>
      <c r="X147" s="181"/>
      <c r="Y147" s="181"/>
      <c r="Z147" s="181"/>
      <c r="AA147" s="252"/>
    </row>
    <row r="148" spans="1:27" s="253" customFormat="1" ht="19.899999999999999" customHeight="1">
      <c r="B148" s="694"/>
      <c r="C148" s="624"/>
      <c r="D148" s="722"/>
      <c r="E148" s="670" t="s">
        <v>519</v>
      </c>
      <c r="F148" s="269" t="s">
        <v>441</v>
      </c>
      <c r="G148" s="474">
        <v>5.335</v>
      </c>
      <c r="H148" s="472"/>
      <c r="I148" s="471">
        <f>+G148+H148</f>
        <v>5.335</v>
      </c>
      <c r="J148" s="285">
        <v>1.8360000000000001</v>
      </c>
      <c r="K148" s="471">
        <f t="shared" si="203"/>
        <v>3.4989999999999997</v>
      </c>
      <c r="L148" s="305">
        <f t="shared" si="204"/>
        <v>0.3441424554826617</v>
      </c>
      <c r="M148" s="473" t="s">
        <v>262</v>
      </c>
      <c r="N148" s="589">
        <f>+G148+G149</f>
        <v>11.35</v>
      </c>
      <c r="O148" s="589">
        <f t="shared" ref="O148" si="210">+H148+H149</f>
        <v>0</v>
      </c>
      <c r="P148" s="589">
        <f t="shared" ref="P148" si="211">+N148+O148</f>
        <v>11.35</v>
      </c>
      <c r="Q148" s="589">
        <f t="shared" ref="Q148" si="212">+J148+J149</f>
        <v>1.8360000000000001</v>
      </c>
      <c r="R148" s="589">
        <f t="shared" ref="R148" si="213">+P148-Q148</f>
        <v>9.5139999999999993</v>
      </c>
      <c r="S148" s="591">
        <f t="shared" ref="S148" si="214">+Q148/P148</f>
        <v>0.16176211453744493</v>
      </c>
      <c r="T148" s="479"/>
      <c r="U148" s="181"/>
      <c r="V148" s="181"/>
      <c r="W148" s="181"/>
      <c r="X148" s="181"/>
      <c r="Y148" s="181"/>
      <c r="Z148" s="181"/>
      <c r="AA148" s="252"/>
    </row>
    <row r="149" spans="1:27" s="253" customFormat="1" ht="19.899999999999999" customHeight="1">
      <c r="B149" s="694"/>
      <c r="C149" s="624"/>
      <c r="D149" s="722"/>
      <c r="E149" s="671"/>
      <c r="F149" s="189" t="s">
        <v>22</v>
      </c>
      <c r="G149" s="474">
        <v>6.0149999999999997</v>
      </c>
      <c r="H149" s="472"/>
      <c r="I149" s="471">
        <f>H149+K148+G149</f>
        <v>9.5139999999999993</v>
      </c>
      <c r="J149" s="285"/>
      <c r="K149" s="471">
        <f t="shared" si="203"/>
        <v>9.5139999999999993</v>
      </c>
      <c r="L149" s="305">
        <f t="shared" si="204"/>
        <v>0</v>
      </c>
      <c r="M149" s="473" t="s">
        <v>262</v>
      </c>
      <c r="N149" s="590"/>
      <c r="O149" s="590"/>
      <c r="P149" s="590"/>
      <c r="Q149" s="590"/>
      <c r="R149" s="590"/>
      <c r="S149" s="592"/>
      <c r="T149" s="479"/>
      <c r="U149" s="181"/>
      <c r="V149" s="181"/>
      <c r="W149" s="181"/>
      <c r="X149" s="181"/>
      <c r="Y149" s="181"/>
      <c r="Z149" s="181"/>
      <c r="AA149" s="252"/>
    </row>
    <row r="150" spans="1:27" s="253" customFormat="1" ht="19.899999999999999" customHeight="1">
      <c r="B150" s="694"/>
      <c r="C150" s="624"/>
      <c r="D150" s="722"/>
      <c r="E150" s="670" t="s">
        <v>520</v>
      </c>
      <c r="F150" s="269" t="s">
        <v>441</v>
      </c>
      <c r="G150" s="474">
        <v>5.3250000000000002</v>
      </c>
      <c r="H150" s="472"/>
      <c r="I150" s="471">
        <f>+G150+H150</f>
        <v>5.3250000000000002</v>
      </c>
      <c r="J150" s="285">
        <v>2.6459999999999999</v>
      </c>
      <c r="K150" s="471">
        <f t="shared" si="203"/>
        <v>2.6790000000000003</v>
      </c>
      <c r="L150" s="305">
        <f t="shared" si="204"/>
        <v>0.49690140845070419</v>
      </c>
      <c r="M150" s="473" t="s">
        <v>262</v>
      </c>
      <c r="N150" s="589">
        <f>+G150+G151</f>
        <v>11.33</v>
      </c>
      <c r="O150" s="589">
        <f t="shared" ref="O150" si="215">+H150+H151</f>
        <v>0</v>
      </c>
      <c r="P150" s="589">
        <f t="shared" ref="P150" si="216">+N150+O150</f>
        <v>11.33</v>
      </c>
      <c r="Q150" s="589">
        <f t="shared" ref="Q150" si="217">+J150+J151</f>
        <v>2.6459999999999999</v>
      </c>
      <c r="R150" s="589">
        <f t="shared" ref="R150" si="218">+P150-Q150</f>
        <v>8.6840000000000011</v>
      </c>
      <c r="S150" s="591">
        <f t="shared" ref="S150" si="219">+Q150/P150</f>
        <v>0.23353927625772286</v>
      </c>
      <c r="T150" s="479"/>
      <c r="U150" s="181"/>
      <c r="V150" s="181"/>
      <c r="W150" s="181"/>
      <c r="X150" s="181"/>
      <c r="Y150" s="181"/>
      <c r="Z150" s="181"/>
      <c r="AA150" s="252"/>
    </row>
    <row r="151" spans="1:27" s="253" customFormat="1" ht="19.899999999999999" customHeight="1">
      <c r="A151" s="252"/>
      <c r="B151" s="694"/>
      <c r="C151" s="624"/>
      <c r="D151" s="722"/>
      <c r="E151" s="671"/>
      <c r="F151" s="189" t="s">
        <v>22</v>
      </c>
      <c r="G151" s="474">
        <v>6.0049999999999999</v>
      </c>
      <c r="H151" s="472"/>
      <c r="I151" s="471">
        <f>H151+K150+G151</f>
        <v>8.6840000000000011</v>
      </c>
      <c r="J151" s="285"/>
      <c r="K151" s="471">
        <f t="shared" si="203"/>
        <v>8.6840000000000011</v>
      </c>
      <c r="L151" s="305">
        <f t="shared" si="204"/>
        <v>0</v>
      </c>
      <c r="M151" s="473" t="s">
        <v>262</v>
      </c>
      <c r="N151" s="590"/>
      <c r="O151" s="590"/>
      <c r="P151" s="590"/>
      <c r="Q151" s="590"/>
      <c r="R151" s="590"/>
      <c r="S151" s="592"/>
      <c r="T151" s="479"/>
      <c r="U151" s="181"/>
      <c r="V151" s="181"/>
      <c r="W151" s="181"/>
      <c r="X151" s="181"/>
      <c r="Y151" s="181"/>
      <c r="Z151" s="181"/>
      <c r="AA151" s="252"/>
    </row>
    <row r="152" spans="1:27" s="253" customFormat="1" ht="19.899999999999999" customHeight="1">
      <c r="B152" s="694"/>
      <c r="C152" s="624"/>
      <c r="D152" s="722"/>
      <c r="E152" s="670" t="s">
        <v>521</v>
      </c>
      <c r="F152" s="269" t="s">
        <v>441</v>
      </c>
      <c r="G152" s="474">
        <v>5.3289999999999997</v>
      </c>
      <c r="H152" s="472"/>
      <c r="I152" s="471">
        <f>+G152+H152</f>
        <v>5.3289999999999997</v>
      </c>
      <c r="J152" s="285">
        <v>2.673</v>
      </c>
      <c r="K152" s="471">
        <f t="shared" si="203"/>
        <v>2.6559999999999997</v>
      </c>
      <c r="L152" s="305">
        <f t="shared" si="204"/>
        <v>0.5015950459748546</v>
      </c>
      <c r="M152" s="473" t="s">
        <v>262</v>
      </c>
      <c r="N152" s="589">
        <f>+G152+G153</f>
        <v>11.338000000000001</v>
      </c>
      <c r="O152" s="589">
        <f t="shared" ref="O152" si="220">+H152+H153</f>
        <v>0</v>
      </c>
      <c r="P152" s="589">
        <f t="shared" ref="P152" si="221">+N152+O152</f>
        <v>11.338000000000001</v>
      </c>
      <c r="Q152" s="589">
        <f t="shared" ref="Q152" si="222">+J152+J153</f>
        <v>2.673</v>
      </c>
      <c r="R152" s="589">
        <f t="shared" ref="R152" si="223">+P152-Q152</f>
        <v>8.6650000000000009</v>
      </c>
      <c r="S152" s="591">
        <f t="shared" ref="S152" si="224">+Q152/P152</f>
        <v>0.23575586523196329</v>
      </c>
      <c r="T152" s="479"/>
      <c r="U152" s="181"/>
      <c r="V152" s="181"/>
      <c r="W152" s="181"/>
      <c r="X152" s="181"/>
      <c r="Y152" s="181"/>
      <c r="Z152" s="181"/>
      <c r="AA152" s="252"/>
    </row>
    <row r="153" spans="1:27" s="253" customFormat="1" ht="19.899999999999999" customHeight="1">
      <c r="B153" s="694"/>
      <c r="C153" s="624"/>
      <c r="D153" s="722"/>
      <c r="E153" s="671"/>
      <c r="F153" s="189" t="s">
        <v>22</v>
      </c>
      <c r="G153" s="474">
        <v>6.0090000000000003</v>
      </c>
      <c r="H153" s="472"/>
      <c r="I153" s="471">
        <f>H153+K152+G153</f>
        <v>8.6649999999999991</v>
      </c>
      <c r="J153" s="285"/>
      <c r="K153" s="471">
        <f t="shared" si="203"/>
        <v>8.6649999999999991</v>
      </c>
      <c r="L153" s="305">
        <f t="shared" si="204"/>
        <v>0</v>
      </c>
      <c r="M153" s="473" t="s">
        <v>262</v>
      </c>
      <c r="N153" s="590"/>
      <c r="O153" s="590"/>
      <c r="P153" s="590"/>
      <c r="Q153" s="590"/>
      <c r="R153" s="590"/>
      <c r="S153" s="592"/>
      <c r="T153" s="479"/>
      <c r="U153" s="181"/>
      <c r="V153" s="181"/>
      <c r="W153" s="181"/>
      <c r="X153" s="181"/>
      <c r="Y153" s="181"/>
      <c r="Z153" s="181"/>
      <c r="AA153" s="252"/>
    </row>
    <row r="154" spans="1:27" s="253" customFormat="1" ht="19.899999999999999" customHeight="1">
      <c r="B154" s="694"/>
      <c r="C154" s="624"/>
      <c r="D154" s="722"/>
      <c r="E154" s="670" t="s">
        <v>522</v>
      </c>
      <c r="F154" s="269" t="s">
        <v>441</v>
      </c>
      <c r="G154" s="474">
        <v>5.327</v>
      </c>
      <c r="H154" s="472"/>
      <c r="I154" s="471">
        <f>+G154+H154</f>
        <v>5.327</v>
      </c>
      <c r="J154" s="285">
        <v>1.62</v>
      </c>
      <c r="K154" s="471">
        <f t="shared" si="203"/>
        <v>3.7069999999999999</v>
      </c>
      <c r="L154" s="305">
        <f t="shared" si="204"/>
        <v>0.30411113196921347</v>
      </c>
      <c r="M154" s="473" t="s">
        <v>262</v>
      </c>
      <c r="N154" s="589">
        <f>+G154+G155</f>
        <v>11.333</v>
      </c>
      <c r="O154" s="589">
        <f t="shared" ref="O154" si="225">+H154+H155</f>
        <v>0</v>
      </c>
      <c r="P154" s="589">
        <f t="shared" ref="P154:P162" si="226">+N154+O154</f>
        <v>11.333</v>
      </c>
      <c r="Q154" s="589">
        <f t="shared" ref="Q154" si="227">+J154+J155</f>
        <v>1.62</v>
      </c>
      <c r="R154" s="589">
        <f t="shared" ref="R154" si="228">+P154-Q154</f>
        <v>9.713000000000001</v>
      </c>
      <c r="S154" s="591">
        <f t="shared" ref="S154" si="229">+Q154/P154</f>
        <v>0.14294538074649255</v>
      </c>
      <c r="T154" s="479"/>
      <c r="U154" s="181"/>
      <c r="V154" s="181"/>
      <c r="W154" s="181"/>
      <c r="X154" s="181"/>
      <c r="Y154" s="181"/>
      <c r="Z154" s="181"/>
      <c r="AA154" s="252"/>
    </row>
    <row r="155" spans="1:27" s="253" customFormat="1" ht="19.899999999999999" customHeight="1">
      <c r="B155" s="694"/>
      <c r="C155" s="624"/>
      <c r="D155" s="722"/>
      <c r="E155" s="671"/>
      <c r="F155" s="189" t="s">
        <v>22</v>
      </c>
      <c r="G155" s="474">
        <v>6.0060000000000002</v>
      </c>
      <c r="H155" s="472"/>
      <c r="I155" s="471">
        <f>H155+K154+G155</f>
        <v>9.713000000000001</v>
      </c>
      <c r="J155" s="285"/>
      <c r="K155" s="471">
        <f t="shared" si="203"/>
        <v>9.713000000000001</v>
      </c>
      <c r="L155" s="305">
        <f t="shared" si="204"/>
        <v>0</v>
      </c>
      <c r="M155" s="473" t="s">
        <v>262</v>
      </c>
      <c r="N155" s="590"/>
      <c r="O155" s="590"/>
      <c r="P155" s="590"/>
      <c r="Q155" s="590"/>
      <c r="R155" s="590"/>
      <c r="S155" s="592"/>
      <c r="T155" s="479"/>
      <c r="U155" s="181"/>
      <c r="V155" s="181"/>
      <c r="W155" s="181"/>
      <c r="X155" s="181"/>
      <c r="Y155" s="181"/>
      <c r="Z155" s="181"/>
      <c r="AA155" s="252"/>
    </row>
    <row r="156" spans="1:27" s="253" customFormat="1" ht="19.899999999999999" customHeight="1">
      <c r="B156" s="694"/>
      <c r="C156" s="624"/>
      <c r="D156" s="722"/>
      <c r="E156" s="670" t="s">
        <v>523</v>
      </c>
      <c r="F156" s="269" t="s">
        <v>441</v>
      </c>
      <c r="G156" s="474">
        <v>5.3280000000000003</v>
      </c>
      <c r="H156" s="472"/>
      <c r="I156" s="471">
        <f>+G156+H156</f>
        <v>5.3280000000000003</v>
      </c>
      <c r="J156" s="285">
        <v>2.3220000000000001</v>
      </c>
      <c r="K156" s="471">
        <f t="shared" si="203"/>
        <v>3.0060000000000002</v>
      </c>
      <c r="L156" s="305">
        <f t="shared" si="204"/>
        <v>0.4358108108108108</v>
      </c>
      <c r="M156" s="473" t="s">
        <v>262</v>
      </c>
      <c r="N156" s="589">
        <f>+G156+G157</f>
        <v>11.336</v>
      </c>
      <c r="O156" s="589">
        <f t="shared" ref="O156" si="230">+H156+H157</f>
        <v>0</v>
      </c>
      <c r="P156" s="589">
        <f t="shared" ref="P156" si="231">+N156+O156</f>
        <v>11.336</v>
      </c>
      <c r="Q156" s="589">
        <f t="shared" ref="Q156" si="232">+J156+J157</f>
        <v>2.3220000000000001</v>
      </c>
      <c r="R156" s="589">
        <f t="shared" ref="R156" si="233">+P156-Q156</f>
        <v>9.0139999999999993</v>
      </c>
      <c r="S156" s="591">
        <f t="shared" ref="S156" si="234">+Q156/P156</f>
        <v>0.20483415666901905</v>
      </c>
      <c r="T156" s="479"/>
      <c r="U156" s="181"/>
      <c r="V156" s="181"/>
      <c r="W156" s="181"/>
      <c r="X156" s="181"/>
      <c r="Y156" s="181"/>
      <c r="Z156" s="181"/>
      <c r="AA156" s="252"/>
    </row>
    <row r="157" spans="1:27" s="253" customFormat="1" ht="19.899999999999999" customHeight="1">
      <c r="A157" s="252"/>
      <c r="B157" s="694"/>
      <c r="C157" s="624"/>
      <c r="D157" s="722"/>
      <c r="E157" s="671"/>
      <c r="F157" s="189" t="s">
        <v>22</v>
      </c>
      <c r="G157" s="474">
        <v>6.008</v>
      </c>
      <c r="H157" s="472"/>
      <c r="I157" s="471">
        <f>H157+K156+G157</f>
        <v>9.0139999999999993</v>
      </c>
      <c r="J157" s="285"/>
      <c r="K157" s="471">
        <f t="shared" si="203"/>
        <v>9.0139999999999993</v>
      </c>
      <c r="L157" s="305">
        <f t="shared" si="204"/>
        <v>0</v>
      </c>
      <c r="M157" s="473" t="s">
        <v>262</v>
      </c>
      <c r="N157" s="590"/>
      <c r="O157" s="590"/>
      <c r="P157" s="590"/>
      <c r="Q157" s="590"/>
      <c r="R157" s="590"/>
      <c r="S157" s="592"/>
      <c r="T157" s="479"/>
      <c r="U157" s="181"/>
      <c r="V157" s="181"/>
      <c r="W157" s="181"/>
      <c r="X157" s="181"/>
      <c r="Y157" s="181"/>
      <c r="Z157" s="181"/>
      <c r="AA157" s="252"/>
    </row>
    <row r="158" spans="1:27" s="253" customFormat="1" ht="19.899999999999999" customHeight="1">
      <c r="B158" s="694"/>
      <c r="C158" s="624"/>
      <c r="D158" s="722"/>
      <c r="E158" s="670" t="s">
        <v>524</v>
      </c>
      <c r="F158" s="269" t="s">
        <v>441</v>
      </c>
      <c r="G158" s="474">
        <v>5.3280000000000003</v>
      </c>
      <c r="H158" s="472"/>
      <c r="I158" s="471">
        <f>+G158+H158</f>
        <v>5.3280000000000003</v>
      </c>
      <c r="J158" s="285">
        <v>1.89</v>
      </c>
      <c r="K158" s="471">
        <f t="shared" si="203"/>
        <v>3.4380000000000006</v>
      </c>
      <c r="L158" s="305">
        <f t="shared" si="204"/>
        <v>0.35472972972972971</v>
      </c>
      <c r="M158" s="473" t="s">
        <v>262</v>
      </c>
      <c r="N158" s="589">
        <f>+G158+G159</f>
        <v>11.336</v>
      </c>
      <c r="O158" s="589">
        <f t="shared" ref="O158" si="235">+H158+H159</f>
        <v>0</v>
      </c>
      <c r="P158" s="589">
        <f t="shared" ref="P158" si="236">+N158+O158</f>
        <v>11.336</v>
      </c>
      <c r="Q158" s="589">
        <f t="shared" ref="Q158" si="237">+J158+J159</f>
        <v>1.89</v>
      </c>
      <c r="R158" s="589">
        <f t="shared" ref="R158" si="238">+P158-Q158</f>
        <v>9.4459999999999997</v>
      </c>
      <c r="S158" s="591">
        <f t="shared" ref="S158" si="239">+Q158/P158</f>
        <v>0.16672547635850388</v>
      </c>
      <c r="T158" s="479"/>
      <c r="U158" s="181"/>
      <c r="V158" s="181"/>
      <c r="W158" s="181"/>
      <c r="X158" s="181"/>
      <c r="Y158" s="181"/>
      <c r="Z158" s="181"/>
      <c r="AA158" s="252"/>
    </row>
    <row r="159" spans="1:27" s="253" customFormat="1" ht="19.899999999999999" customHeight="1">
      <c r="B159" s="694"/>
      <c r="C159" s="624"/>
      <c r="D159" s="722"/>
      <c r="E159" s="671"/>
      <c r="F159" s="189" t="s">
        <v>22</v>
      </c>
      <c r="G159" s="474">
        <v>6.008</v>
      </c>
      <c r="H159" s="472"/>
      <c r="I159" s="471">
        <f>H159+K158+G159</f>
        <v>9.4460000000000015</v>
      </c>
      <c r="J159" s="285"/>
      <c r="K159" s="471">
        <f t="shared" si="203"/>
        <v>9.4460000000000015</v>
      </c>
      <c r="L159" s="305">
        <f t="shared" si="204"/>
        <v>0</v>
      </c>
      <c r="M159" s="473" t="s">
        <v>262</v>
      </c>
      <c r="N159" s="590"/>
      <c r="O159" s="590"/>
      <c r="P159" s="590"/>
      <c r="Q159" s="590"/>
      <c r="R159" s="590"/>
      <c r="S159" s="592"/>
      <c r="T159" s="479"/>
      <c r="U159" s="181"/>
      <c r="V159" s="181"/>
      <c r="W159" s="181"/>
      <c r="X159" s="181"/>
      <c r="Y159" s="181"/>
      <c r="Z159" s="181"/>
      <c r="AA159" s="252"/>
    </row>
    <row r="160" spans="1:27" s="253" customFormat="1" ht="19.899999999999999" customHeight="1">
      <c r="B160" s="694"/>
      <c r="C160" s="624"/>
      <c r="D160" s="722"/>
      <c r="E160" s="670" t="s">
        <v>525</v>
      </c>
      <c r="F160" s="269" t="s">
        <v>441</v>
      </c>
      <c r="G160" s="474">
        <v>5.3259999999999996</v>
      </c>
      <c r="H160" s="472"/>
      <c r="I160" s="471">
        <f>+G160+H160</f>
        <v>5.3259999999999996</v>
      </c>
      <c r="J160" s="285">
        <v>1.2150000000000001</v>
      </c>
      <c r="K160" s="471">
        <f t="shared" si="203"/>
        <v>4.1109999999999998</v>
      </c>
      <c r="L160" s="305">
        <f t="shared" si="204"/>
        <v>0.22812617348854677</v>
      </c>
      <c r="M160" s="473" t="s">
        <v>262</v>
      </c>
      <c r="N160" s="589">
        <f>+G160+G161</f>
        <v>11.331</v>
      </c>
      <c r="O160" s="589">
        <f t="shared" ref="O160" si="240">+H160+H161</f>
        <v>0</v>
      </c>
      <c r="P160" s="589">
        <f t="shared" ref="P160" si="241">+N160+O160</f>
        <v>11.331</v>
      </c>
      <c r="Q160" s="589">
        <f t="shared" ref="Q160" si="242">+J160+J161</f>
        <v>1.2150000000000001</v>
      </c>
      <c r="R160" s="589">
        <f t="shared" ref="R160" si="243">+P160-Q160</f>
        <v>10.116</v>
      </c>
      <c r="S160" s="591">
        <f t="shared" ref="S160" si="244">+Q160/P160</f>
        <v>0.10722795869737889</v>
      </c>
      <c r="T160" s="479"/>
      <c r="U160" s="181"/>
      <c r="V160" s="181"/>
      <c r="W160" s="181"/>
      <c r="X160" s="181"/>
      <c r="Y160" s="181"/>
      <c r="Z160" s="181"/>
      <c r="AA160" s="252"/>
    </row>
    <row r="161" spans="2:27" s="253" customFormat="1" ht="19.899999999999999" customHeight="1">
      <c r="B161" s="694"/>
      <c r="C161" s="624"/>
      <c r="D161" s="722"/>
      <c r="E161" s="671"/>
      <c r="F161" s="189" t="s">
        <v>22</v>
      </c>
      <c r="G161" s="474">
        <v>6.0049999999999999</v>
      </c>
      <c r="H161" s="472"/>
      <c r="I161" s="471">
        <f>H161+K160+G161</f>
        <v>10.116</v>
      </c>
      <c r="J161" s="285"/>
      <c r="K161" s="471">
        <f t="shared" si="203"/>
        <v>10.116</v>
      </c>
      <c r="L161" s="305">
        <f t="shared" si="204"/>
        <v>0</v>
      </c>
      <c r="M161" s="473" t="s">
        <v>262</v>
      </c>
      <c r="N161" s="590"/>
      <c r="O161" s="590"/>
      <c r="P161" s="590"/>
      <c r="Q161" s="590"/>
      <c r="R161" s="590"/>
      <c r="S161" s="592"/>
      <c r="T161" s="479"/>
      <c r="U161" s="181"/>
      <c r="V161" s="181"/>
      <c r="W161" s="181"/>
      <c r="X161" s="181"/>
      <c r="Y161" s="181"/>
      <c r="Z161" s="181"/>
      <c r="AA161" s="252"/>
    </row>
    <row r="162" spans="2:27" s="253" customFormat="1" ht="19.899999999999999" customHeight="1">
      <c r="B162" s="694"/>
      <c r="C162" s="624"/>
      <c r="D162" s="722"/>
      <c r="E162" s="670" t="s">
        <v>526</v>
      </c>
      <c r="F162" s="269" t="s">
        <v>441</v>
      </c>
      <c r="G162" s="474">
        <v>5.33</v>
      </c>
      <c r="H162" s="472"/>
      <c r="I162" s="471">
        <f>+G162+H162</f>
        <v>5.33</v>
      </c>
      <c r="J162" s="285">
        <v>2.5379999999999998</v>
      </c>
      <c r="K162" s="471">
        <f t="shared" si="203"/>
        <v>2.7920000000000003</v>
      </c>
      <c r="L162" s="305">
        <f t="shared" si="204"/>
        <v>0.47617260787992494</v>
      </c>
      <c r="M162" s="473" t="s">
        <v>262</v>
      </c>
      <c r="N162" s="589">
        <f>+G162+G163</f>
        <v>11.34</v>
      </c>
      <c r="O162" s="589">
        <f t="shared" ref="O162" si="245">+H162+H163</f>
        <v>0</v>
      </c>
      <c r="P162" s="589">
        <f t="shared" si="226"/>
        <v>11.34</v>
      </c>
      <c r="Q162" s="589">
        <f t="shared" ref="Q162" si="246">+J162+J163</f>
        <v>2.5379999999999998</v>
      </c>
      <c r="R162" s="589">
        <f t="shared" ref="R162" si="247">+P162-Q162</f>
        <v>8.8019999999999996</v>
      </c>
      <c r="S162" s="591">
        <f t="shared" ref="S162" si="248">+Q162/P162</f>
        <v>0.22380952380952379</v>
      </c>
      <c r="T162" s="479"/>
      <c r="U162" s="181"/>
      <c r="V162" s="181"/>
      <c r="W162" s="181"/>
      <c r="X162" s="181"/>
      <c r="Y162" s="181"/>
      <c r="Z162" s="181"/>
      <c r="AA162" s="252"/>
    </row>
    <row r="163" spans="2:27" s="253" customFormat="1" ht="19.899999999999999" customHeight="1">
      <c r="B163" s="694"/>
      <c r="C163" s="624"/>
      <c r="D163" s="722"/>
      <c r="E163" s="671"/>
      <c r="F163" s="189" t="s">
        <v>22</v>
      </c>
      <c r="G163" s="474">
        <v>6.01</v>
      </c>
      <c r="H163" s="472"/>
      <c r="I163" s="471">
        <f>H163+K162+G163</f>
        <v>8.8019999999999996</v>
      </c>
      <c r="J163" s="285"/>
      <c r="K163" s="471">
        <f t="shared" si="203"/>
        <v>8.8019999999999996</v>
      </c>
      <c r="L163" s="305">
        <f t="shared" si="204"/>
        <v>0</v>
      </c>
      <c r="M163" s="473" t="s">
        <v>262</v>
      </c>
      <c r="N163" s="590"/>
      <c r="O163" s="590"/>
      <c r="P163" s="590"/>
      <c r="Q163" s="590"/>
      <c r="R163" s="590"/>
      <c r="S163" s="592"/>
      <c r="T163" s="479"/>
      <c r="U163" s="181"/>
      <c r="V163" s="181"/>
      <c r="W163" s="181"/>
      <c r="X163" s="181"/>
      <c r="Y163" s="181"/>
      <c r="Z163" s="181"/>
      <c r="AA163" s="252"/>
    </row>
    <row r="164" spans="2:27" s="253" customFormat="1" ht="19.899999999999999" customHeight="1">
      <c r="B164" s="694"/>
      <c r="C164" s="624"/>
      <c r="D164" s="722"/>
      <c r="E164" s="670" t="s">
        <v>527</v>
      </c>
      <c r="F164" s="269" t="s">
        <v>441</v>
      </c>
      <c r="G164" s="474">
        <v>5.3239999999999998</v>
      </c>
      <c r="H164" s="472"/>
      <c r="I164" s="471">
        <f>+G164+H164</f>
        <v>5.3239999999999998</v>
      </c>
      <c r="J164" s="285">
        <v>1.107</v>
      </c>
      <c r="K164" s="471">
        <f t="shared" si="203"/>
        <v>4.2169999999999996</v>
      </c>
      <c r="L164" s="305">
        <f t="shared" si="204"/>
        <v>0.20792637114951165</v>
      </c>
      <c r="M164" s="473" t="s">
        <v>262</v>
      </c>
      <c r="N164" s="589">
        <f>+G164+G165</f>
        <v>11.327</v>
      </c>
      <c r="O164" s="589">
        <f>+H164+H165</f>
        <v>0</v>
      </c>
      <c r="P164" s="589">
        <f>+N164+O164</f>
        <v>11.327</v>
      </c>
      <c r="Q164" s="589">
        <f t="shared" ref="Q164" si="249">+J164+J165</f>
        <v>1.107</v>
      </c>
      <c r="R164" s="589">
        <f t="shared" ref="R164" si="250">+P164-Q164</f>
        <v>10.220000000000001</v>
      </c>
      <c r="S164" s="591">
        <f t="shared" ref="S164" si="251">+Q164/P164</f>
        <v>9.7731085018098351E-2</v>
      </c>
      <c r="T164" s="479"/>
      <c r="U164" s="181"/>
      <c r="V164" s="181"/>
      <c r="W164" s="181"/>
      <c r="X164" s="181"/>
      <c r="Y164" s="181"/>
      <c r="Z164" s="181"/>
      <c r="AA164" s="252"/>
    </row>
    <row r="165" spans="2:27" s="253" customFormat="1" ht="19.899999999999999" customHeight="1">
      <c r="B165" s="694"/>
      <c r="C165" s="624"/>
      <c r="D165" s="723"/>
      <c r="E165" s="671"/>
      <c r="F165" s="189" t="s">
        <v>22</v>
      </c>
      <c r="G165" s="474">
        <v>6.0030000000000001</v>
      </c>
      <c r="H165" s="472"/>
      <c r="I165" s="471">
        <f>H165+K164+G165</f>
        <v>10.219999999999999</v>
      </c>
      <c r="J165" s="285"/>
      <c r="K165" s="471">
        <f>+I165-J165</f>
        <v>10.219999999999999</v>
      </c>
      <c r="L165" s="305">
        <f t="shared" si="204"/>
        <v>0</v>
      </c>
      <c r="M165" s="473" t="s">
        <v>262</v>
      </c>
      <c r="N165" s="590"/>
      <c r="O165" s="590"/>
      <c r="P165" s="590"/>
      <c r="Q165" s="590"/>
      <c r="R165" s="590"/>
      <c r="S165" s="592"/>
      <c r="T165" s="479"/>
      <c r="U165" s="181"/>
      <c r="V165" s="181"/>
      <c r="W165" s="181"/>
      <c r="X165" s="181"/>
      <c r="Y165" s="181"/>
      <c r="Z165" s="181"/>
      <c r="AA165" s="252"/>
    </row>
    <row r="166" spans="2:27" s="178" customFormat="1" ht="35.25" customHeight="1">
      <c r="B166" s="694"/>
      <c r="C166" s="624"/>
      <c r="D166" s="721" t="s">
        <v>351</v>
      </c>
      <c r="E166" s="475" t="s">
        <v>351</v>
      </c>
      <c r="F166" s="476" t="s">
        <v>440</v>
      </c>
      <c r="G166" s="474">
        <v>35.384</v>
      </c>
      <c r="H166" s="472"/>
      <c r="I166" s="471">
        <f>G166+H166</f>
        <v>35.384</v>
      </c>
      <c r="J166" s="285">
        <v>5.5620000000000003</v>
      </c>
      <c r="K166" s="471">
        <f>I166-J166</f>
        <v>29.821999999999999</v>
      </c>
      <c r="L166" s="305">
        <f>J166/I166</f>
        <v>0.15718969025548271</v>
      </c>
      <c r="M166" s="473" t="s">
        <v>262</v>
      </c>
      <c r="N166" s="459">
        <f>+G166</f>
        <v>35.384</v>
      </c>
      <c r="O166" s="459">
        <f>+H166</f>
        <v>0</v>
      </c>
      <c r="P166" s="459">
        <f>+N166+O166</f>
        <v>35.384</v>
      </c>
      <c r="Q166" s="459">
        <f>+J166</f>
        <v>5.5620000000000003</v>
      </c>
      <c r="R166" s="459">
        <f>+P166-Q166</f>
        <v>29.821999999999999</v>
      </c>
      <c r="S166" s="513">
        <f>+Q166/P166</f>
        <v>0.15718969025548271</v>
      </c>
      <c r="T166" s="479"/>
      <c r="U166" s="181"/>
      <c r="V166" s="181"/>
      <c r="W166" s="181"/>
      <c r="X166" s="181"/>
      <c r="Y166" s="181"/>
      <c r="Z166" s="181"/>
      <c r="AA166" s="177"/>
    </row>
    <row r="167" spans="2:27" s="178" customFormat="1" ht="19.899999999999999" customHeight="1">
      <c r="B167" s="694"/>
      <c r="C167" s="624"/>
      <c r="D167" s="722"/>
      <c r="E167" s="670" t="s">
        <v>532</v>
      </c>
      <c r="F167" s="269" t="s">
        <v>441</v>
      </c>
      <c r="G167" s="474">
        <v>4.97</v>
      </c>
      <c r="H167" s="472"/>
      <c r="I167" s="471">
        <f>+G167+H167</f>
        <v>4.97</v>
      </c>
      <c r="J167" s="285">
        <v>2.97</v>
      </c>
      <c r="K167" s="471">
        <f>+I167-J167</f>
        <v>1.9999999999999996</v>
      </c>
      <c r="L167" s="305">
        <f>+J167/I167</f>
        <v>0.59758551307847085</v>
      </c>
      <c r="M167" s="473" t="s">
        <v>262</v>
      </c>
      <c r="N167" s="589">
        <f>+G167+G168</f>
        <v>10.977</v>
      </c>
      <c r="O167" s="589">
        <f>+H167+H168</f>
        <v>0</v>
      </c>
      <c r="P167" s="589">
        <f>+N167+O167</f>
        <v>10.977</v>
      </c>
      <c r="Q167" s="589">
        <f>+J167+J168</f>
        <v>2.97</v>
      </c>
      <c r="R167" s="589">
        <f>+P167-Q167</f>
        <v>8.0069999999999997</v>
      </c>
      <c r="S167" s="591">
        <f>+Q167/P167</f>
        <v>0.27056572834107678</v>
      </c>
      <c r="T167" s="479"/>
      <c r="U167" s="181"/>
      <c r="V167" s="181"/>
      <c r="W167" s="181"/>
      <c r="X167" s="181"/>
      <c r="Y167" s="181"/>
      <c r="Z167" s="181"/>
      <c r="AA167" s="177"/>
    </row>
    <row r="168" spans="2:27" s="178" customFormat="1" ht="19.899999999999999" customHeight="1">
      <c r="B168" s="694"/>
      <c r="C168" s="624"/>
      <c r="D168" s="722"/>
      <c r="E168" s="671"/>
      <c r="F168" s="189" t="s">
        <v>22</v>
      </c>
      <c r="G168" s="474">
        <v>6.0069999999999997</v>
      </c>
      <c r="H168" s="472"/>
      <c r="I168" s="471">
        <f>+K167+G168+H168</f>
        <v>8.0069999999999997</v>
      </c>
      <c r="J168" s="285"/>
      <c r="K168" s="471">
        <f>+I168-J168</f>
        <v>8.0069999999999997</v>
      </c>
      <c r="L168" s="305">
        <f t="shared" ref="L168:L177" si="252">+J168/I168</f>
        <v>0</v>
      </c>
      <c r="M168" s="473" t="s">
        <v>262</v>
      </c>
      <c r="N168" s="590"/>
      <c r="O168" s="590"/>
      <c r="P168" s="590">
        <f t="shared" ref="P168:P169" si="253">+N168+O168</f>
        <v>0</v>
      </c>
      <c r="Q168" s="590"/>
      <c r="R168" s="590">
        <f t="shared" ref="R168:R169" si="254">+P168-Q168</f>
        <v>0</v>
      </c>
      <c r="S168" s="592" t="e">
        <f t="shared" ref="S168:S169" si="255">+Q168/P168</f>
        <v>#DIV/0!</v>
      </c>
      <c r="T168" s="479"/>
      <c r="U168" s="181"/>
      <c r="V168" s="181"/>
      <c r="W168" s="181"/>
      <c r="X168" s="181"/>
      <c r="Y168" s="181"/>
      <c r="Z168" s="181"/>
      <c r="AA168" s="177"/>
    </row>
    <row r="169" spans="2:27" s="253" customFormat="1" ht="19.899999999999999" customHeight="1">
      <c r="B169" s="694"/>
      <c r="C169" s="624"/>
      <c r="D169" s="722"/>
      <c r="E169" s="670" t="s">
        <v>533</v>
      </c>
      <c r="F169" s="269" t="s">
        <v>441</v>
      </c>
      <c r="G169" s="474">
        <v>4.97</v>
      </c>
      <c r="H169" s="472"/>
      <c r="I169" s="471">
        <f>+G169+H169</f>
        <v>4.97</v>
      </c>
      <c r="J169" s="285">
        <v>2.8620000000000001</v>
      </c>
      <c r="K169" s="471">
        <f t="shared" ref="K169:K177" si="256">+I169-J169</f>
        <v>2.1079999999999997</v>
      </c>
      <c r="L169" s="305">
        <f t="shared" si="252"/>
        <v>0.57585513078470829</v>
      </c>
      <c r="M169" s="473" t="s">
        <v>262</v>
      </c>
      <c r="N169" s="589">
        <f>+G169+G170</f>
        <v>10.977</v>
      </c>
      <c r="O169" s="589">
        <f t="shared" ref="O169" si="257">+H169+H170</f>
        <v>0</v>
      </c>
      <c r="P169" s="589">
        <f t="shared" si="253"/>
        <v>10.977</v>
      </c>
      <c r="Q169" s="589">
        <f t="shared" ref="Q169" si="258">+J169+J170</f>
        <v>2.8620000000000001</v>
      </c>
      <c r="R169" s="589">
        <f t="shared" si="254"/>
        <v>8.1150000000000002</v>
      </c>
      <c r="S169" s="591">
        <f t="shared" si="255"/>
        <v>0.26072697458321947</v>
      </c>
      <c r="T169" s="479"/>
      <c r="U169" s="181"/>
      <c r="V169" s="181"/>
      <c r="W169" s="181"/>
      <c r="X169" s="181"/>
      <c r="Y169" s="181"/>
      <c r="Z169" s="181"/>
      <c r="AA169" s="252"/>
    </row>
    <row r="170" spans="2:27" s="253" customFormat="1" ht="19.899999999999999" customHeight="1">
      <c r="B170" s="694"/>
      <c r="C170" s="624"/>
      <c r="D170" s="722"/>
      <c r="E170" s="671"/>
      <c r="F170" s="189" t="s">
        <v>22</v>
      </c>
      <c r="G170" s="474">
        <v>6.0069999999999997</v>
      </c>
      <c r="H170" s="472"/>
      <c r="I170" s="471">
        <f>+K169+G170+H170</f>
        <v>8.1149999999999984</v>
      </c>
      <c r="J170" s="285"/>
      <c r="K170" s="471">
        <f t="shared" si="256"/>
        <v>8.1149999999999984</v>
      </c>
      <c r="L170" s="305">
        <f t="shared" si="252"/>
        <v>0</v>
      </c>
      <c r="M170" s="473" t="s">
        <v>262</v>
      </c>
      <c r="N170" s="590"/>
      <c r="O170" s="590"/>
      <c r="P170" s="590">
        <f t="shared" ref="P170:P178" si="259">+N170+O170</f>
        <v>0</v>
      </c>
      <c r="Q170" s="590"/>
      <c r="R170" s="590">
        <f t="shared" ref="R170:R178" si="260">+P170-Q170</f>
        <v>0</v>
      </c>
      <c r="S170" s="592" t="e">
        <f t="shared" ref="S170:S178" si="261">+Q170/P170</f>
        <v>#DIV/0!</v>
      </c>
      <c r="T170" s="479"/>
      <c r="U170" s="181"/>
      <c r="V170" s="181"/>
      <c r="W170" s="181"/>
      <c r="X170" s="181"/>
      <c r="Y170" s="181"/>
      <c r="Z170" s="181"/>
      <c r="AA170" s="252"/>
    </row>
    <row r="171" spans="2:27" s="253" customFormat="1" ht="19.899999999999999" customHeight="1">
      <c r="B171" s="694"/>
      <c r="C171" s="624"/>
      <c r="D171" s="722"/>
      <c r="E171" s="670" t="s">
        <v>534</v>
      </c>
      <c r="F171" s="269" t="s">
        <v>441</v>
      </c>
      <c r="G171" s="474">
        <v>4.9710000000000001</v>
      </c>
      <c r="H171" s="472"/>
      <c r="I171" s="471">
        <f>+G171+H171</f>
        <v>4.9710000000000001</v>
      </c>
      <c r="J171" s="285">
        <v>2.214</v>
      </c>
      <c r="K171" s="471">
        <f t="shared" si="256"/>
        <v>2.7570000000000001</v>
      </c>
      <c r="L171" s="305">
        <f t="shared" si="252"/>
        <v>0.44538322269161135</v>
      </c>
      <c r="M171" s="473" t="s">
        <v>262</v>
      </c>
      <c r="N171" s="589">
        <f>+G171+G172</f>
        <v>10.978999999999999</v>
      </c>
      <c r="O171" s="589">
        <f t="shared" ref="O171" si="262">+H171+H172</f>
        <v>0</v>
      </c>
      <c r="P171" s="589">
        <f t="shared" si="259"/>
        <v>10.978999999999999</v>
      </c>
      <c r="Q171" s="589">
        <f t="shared" ref="Q171" si="263">+J171+J172</f>
        <v>2.214</v>
      </c>
      <c r="R171" s="589">
        <f t="shared" si="260"/>
        <v>8.7649999999999988</v>
      </c>
      <c r="S171" s="591">
        <f t="shared" si="261"/>
        <v>0.2016577101739685</v>
      </c>
      <c r="T171" s="479"/>
      <c r="U171" s="181"/>
      <c r="V171" s="181"/>
      <c r="W171" s="181"/>
      <c r="X171" s="181"/>
      <c r="Y171" s="181"/>
      <c r="Z171" s="181"/>
      <c r="AA171" s="252"/>
    </row>
    <row r="172" spans="2:27" s="253" customFormat="1" ht="19.899999999999999" customHeight="1">
      <c r="B172" s="694"/>
      <c r="C172" s="624"/>
      <c r="D172" s="722"/>
      <c r="E172" s="671"/>
      <c r="F172" s="189" t="s">
        <v>22</v>
      </c>
      <c r="G172" s="474">
        <v>6.008</v>
      </c>
      <c r="H172" s="472"/>
      <c r="I172" s="471">
        <f>+K171+G172+H172</f>
        <v>8.7650000000000006</v>
      </c>
      <c r="J172" s="285"/>
      <c r="K172" s="471">
        <f t="shared" si="256"/>
        <v>8.7650000000000006</v>
      </c>
      <c r="L172" s="305">
        <f t="shared" si="252"/>
        <v>0</v>
      </c>
      <c r="M172" s="473" t="s">
        <v>262</v>
      </c>
      <c r="N172" s="590"/>
      <c r="O172" s="590"/>
      <c r="P172" s="590">
        <f t="shared" si="259"/>
        <v>0</v>
      </c>
      <c r="Q172" s="590"/>
      <c r="R172" s="590">
        <f t="shared" si="260"/>
        <v>0</v>
      </c>
      <c r="S172" s="592" t="e">
        <f t="shared" si="261"/>
        <v>#DIV/0!</v>
      </c>
      <c r="T172" s="479"/>
      <c r="U172" s="181"/>
      <c r="V172" s="181"/>
      <c r="W172" s="181"/>
      <c r="X172" s="181"/>
      <c r="Y172" s="181"/>
      <c r="Z172" s="181"/>
      <c r="AA172" s="252"/>
    </row>
    <row r="173" spans="2:27" s="253" customFormat="1" ht="19.899999999999999" customHeight="1">
      <c r="B173" s="694"/>
      <c r="C173" s="624"/>
      <c r="D173" s="722"/>
      <c r="E173" s="670" t="s">
        <v>535</v>
      </c>
      <c r="F173" s="269" t="s">
        <v>441</v>
      </c>
      <c r="G173" s="474">
        <v>4.97</v>
      </c>
      <c r="H173" s="472"/>
      <c r="I173" s="471">
        <f>+G173+H173</f>
        <v>4.97</v>
      </c>
      <c r="J173" s="285">
        <v>0.999</v>
      </c>
      <c r="K173" s="471">
        <f t="shared" si="256"/>
        <v>3.9709999999999996</v>
      </c>
      <c r="L173" s="305">
        <f t="shared" si="252"/>
        <v>0.20100603621730384</v>
      </c>
      <c r="M173" s="473" t="s">
        <v>262</v>
      </c>
      <c r="N173" s="589">
        <f>+G173+G174</f>
        <v>10.977</v>
      </c>
      <c r="O173" s="589">
        <f t="shared" ref="O173" si="264">+H173+H174</f>
        <v>0</v>
      </c>
      <c r="P173" s="589">
        <f t="shared" si="259"/>
        <v>10.977</v>
      </c>
      <c r="Q173" s="589">
        <f t="shared" ref="Q173" si="265">+J173+J174</f>
        <v>0.999</v>
      </c>
      <c r="R173" s="589">
        <f t="shared" si="260"/>
        <v>9.9779999999999998</v>
      </c>
      <c r="S173" s="591">
        <f t="shared" si="261"/>
        <v>9.100847226018037E-2</v>
      </c>
      <c r="T173" s="479"/>
      <c r="U173" s="181"/>
      <c r="V173" s="181"/>
      <c r="W173" s="181"/>
      <c r="X173" s="181"/>
      <c r="Y173" s="181"/>
      <c r="Z173" s="181"/>
      <c r="AA173" s="252"/>
    </row>
    <row r="174" spans="2:27" s="253" customFormat="1" ht="19.899999999999999" customHeight="1">
      <c r="B174" s="694"/>
      <c r="C174" s="624"/>
      <c r="D174" s="722"/>
      <c r="E174" s="671"/>
      <c r="F174" s="189" t="s">
        <v>22</v>
      </c>
      <c r="G174" s="474">
        <v>6.0069999999999997</v>
      </c>
      <c r="H174" s="472"/>
      <c r="I174" s="471">
        <f>+K173+G174+H174</f>
        <v>9.9779999999999998</v>
      </c>
      <c r="J174" s="285"/>
      <c r="K174" s="471">
        <f t="shared" si="256"/>
        <v>9.9779999999999998</v>
      </c>
      <c r="L174" s="305">
        <f t="shared" si="252"/>
        <v>0</v>
      </c>
      <c r="M174" s="473" t="s">
        <v>262</v>
      </c>
      <c r="N174" s="590"/>
      <c r="O174" s="590"/>
      <c r="P174" s="590">
        <f t="shared" si="259"/>
        <v>0</v>
      </c>
      <c r="Q174" s="590"/>
      <c r="R174" s="590">
        <f t="shared" si="260"/>
        <v>0</v>
      </c>
      <c r="S174" s="592" t="e">
        <f t="shared" si="261"/>
        <v>#DIV/0!</v>
      </c>
      <c r="T174" s="479"/>
      <c r="U174" s="181"/>
      <c r="V174" s="181"/>
      <c r="W174" s="181"/>
      <c r="X174" s="181"/>
      <c r="Y174" s="181"/>
      <c r="Z174" s="181"/>
      <c r="AA174" s="252"/>
    </row>
    <row r="175" spans="2:27" s="253" customFormat="1" ht="19.899999999999999" customHeight="1">
      <c r="B175" s="694"/>
      <c r="C175" s="624"/>
      <c r="D175" s="722"/>
      <c r="E175" s="670" t="s">
        <v>572</v>
      </c>
      <c r="F175" s="269" t="s">
        <v>441</v>
      </c>
      <c r="G175" s="474">
        <v>4.9690000000000003</v>
      </c>
      <c r="H175" s="472"/>
      <c r="I175" s="471">
        <f>+G175+H175</f>
        <v>4.9690000000000003</v>
      </c>
      <c r="J175" s="285">
        <v>1.323</v>
      </c>
      <c r="K175" s="471">
        <f t="shared" si="256"/>
        <v>3.6460000000000004</v>
      </c>
      <c r="L175" s="305">
        <f t="shared" si="252"/>
        <v>0.26625075467900983</v>
      </c>
      <c r="M175" s="473" t="s">
        <v>262</v>
      </c>
      <c r="N175" s="589">
        <f>+G175+G176</f>
        <v>10.975000000000001</v>
      </c>
      <c r="O175" s="589">
        <f t="shared" ref="O175" si="266">+H175+H176</f>
        <v>0</v>
      </c>
      <c r="P175" s="589">
        <f t="shared" si="259"/>
        <v>10.975000000000001</v>
      </c>
      <c r="Q175" s="589">
        <f t="shared" ref="Q175" si="267">+J175+J176</f>
        <v>1.323</v>
      </c>
      <c r="R175" s="589">
        <f t="shared" si="260"/>
        <v>9.652000000000001</v>
      </c>
      <c r="S175" s="591">
        <f t="shared" si="261"/>
        <v>0.12054669703872435</v>
      </c>
      <c r="T175" s="479"/>
      <c r="U175" s="181"/>
      <c r="V175" s="181"/>
      <c r="W175" s="181"/>
      <c r="X175" s="181"/>
      <c r="Y175" s="181"/>
      <c r="Z175" s="181"/>
      <c r="AA175" s="252"/>
    </row>
    <row r="176" spans="2:27" s="253" customFormat="1" ht="19.899999999999999" customHeight="1">
      <c r="B176" s="694"/>
      <c r="C176" s="624"/>
      <c r="D176" s="722"/>
      <c r="E176" s="671"/>
      <c r="F176" s="189" t="s">
        <v>22</v>
      </c>
      <c r="G176" s="474">
        <v>6.0060000000000002</v>
      </c>
      <c r="H176" s="472"/>
      <c r="I176" s="471">
        <f>+K175+G176+H176</f>
        <v>9.652000000000001</v>
      </c>
      <c r="J176" s="285"/>
      <c r="K176" s="471">
        <f t="shared" si="256"/>
        <v>9.652000000000001</v>
      </c>
      <c r="L176" s="305">
        <f t="shared" si="252"/>
        <v>0</v>
      </c>
      <c r="M176" s="473" t="s">
        <v>262</v>
      </c>
      <c r="N176" s="590"/>
      <c r="O176" s="590"/>
      <c r="P176" s="590">
        <f t="shared" si="259"/>
        <v>0</v>
      </c>
      <c r="Q176" s="590"/>
      <c r="R176" s="590">
        <f t="shared" si="260"/>
        <v>0</v>
      </c>
      <c r="S176" s="592" t="e">
        <f t="shared" si="261"/>
        <v>#DIV/0!</v>
      </c>
      <c r="T176" s="479"/>
      <c r="U176" s="181"/>
      <c r="V176" s="181"/>
      <c r="W176" s="181"/>
      <c r="X176" s="181"/>
      <c r="Y176" s="181"/>
      <c r="Z176" s="181"/>
      <c r="AA176" s="252"/>
    </row>
    <row r="177" spans="2:27" s="253" customFormat="1" ht="19.899999999999999" customHeight="1">
      <c r="B177" s="694"/>
      <c r="C177" s="624"/>
      <c r="D177" s="722"/>
      <c r="E177" s="670" t="s">
        <v>536</v>
      </c>
      <c r="F177" s="269" t="s">
        <v>441</v>
      </c>
      <c r="G177" s="474">
        <v>4.9720000000000004</v>
      </c>
      <c r="H177" s="472"/>
      <c r="I177" s="471">
        <f>+G177+H177</f>
        <v>4.9720000000000004</v>
      </c>
      <c r="J177" s="285">
        <v>2.2949999999999999</v>
      </c>
      <c r="K177" s="471">
        <f t="shared" si="256"/>
        <v>2.6770000000000005</v>
      </c>
      <c r="L177" s="305">
        <f t="shared" si="252"/>
        <v>0.4615848753016894</v>
      </c>
      <c r="M177" s="473" t="s">
        <v>262</v>
      </c>
      <c r="N177" s="589">
        <f>+G177+G178</f>
        <v>10.983000000000001</v>
      </c>
      <c r="O177" s="589">
        <f>+H177+H178</f>
        <v>0</v>
      </c>
      <c r="P177" s="589">
        <f>+N177+O177</f>
        <v>10.983000000000001</v>
      </c>
      <c r="Q177" s="589">
        <f>+J177+J178</f>
        <v>2.2949999999999999</v>
      </c>
      <c r="R177" s="589">
        <f>+P177-Q177</f>
        <v>8.6880000000000006</v>
      </c>
      <c r="S177" s="591">
        <f>+Q177/P177</f>
        <v>0.20895930073750341</v>
      </c>
      <c r="T177" s="479"/>
      <c r="U177" s="181"/>
      <c r="V177" s="181"/>
      <c r="W177" s="181"/>
      <c r="X177" s="181"/>
      <c r="Y177" s="181"/>
      <c r="Z177" s="181"/>
      <c r="AA177" s="252"/>
    </row>
    <row r="178" spans="2:27" s="253" customFormat="1" ht="19.899999999999999" customHeight="1">
      <c r="B178" s="694"/>
      <c r="C178" s="624"/>
      <c r="D178" s="723"/>
      <c r="E178" s="671"/>
      <c r="F178" s="189" t="s">
        <v>22</v>
      </c>
      <c r="G178" s="474">
        <v>6.0110000000000001</v>
      </c>
      <c r="H178" s="472"/>
      <c r="I178" s="471">
        <f>+K177+G178+H178</f>
        <v>8.6880000000000006</v>
      </c>
      <c r="J178" s="285"/>
      <c r="K178" s="471">
        <f>+I178-J178</f>
        <v>8.6880000000000006</v>
      </c>
      <c r="L178" s="305">
        <f>+J178/I178</f>
        <v>0</v>
      </c>
      <c r="M178" s="473" t="s">
        <v>262</v>
      </c>
      <c r="N178" s="590"/>
      <c r="O178" s="590"/>
      <c r="P178" s="590">
        <f t="shared" si="259"/>
        <v>0</v>
      </c>
      <c r="Q178" s="590"/>
      <c r="R178" s="590">
        <f t="shared" si="260"/>
        <v>0</v>
      </c>
      <c r="S178" s="592" t="e">
        <f t="shared" si="261"/>
        <v>#DIV/0!</v>
      </c>
      <c r="T178" s="479"/>
      <c r="U178" s="181"/>
      <c r="V178" s="181"/>
      <c r="W178" s="181"/>
      <c r="X178" s="181"/>
      <c r="Y178" s="181"/>
      <c r="Z178" s="181"/>
      <c r="AA178" s="252"/>
    </row>
    <row r="179" spans="2:27" s="178" customFormat="1" ht="45.75" customHeight="1">
      <c r="B179" s="694"/>
      <c r="C179" s="624"/>
      <c r="D179" s="734" t="s">
        <v>352</v>
      </c>
      <c r="E179" s="475" t="s">
        <v>352</v>
      </c>
      <c r="F179" s="476" t="s">
        <v>440</v>
      </c>
      <c r="G179" s="474">
        <v>11.792</v>
      </c>
      <c r="H179" s="472"/>
      <c r="I179" s="471">
        <f>G179+H179</f>
        <v>11.792</v>
      </c>
      <c r="J179" s="285">
        <v>0.27</v>
      </c>
      <c r="K179" s="471">
        <f>I179-J179</f>
        <v>11.522</v>
      </c>
      <c r="L179" s="305">
        <f>J179/I179</f>
        <v>2.2896879240162826E-2</v>
      </c>
      <c r="M179" s="473" t="s">
        <v>262</v>
      </c>
      <c r="N179" s="459">
        <f>+G179</f>
        <v>11.792</v>
      </c>
      <c r="O179" s="459">
        <f>+H179</f>
        <v>0</v>
      </c>
      <c r="P179" s="459">
        <f>+N179+O179</f>
        <v>11.792</v>
      </c>
      <c r="Q179" s="459">
        <f>+J179</f>
        <v>0.27</v>
      </c>
      <c r="R179" s="459">
        <f>+P179-Q179</f>
        <v>11.522</v>
      </c>
      <c r="S179" s="518">
        <f>+Q179/P179</f>
        <v>2.2896879240162826E-2</v>
      </c>
      <c r="T179" s="479"/>
      <c r="U179" s="181"/>
      <c r="V179" s="181"/>
      <c r="W179" s="181"/>
      <c r="X179" s="181"/>
      <c r="Y179" s="181"/>
      <c r="Z179" s="181"/>
      <c r="AA179" s="177"/>
    </row>
    <row r="180" spans="2:27" s="178" customFormat="1" ht="19.899999999999999" customHeight="1">
      <c r="B180" s="694"/>
      <c r="C180" s="624"/>
      <c r="D180" s="735"/>
      <c r="E180" s="670" t="s">
        <v>530</v>
      </c>
      <c r="F180" s="269" t="s">
        <v>441</v>
      </c>
      <c r="G180" s="474">
        <v>5.76</v>
      </c>
      <c r="H180" s="472"/>
      <c r="I180" s="471">
        <f>+G180+H180</f>
        <v>5.76</v>
      </c>
      <c r="J180" s="285">
        <v>0.75600000000000001</v>
      </c>
      <c r="K180" s="471">
        <f>+I180-J180</f>
        <v>5.0039999999999996</v>
      </c>
      <c r="L180" s="305">
        <f>+J180/I180</f>
        <v>0.13125000000000001</v>
      </c>
      <c r="M180" s="473" t="s">
        <v>262</v>
      </c>
      <c r="N180" s="589">
        <f>+G180+G181</f>
        <v>11.765000000000001</v>
      </c>
      <c r="O180" s="589">
        <f>+H180+H181</f>
        <v>0</v>
      </c>
      <c r="P180" s="589">
        <f>+N180+O180</f>
        <v>11.765000000000001</v>
      </c>
      <c r="Q180" s="589">
        <f>+J180+J181</f>
        <v>0.75600000000000001</v>
      </c>
      <c r="R180" s="589">
        <f>+P180-Q181</f>
        <v>11.765000000000001</v>
      </c>
      <c r="S180" s="591">
        <f>+Q180/P180</f>
        <v>6.4258393540161496E-2</v>
      </c>
      <c r="T180" s="479"/>
      <c r="U180" s="181"/>
      <c r="V180" s="181"/>
      <c r="W180" s="181"/>
      <c r="X180" s="181"/>
      <c r="Y180" s="181"/>
      <c r="Z180" s="181"/>
      <c r="AA180" s="177"/>
    </row>
    <row r="181" spans="2:27" s="253" customFormat="1" ht="19.899999999999999" customHeight="1">
      <c r="B181" s="694"/>
      <c r="C181" s="624"/>
      <c r="D181" s="735"/>
      <c r="E181" s="671"/>
      <c r="F181" s="269" t="s">
        <v>22</v>
      </c>
      <c r="G181" s="474">
        <v>6.0049999999999999</v>
      </c>
      <c r="H181" s="472"/>
      <c r="I181" s="471">
        <f>+K180+G181+H181</f>
        <v>11.009</v>
      </c>
      <c r="J181" s="285"/>
      <c r="K181" s="471">
        <f>+I181-J181</f>
        <v>11.009</v>
      </c>
      <c r="L181" s="305">
        <f>+J181/I181</f>
        <v>0</v>
      </c>
      <c r="M181" s="473" t="s">
        <v>262</v>
      </c>
      <c r="N181" s="590"/>
      <c r="O181" s="590"/>
      <c r="P181" s="590"/>
      <c r="Q181" s="590"/>
      <c r="R181" s="590"/>
      <c r="S181" s="592"/>
      <c r="T181" s="479"/>
      <c r="U181" s="181"/>
      <c r="V181" s="181"/>
      <c r="W181" s="181"/>
      <c r="X181" s="181"/>
      <c r="Y181" s="181"/>
      <c r="Z181" s="181"/>
      <c r="AA181" s="252"/>
    </row>
    <row r="182" spans="2:27" s="253" customFormat="1" ht="19.899999999999999" customHeight="1">
      <c r="B182" s="694"/>
      <c r="C182" s="624"/>
      <c r="D182" s="735"/>
      <c r="E182" s="670" t="s">
        <v>531</v>
      </c>
      <c r="F182" s="269" t="s">
        <v>441</v>
      </c>
      <c r="G182" s="474">
        <v>5.7619999999999996</v>
      </c>
      <c r="H182" s="472"/>
      <c r="I182" s="471">
        <f>+G182+H182</f>
        <v>5.7619999999999996</v>
      </c>
      <c r="J182" s="285">
        <v>0.91800000000000004</v>
      </c>
      <c r="K182" s="471">
        <f>+I182-J182</f>
        <v>4.8439999999999994</v>
      </c>
      <c r="L182" s="305">
        <f>+J182/I182</f>
        <v>0.15931968066643529</v>
      </c>
      <c r="M182" s="473" t="s">
        <v>262</v>
      </c>
      <c r="N182" s="589">
        <f>+G182+G183</f>
        <v>11.77</v>
      </c>
      <c r="O182" s="589">
        <f>+H182+H183</f>
        <v>0</v>
      </c>
      <c r="P182" s="589">
        <f>+N182+O182</f>
        <v>11.77</v>
      </c>
      <c r="Q182" s="589">
        <f>+J182+J183</f>
        <v>0.91800000000000004</v>
      </c>
      <c r="R182" s="589">
        <f>+P182-Q183</f>
        <v>11.77</v>
      </c>
      <c r="S182" s="591">
        <f>+Q182/P182</f>
        <v>7.7994902293967716E-2</v>
      </c>
      <c r="T182" s="479"/>
      <c r="U182" s="181"/>
      <c r="V182" s="181"/>
      <c r="W182" s="181"/>
      <c r="X182" s="181"/>
      <c r="Y182" s="181"/>
      <c r="Z182" s="181"/>
      <c r="AA182" s="252"/>
    </row>
    <row r="183" spans="2:27" s="178" customFormat="1" ht="19.899999999999999" customHeight="1">
      <c r="B183" s="694"/>
      <c r="C183" s="624"/>
      <c r="D183" s="736"/>
      <c r="E183" s="671"/>
      <c r="F183" s="269" t="s">
        <v>22</v>
      </c>
      <c r="G183" s="474">
        <v>6.008</v>
      </c>
      <c r="H183" s="472"/>
      <c r="I183" s="471">
        <f>+K182+G183+H183</f>
        <v>10.852</v>
      </c>
      <c r="J183" s="285"/>
      <c r="K183" s="471">
        <f>+I183-J183</f>
        <v>10.852</v>
      </c>
      <c r="L183" s="305">
        <f>+J183/I183</f>
        <v>0</v>
      </c>
      <c r="M183" s="473" t="s">
        <v>262</v>
      </c>
      <c r="N183" s="590"/>
      <c r="O183" s="590"/>
      <c r="P183" s="590"/>
      <c r="Q183" s="590"/>
      <c r="R183" s="590"/>
      <c r="S183" s="592"/>
      <c r="T183" s="479"/>
      <c r="U183" s="181"/>
      <c r="V183" s="181"/>
      <c r="W183" s="181"/>
      <c r="X183" s="181"/>
      <c r="Y183" s="181"/>
      <c r="Z183" s="181"/>
      <c r="AA183" s="177"/>
    </row>
    <row r="184" spans="2:27" s="178" customFormat="1" ht="30" customHeight="1">
      <c r="B184" s="694"/>
      <c r="C184" s="624"/>
      <c r="D184" s="721" t="s">
        <v>353</v>
      </c>
      <c r="E184" s="475" t="s">
        <v>353</v>
      </c>
      <c r="F184" s="269" t="s">
        <v>440</v>
      </c>
      <c r="G184" s="474">
        <v>11.792999999999999</v>
      </c>
      <c r="H184" s="472"/>
      <c r="I184" s="471">
        <f>G184+H184</f>
        <v>11.792999999999999</v>
      </c>
      <c r="J184" s="285">
        <v>0.26900000000000002</v>
      </c>
      <c r="K184" s="472">
        <f t="shared" ref="K184" si="268">I184-J184</f>
        <v>11.523999999999999</v>
      </c>
      <c r="L184" s="305">
        <f t="shared" ref="L184" si="269">J184/I184</f>
        <v>2.2810141609429326E-2</v>
      </c>
      <c r="M184" s="473" t="s">
        <v>262</v>
      </c>
      <c r="N184" s="459">
        <f>+G184</f>
        <v>11.792999999999999</v>
      </c>
      <c r="O184" s="459">
        <f>+H184</f>
        <v>0</v>
      </c>
      <c r="P184" s="459">
        <f>+N184+O184</f>
        <v>11.792999999999999</v>
      </c>
      <c r="Q184" s="459">
        <f>+J184</f>
        <v>0.26900000000000002</v>
      </c>
      <c r="R184" s="459">
        <f>+P184-Q184</f>
        <v>11.523999999999999</v>
      </c>
      <c r="S184" s="518">
        <f>+Q184/P184</f>
        <v>2.2810141609429326E-2</v>
      </c>
      <c r="T184" s="479"/>
      <c r="U184" s="181"/>
      <c r="V184" s="181"/>
      <c r="W184" s="181"/>
      <c r="X184" s="181"/>
      <c r="Y184" s="181"/>
      <c r="Z184" s="181"/>
      <c r="AA184" s="177"/>
    </row>
    <row r="185" spans="2:27" s="178" customFormat="1" ht="19.899999999999999" customHeight="1">
      <c r="B185" s="694"/>
      <c r="C185" s="624"/>
      <c r="D185" s="722"/>
      <c r="E185" s="670" t="s">
        <v>528</v>
      </c>
      <c r="F185" s="269" t="s">
        <v>441</v>
      </c>
      <c r="G185" s="474">
        <v>5.76</v>
      </c>
      <c r="H185" s="472"/>
      <c r="I185" s="471">
        <f>+G185+H185</f>
        <v>5.76</v>
      </c>
      <c r="J185" s="285">
        <v>8.1000000000000003E-2</v>
      </c>
      <c r="K185" s="471">
        <f>+I185-J185</f>
        <v>5.6789999999999994</v>
      </c>
      <c r="L185" s="305">
        <f>+J185/I185</f>
        <v>1.40625E-2</v>
      </c>
      <c r="M185" s="473" t="s">
        <v>262</v>
      </c>
      <c r="N185" s="589">
        <f>+G185+G186</f>
        <v>11.765000000000001</v>
      </c>
      <c r="O185" s="589">
        <f>+H185+H186</f>
        <v>0</v>
      </c>
      <c r="P185" s="589">
        <f>+N185+O185</f>
        <v>11.765000000000001</v>
      </c>
      <c r="Q185" s="589">
        <f>+J185+J186</f>
        <v>8.1000000000000003E-2</v>
      </c>
      <c r="R185" s="589">
        <f>+P185-Q185</f>
        <v>11.684000000000001</v>
      </c>
      <c r="S185" s="591">
        <f>+Q185/P185</f>
        <v>6.8848278793030172E-3</v>
      </c>
      <c r="T185" s="479"/>
      <c r="U185" s="181"/>
      <c r="V185" s="181"/>
      <c r="W185" s="181"/>
      <c r="X185" s="181"/>
      <c r="Y185" s="181"/>
      <c r="Z185" s="181"/>
      <c r="AA185" s="177"/>
    </row>
    <row r="186" spans="2:27" s="253" customFormat="1" ht="19.899999999999999" customHeight="1">
      <c r="B186" s="694"/>
      <c r="C186" s="624"/>
      <c r="D186" s="722"/>
      <c r="E186" s="671"/>
      <c r="F186" s="269" t="s">
        <v>22</v>
      </c>
      <c r="G186" s="474">
        <v>6.0049999999999999</v>
      </c>
      <c r="H186" s="472"/>
      <c r="I186" s="471">
        <f>+K185+G186+H186</f>
        <v>11.683999999999999</v>
      </c>
      <c r="J186" s="285"/>
      <c r="K186" s="471">
        <f t="shared" ref="K186" si="270">+I186-J186</f>
        <v>11.683999999999999</v>
      </c>
      <c r="L186" s="305">
        <f t="shared" ref="L186:L187" si="271">+J186/I186</f>
        <v>0</v>
      </c>
      <c r="M186" s="473" t="s">
        <v>262</v>
      </c>
      <c r="N186" s="590"/>
      <c r="O186" s="590"/>
      <c r="P186" s="590"/>
      <c r="Q186" s="590"/>
      <c r="R186" s="590"/>
      <c r="S186" s="592"/>
      <c r="T186" s="479"/>
      <c r="U186" s="181"/>
      <c r="V186" s="181"/>
      <c r="W186" s="181"/>
      <c r="X186" s="181"/>
      <c r="Y186" s="181"/>
      <c r="Z186" s="181"/>
      <c r="AA186" s="252"/>
    </row>
    <row r="187" spans="2:27" s="253" customFormat="1" ht="19.899999999999999" customHeight="1">
      <c r="B187" s="694"/>
      <c r="C187" s="624"/>
      <c r="D187" s="722"/>
      <c r="E187" s="670" t="s">
        <v>529</v>
      </c>
      <c r="F187" s="269" t="s">
        <v>441</v>
      </c>
      <c r="G187" s="474">
        <v>5.7640000000000002</v>
      </c>
      <c r="H187" s="472"/>
      <c r="I187" s="471">
        <f>+G187+H187</f>
        <v>5.7640000000000002</v>
      </c>
      <c r="J187" s="285">
        <v>0.48599999999999999</v>
      </c>
      <c r="K187" s="471">
        <f>+I187-J187</f>
        <v>5.2780000000000005</v>
      </c>
      <c r="L187" s="305">
        <f t="shared" si="271"/>
        <v>8.4316446911866752E-2</v>
      </c>
      <c r="M187" s="473" t="s">
        <v>262</v>
      </c>
      <c r="N187" s="589">
        <f>+G188+G187</f>
        <v>11.772</v>
      </c>
      <c r="O187" s="589">
        <f>+H187+H188</f>
        <v>0</v>
      </c>
      <c r="P187" s="589">
        <f>+N187+O187</f>
        <v>11.772</v>
      </c>
      <c r="Q187" s="589">
        <f>+J187+J188</f>
        <v>0.48599999999999999</v>
      </c>
      <c r="R187" s="589">
        <f>+P187-Q187</f>
        <v>11.286</v>
      </c>
      <c r="S187" s="591">
        <f>+Q187/P187</f>
        <v>4.1284403669724766E-2</v>
      </c>
      <c r="T187" s="479"/>
      <c r="U187" s="181"/>
      <c r="V187" s="181"/>
      <c r="W187" s="181"/>
      <c r="X187" s="181"/>
      <c r="Y187" s="181"/>
      <c r="Z187" s="181"/>
      <c r="AA187" s="252"/>
    </row>
    <row r="188" spans="2:27" s="178" customFormat="1" ht="19.899999999999999" customHeight="1">
      <c r="B188" s="694"/>
      <c r="C188" s="624"/>
      <c r="D188" s="723"/>
      <c r="E188" s="671"/>
      <c r="F188" s="269" t="s">
        <v>22</v>
      </c>
      <c r="G188" s="474">
        <v>6.008</v>
      </c>
      <c r="H188" s="472"/>
      <c r="I188" s="471">
        <f>+K187+G188+H188</f>
        <v>11.286000000000001</v>
      </c>
      <c r="J188" s="285"/>
      <c r="K188" s="472">
        <f t="shared" ref="K188" si="272">I188-J188</f>
        <v>11.286000000000001</v>
      </c>
      <c r="L188" s="305">
        <f t="shared" ref="L188" si="273">J188/I188</f>
        <v>0</v>
      </c>
      <c r="M188" s="473" t="s">
        <v>262</v>
      </c>
      <c r="N188" s="590"/>
      <c r="O188" s="590"/>
      <c r="P188" s="590"/>
      <c r="Q188" s="590"/>
      <c r="R188" s="590"/>
      <c r="S188" s="592"/>
      <c r="T188" s="479"/>
      <c r="U188" s="181"/>
      <c r="V188" s="181"/>
      <c r="W188" s="181"/>
      <c r="X188" s="181"/>
      <c r="Y188" s="181"/>
      <c r="Z188" s="181"/>
      <c r="AA188" s="177"/>
    </row>
    <row r="189" spans="2:27" s="178" customFormat="1" ht="19.899999999999999" customHeight="1">
      <c r="B189" s="694"/>
      <c r="C189" s="624"/>
      <c r="D189" s="608" t="s">
        <v>298</v>
      </c>
      <c r="E189" s="609"/>
      <c r="F189" s="189" t="s">
        <v>21</v>
      </c>
      <c r="G189" s="507">
        <v>17.690000000000001</v>
      </c>
      <c r="H189" s="472"/>
      <c r="I189" s="472">
        <f>+G189+H189</f>
        <v>17.690000000000001</v>
      </c>
      <c r="J189" s="285">
        <v>9.7110000000000003</v>
      </c>
      <c r="K189" s="472">
        <f t="shared" ref="K189:K198" si="274">I189-J189</f>
        <v>7.979000000000001</v>
      </c>
      <c r="L189" s="305">
        <f t="shared" ref="L189:L213" si="275">J189/I189</f>
        <v>0.54895421141888068</v>
      </c>
      <c r="M189" s="473" t="s">
        <v>262</v>
      </c>
      <c r="N189" s="589">
        <f>+G189+G190</f>
        <v>35.71</v>
      </c>
      <c r="O189" s="589">
        <f>+H189+H190</f>
        <v>0</v>
      </c>
      <c r="P189" s="589">
        <f>+N189+O189</f>
        <v>35.71</v>
      </c>
      <c r="Q189" s="589">
        <f>+J189+J190</f>
        <v>9.7110000000000003</v>
      </c>
      <c r="R189" s="589">
        <f>+P189-Q189</f>
        <v>25.999000000000002</v>
      </c>
      <c r="S189" s="591">
        <f>+Q189/P189</f>
        <v>0.27194063287594511</v>
      </c>
      <c r="T189" s="483"/>
      <c r="U189" s="527"/>
      <c r="V189" s="181"/>
      <c r="W189" s="181"/>
      <c r="X189" s="181"/>
      <c r="Y189" s="181"/>
      <c r="Z189" s="181"/>
      <c r="AA189" s="177"/>
    </row>
    <row r="190" spans="2:27" s="178" customFormat="1" ht="19.899999999999999" customHeight="1">
      <c r="B190" s="694"/>
      <c r="C190" s="624"/>
      <c r="D190" s="610"/>
      <c r="E190" s="611"/>
      <c r="F190" s="189" t="s">
        <v>22</v>
      </c>
      <c r="G190" s="507">
        <v>18.02</v>
      </c>
      <c r="H190" s="472"/>
      <c r="I190" s="472">
        <f>G190+H190+K189</f>
        <v>25.999000000000002</v>
      </c>
      <c r="J190" s="285"/>
      <c r="K190" s="472">
        <f t="shared" si="274"/>
        <v>25.999000000000002</v>
      </c>
      <c r="L190" s="305">
        <f>J190/I190</f>
        <v>0</v>
      </c>
      <c r="M190" s="473" t="s">
        <v>262</v>
      </c>
      <c r="N190" s="590"/>
      <c r="O190" s="590"/>
      <c r="P190" s="590"/>
      <c r="Q190" s="590"/>
      <c r="R190" s="590"/>
      <c r="S190" s="592"/>
      <c r="T190" s="484"/>
      <c r="U190" s="524"/>
      <c r="V190" s="181"/>
      <c r="W190" s="181"/>
      <c r="X190" s="181"/>
      <c r="Y190" s="181"/>
      <c r="Z190" s="181"/>
      <c r="AA190" s="177"/>
    </row>
    <row r="191" spans="2:27" s="253" customFormat="1" ht="19.899999999999999" customHeight="1">
      <c r="B191" s="694"/>
      <c r="C191" s="624" t="s">
        <v>310</v>
      </c>
      <c r="D191" s="739" t="s">
        <v>310</v>
      </c>
      <c r="E191" s="740"/>
      <c r="F191" s="269" t="s">
        <v>398</v>
      </c>
      <c r="G191" s="507">
        <v>130.221</v>
      </c>
      <c r="H191" s="472"/>
      <c r="I191" s="472">
        <f>G191+H191</f>
        <v>130.221</v>
      </c>
      <c r="J191" s="285">
        <v>31.388000000000002</v>
      </c>
      <c r="K191" s="472">
        <f t="shared" si="274"/>
        <v>98.832999999999998</v>
      </c>
      <c r="L191" s="305">
        <f>J191/I191</f>
        <v>0.24103639197978821</v>
      </c>
      <c r="M191" s="473" t="s">
        <v>262</v>
      </c>
      <c r="N191" s="459">
        <f>+G191</f>
        <v>130.221</v>
      </c>
      <c r="O191" s="459">
        <f>+H191</f>
        <v>0</v>
      </c>
      <c r="P191" s="459">
        <f>+N191+O191</f>
        <v>130.221</v>
      </c>
      <c r="Q191" s="459">
        <f>+J191</f>
        <v>31.388000000000002</v>
      </c>
      <c r="R191" s="459">
        <f>+P191-Q191</f>
        <v>98.832999999999998</v>
      </c>
      <c r="S191" s="518">
        <f>+Q191/P191</f>
        <v>0.24103639197978821</v>
      </c>
      <c r="T191" s="485"/>
      <c r="U191" s="525"/>
      <c r="V191" s="181"/>
      <c r="W191" s="181"/>
      <c r="X191" s="181"/>
      <c r="Y191" s="181"/>
      <c r="Z191" s="181"/>
      <c r="AA191" s="252"/>
    </row>
    <row r="192" spans="2:27" s="178" customFormat="1" ht="19.899999999999999" customHeight="1">
      <c r="B192" s="694"/>
      <c r="C192" s="624"/>
      <c r="D192" s="728" t="s">
        <v>354</v>
      </c>
      <c r="E192" s="729"/>
      <c r="F192" s="189" t="s">
        <v>21</v>
      </c>
      <c r="G192" s="507">
        <v>193.233</v>
      </c>
      <c r="H192" s="472"/>
      <c r="I192" s="472">
        <f>G192+H192</f>
        <v>193.233</v>
      </c>
      <c r="J192" s="285">
        <v>111.523</v>
      </c>
      <c r="K192" s="472">
        <f t="shared" si="274"/>
        <v>81.710000000000008</v>
      </c>
      <c r="L192" s="305">
        <f>+J192/I192</f>
        <v>0.57714262056688037</v>
      </c>
      <c r="M192" s="473" t="s">
        <v>262</v>
      </c>
      <c r="N192" s="589">
        <f>+G192+G193</f>
        <v>395.03399999999999</v>
      </c>
      <c r="O192" s="589">
        <f>+H192+H193</f>
        <v>0</v>
      </c>
      <c r="P192" s="589">
        <f>+N192+O192</f>
        <v>395.03399999999999</v>
      </c>
      <c r="Q192" s="589">
        <f>+J192+J193</f>
        <v>111.523</v>
      </c>
      <c r="R192" s="589">
        <f>+P192-Q192</f>
        <v>283.51099999999997</v>
      </c>
      <c r="S192" s="591">
        <f>+Q192/P192</f>
        <v>0.28231240855217526</v>
      </c>
      <c r="T192" s="479"/>
      <c r="U192" s="181"/>
      <c r="V192" s="181"/>
      <c r="W192" s="181"/>
      <c r="X192" s="181"/>
      <c r="Y192" s="181"/>
      <c r="Z192" s="181"/>
      <c r="AA192" s="177"/>
    </row>
    <row r="193" spans="2:27" s="253" customFormat="1" ht="19.899999999999999" customHeight="1">
      <c r="B193" s="694"/>
      <c r="C193" s="624"/>
      <c r="D193" s="730"/>
      <c r="E193" s="731"/>
      <c r="F193" s="189" t="s">
        <v>22</v>
      </c>
      <c r="G193" s="507">
        <v>201.80099999999999</v>
      </c>
      <c r="H193" s="472"/>
      <c r="I193" s="472">
        <f>G193+H193+K192</f>
        <v>283.51099999999997</v>
      </c>
      <c r="J193" s="285"/>
      <c r="K193" s="472">
        <f t="shared" si="274"/>
        <v>283.51099999999997</v>
      </c>
      <c r="L193" s="305">
        <f>+J193/I193</f>
        <v>0</v>
      </c>
      <c r="M193" s="473" t="s">
        <v>262</v>
      </c>
      <c r="N193" s="590"/>
      <c r="O193" s="590"/>
      <c r="P193" s="590"/>
      <c r="Q193" s="590"/>
      <c r="R193" s="590"/>
      <c r="S193" s="592"/>
      <c r="T193" s="479"/>
      <c r="U193" s="181"/>
      <c r="V193" s="181"/>
      <c r="W193" s="181"/>
      <c r="X193" s="181"/>
      <c r="Y193" s="181"/>
      <c r="Z193" s="181"/>
      <c r="AA193" s="252"/>
    </row>
    <row r="194" spans="2:27" s="178" customFormat="1" ht="19.899999999999999" customHeight="1">
      <c r="B194" s="694"/>
      <c r="C194" s="624"/>
      <c r="D194" s="724" t="s">
        <v>355</v>
      </c>
      <c r="E194" s="725"/>
      <c r="F194" s="189" t="s">
        <v>21</v>
      </c>
      <c r="G194" s="507">
        <v>346.20499999999998</v>
      </c>
      <c r="H194" s="472"/>
      <c r="I194" s="472">
        <f>G194+H194</f>
        <v>346.20499999999998</v>
      </c>
      <c r="J194" s="285">
        <v>152.10499999999999</v>
      </c>
      <c r="K194" s="472">
        <f t="shared" si="274"/>
        <v>194.1</v>
      </c>
      <c r="L194" s="305">
        <f>J194/I194</f>
        <v>0.43934951834895508</v>
      </c>
      <c r="M194" s="473" t="s">
        <v>262</v>
      </c>
      <c r="N194" s="589">
        <f>+G194+G195</f>
        <v>707.76099999999997</v>
      </c>
      <c r="O194" s="589">
        <f>+H194+H195</f>
        <v>0</v>
      </c>
      <c r="P194" s="589">
        <f>+N194+O194</f>
        <v>707.76099999999997</v>
      </c>
      <c r="Q194" s="589">
        <f>+J194+J195</f>
        <v>152.10499999999999</v>
      </c>
      <c r="R194" s="589">
        <f>+P194-Q194</f>
        <v>555.65599999999995</v>
      </c>
      <c r="S194" s="591">
        <f>+Q194/P194</f>
        <v>0.21491011796354983</v>
      </c>
      <c r="T194" s="479"/>
      <c r="U194" s="181"/>
      <c r="V194" s="181"/>
      <c r="W194" s="181"/>
      <c r="X194" s="181"/>
      <c r="Y194" s="181"/>
      <c r="Z194" s="181"/>
      <c r="AA194" s="177"/>
    </row>
    <row r="195" spans="2:27" s="178" customFormat="1" ht="19.899999999999999" customHeight="1">
      <c r="B195" s="694"/>
      <c r="C195" s="624"/>
      <c r="D195" s="732"/>
      <c r="E195" s="733"/>
      <c r="F195" s="189" t="s">
        <v>22</v>
      </c>
      <c r="G195" s="507">
        <v>361.55599999999998</v>
      </c>
      <c r="H195" s="472"/>
      <c r="I195" s="472">
        <f>G195+H195+K194</f>
        <v>555.65599999999995</v>
      </c>
      <c r="J195" s="285"/>
      <c r="K195" s="472">
        <f t="shared" si="274"/>
        <v>555.65599999999995</v>
      </c>
      <c r="L195" s="305">
        <f>J195/I195</f>
        <v>0</v>
      </c>
      <c r="M195" s="473" t="s">
        <v>262</v>
      </c>
      <c r="N195" s="590"/>
      <c r="O195" s="590"/>
      <c r="P195" s="590"/>
      <c r="Q195" s="590"/>
      <c r="R195" s="590"/>
      <c r="S195" s="592"/>
      <c r="T195" s="479"/>
      <c r="U195" s="181"/>
      <c r="V195" s="181"/>
      <c r="W195" s="181"/>
      <c r="X195" s="181"/>
      <c r="Y195" s="181"/>
      <c r="Z195" s="181"/>
      <c r="AA195" s="177"/>
    </row>
    <row r="196" spans="2:27" s="253" customFormat="1" ht="19.899999999999999" customHeight="1">
      <c r="B196" s="694"/>
      <c r="C196" s="624"/>
      <c r="D196" s="724" t="s">
        <v>399</v>
      </c>
      <c r="E196" s="725"/>
      <c r="F196" s="189" t="s">
        <v>21</v>
      </c>
      <c r="G196" s="507">
        <v>104.649</v>
      </c>
      <c r="H196" s="472"/>
      <c r="I196" s="472">
        <f>G196+H196</f>
        <v>104.649</v>
      </c>
      <c r="J196" s="285">
        <v>37.22</v>
      </c>
      <c r="K196" s="472">
        <f t="shared" si="274"/>
        <v>67.429000000000002</v>
      </c>
      <c r="L196" s="305">
        <f t="shared" ref="L196:L198" si="276">J196/I196</f>
        <v>0.35566512819042706</v>
      </c>
      <c r="M196" s="473" t="s">
        <v>262</v>
      </c>
      <c r="N196" s="589">
        <f>+G196+G197</f>
        <v>213.93799999999999</v>
      </c>
      <c r="O196" s="589">
        <f>+H196+H197</f>
        <v>0</v>
      </c>
      <c r="P196" s="589">
        <f>+N196+O196</f>
        <v>213.93799999999999</v>
      </c>
      <c r="Q196" s="589">
        <f>+J196+J197</f>
        <v>37.22</v>
      </c>
      <c r="R196" s="589">
        <f>+P196-Q196</f>
        <v>176.71799999999999</v>
      </c>
      <c r="S196" s="591">
        <f>+Q196/P196</f>
        <v>0.17397563780160608</v>
      </c>
      <c r="T196" s="479"/>
      <c r="U196" s="181"/>
      <c r="V196" s="181"/>
      <c r="W196" s="181"/>
      <c r="X196" s="181"/>
      <c r="Y196" s="181"/>
      <c r="Z196" s="181"/>
      <c r="AA196" s="252"/>
    </row>
    <row r="197" spans="2:27" s="253" customFormat="1" ht="19.899999999999999" customHeight="1">
      <c r="B197" s="694"/>
      <c r="C197" s="624"/>
      <c r="D197" s="726"/>
      <c r="E197" s="727"/>
      <c r="F197" s="189" t="s">
        <v>22</v>
      </c>
      <c r="G197" s="507">
        <v>109.289</v>
      </c>
      <c r="H197" s="472"/>
      <c r="I197" s="472">
        <f>G197+H197+K196</f>
        <v>176.71800000000002</v>
      </c>
      <c r="J197" s="285"/>
      <c r="K197" s="472">
        <f t="shared" si="274"/>
        <v>176.71800000000002</v>
      </c>
      <c r="L197" s="305">
        <f t="shared" si="276"/>
        <v>0</v>
      </c>
      <c r="M197" s="473" t="s">
        <v>262</v>
      </c>
      <c r="N197" s="590"/>
      <c r="O197" s="590"/>
      <c r="P197" s="590"/>
      <c r="Q197" s="590"/>
      <c r="R197" s="590"/>
      <c r="S197" s="592"/>
      <c r="T197" s="479"/>
      <c r="U197" s="181"/>
      <c r="V197" s="181"/>
      <c r="W197" s="181"/>
      <c r="X197" s="181"/>
      <c r="Y197" s="181"/>
      <c r="Z197" s="181"/>
      <c r="AA197" s="252"/>
    </row>
    <row r="198" spans="2:27" s="253" customFormat="1" ht="31.5" customHeight="1">
      <c r="B198" s="694"/>
      <c r="C198" s="624"/>
      <c r="D198" s="721" t="s">
        <v>400</v>
      </c>
      <c r="E198" s="475" t="s">
        <v>400</v>
      </c>
      <c r="F198" s="476" t="s">
        <v>440</v>
      </c>
      <c r="G198" s="507">
        <v>16.106999999999999</v>
      </c>
      <c r="H198" s="472"/>
      <c r="I198" s="472">
        <f>G198+H198</f>
        <v>16.106999999999999</v>
      </c>
      <c r="J198" s="285">
        <v>2.9159999999999999</v>
      </c>
      <c r="K198" s="472">
        <f t="shared" si="274"/>
        <v>13.190999999999999</v>
      </c>
      <c r="L198" s="305">
        <f t="shared" si="276"/>
        <v>0.18103929968336749</v>
      </c>
      <c r="M198" s="473" t="s">
        <v>262</v>
      </c>
      <c r="N198" s="459">
        <f>+G198</f>
        <v>16.106999999999999</v>
      </c>
      <c r="O198" s="459">
        <f>+H198</f>
        <v>0</v>
      </c>
      <c r="P198" s="459">
        <f>+N198+O198</f>
        <v>16.106999999999999</v>
      </c>
      <c r="Q198" s="459">
        <f>+J198</f>
        <v>2.9159999999999999</v>
      </c>
      <c r="R198" s="459">
        <f>+P198-Q198</f>
        <v>13.190999999999999</v>
      </c>
      <c r="S198" s="518">
        <f>+Q198/P198</f>
        <v>0.18103929968336749</v>
      </c>
      <c r="T198" s="479"/>
      <c r="U198" s="181"/>
      <c r="V198" s="181"/>
      <c r="W198" s="181"/>
      <c r="X198" s="181"/>
      <c r="Y198" s="181"/>
      <c r="Z198" s="181"/>
      <c r="AA198" s="252"/>
    </row>
    <row r="199" spans="2:27" s="253" customFormat="1" ht="19.899999999999999" customHeight="1">
      <c r="B199" s="694"/>
      <c r="C199" s="624"/>
      <c r="D199" s="722"/>
      <c r="E199" s="670" t="s">
        <v>539</v>
      </c>
      <c r="F199" s="269" t="s">
        <v>441</v>
      </c>
      <c r="G199" s="507">
        <v>6.5960000000000001</v>
      </c>
      <c r="H199" s="472"/>
      <c r="I199" s="472">
        <f>+G199+H199</f>
        <v>6.5960000000000001</v>
      </c>
      <c r="J199" s="285">
        <v>3.7530000000000001</v>
      </c>
      <c r="K199" s="472">
        <f>+I199-J199</f>
        <v>2.843</v>
      </c>
      <c r="L199" s="305">
        <f>+J199/I199</f>
        <v>0.56898120072771374</v>
      </c>
      <c r="M199" s="473" t="s">
        <v>262</v>
      </c>
      <c r="N199" s="589">
        <f>+G199+G200</f>
        <v>15.007</v>
      </c>
      <c r="O199" s="589">
        <f>+H199+H200</f>
        <v>0</v>
      </c>
      <c r="P199" s="589">
        <f>+N199+O199</f>
        <v>15.007</v>
      </c>
      <c r="Q199" s="589">
        <f>+J199+J200</f>
        <v>3.7530000000000001</v>
      </c>
      <c r="R199" s="589">
        <f>+P199-Q199</f>
        <v>11.254</v>
      </c>
      <c r="S199" s="591">
        <f>+Q199/P199</f>
        <v>0.25008329446258415</v>
      </c>
      <c r="T199" s="479"/>
      <c r="U199" s="181"/>
      <c r="V199" s="181"/>
      <c r="W199" s="181"/>
      <c r="X199" s="181"/>
      <c r="Y199" s="181"/>
      <c r="Z199" s="181"/>
      <c r="AA199" s="252"/>
    </row>
    <row r="200" spans="2:27" s="253" customFormat="1" ht="19.899999999999999" customHeight="1">
      <c r="B200" s="694"/>
      <c r="C200" s="624"/>
      <c r="D200" s="722"/>
      <c r="E200" s="671"/>
      <c r="F200" s="269" t="s">
        <v>22</v>
      </c>
      <c r="G200" s="507">
        <v>8.4109999999999996</v>
      </c>
      <c r="H200" s="472"/>
      <c r="I200" s="472">
        <f>+K199+G200+H200</f>
        <v>11.254</v>
      </c>
      <c r="J200" s="285"/>
      <c r="K200" s="472">
        <f>+I200-J200</f>
        <v>11.254</v>
      </c>
      <c r="L200" s="305">
        <f t="shared" ref="L200:L202" si="277">+J200/I200</f>
        <v>0</v>
      </c>
      <c r="M200" s="473" t="s">
        <v>262</v>
      </c>
      <c r="N200" s="590"/>
      <c r="O200" s="590"/>
      <c r="P200" s="590"/>
      <c r="Q200" s="590"/>
      <c r="R200" s="590"/>
      <c r="S200" s="592"/>
      <c r="T200" s="479"/>
      <c r="U200" s="181"/>
      <c r="V200" s="181"/>
      <c r="W200" s="181"/>
      <c r="X200" s="181"/>
      <c r="Y200" s="181"/>
      <c r="Z200" s="181"/>
      <c r="AA200" s="252"/>
    </row>
    <row r="201" spans="2:27" s="253" customFormat="1" ht="19.899999999999999" customHeight="1">
      <c r="B201" s="694"/>
      <c r="C201" s="624"/>
      <c r="D201" s="722"/>
      <c r="E201" s="670" t="s">
        <v>540</v>
      </c>
      <c r="F201" s="269" t="s">
        <v>441</v>
      </c>
      <c r="G201" s="507">
        <v>6.5949999999999998</v>
      </c>
      <c r="H201" s="472"/>
      <c r="I201" s="472">
        <f>+G201+H201</f>
        <v>6.5949999999999998</v>
      </c>
      <c r="J201" s="285">
        <v>4.5629999999999997</v>
      </c>
      <c r="K201" s="472">
        <f t="shared" ref="K201:K202" si="278">+I201-J201</f>
        <v>2.032</v>
      </c>
      <c r="L201" s="305">
        <f t="shared" si="277"/>
        <v>0.691887793783169</v>
      </c>
      <c r="M201" s="473" t="s">
        <v>262</v>
      </c>
      <c r="N201" s="589">
        <f>+G201+G202</f>
        <v>15.004999999999999</v>
      </c>
      <c r="O201" s="589">
        <f>+H201+H202</f>
        <v>0</v>
      </c>
      <c r="P201" s="589">
        <f>+N201+O201</f>
        <v>15.004999999999999</v>
      </c>
      <c r="Q201" s="589">
        <f>+J201+J202</f>
        <v>4.5629999999999997</v>
      </c>
      <c r="R201" s="589">
        <f>+P201-Q201</f>
        <v>10.442</v>
      </c>
      <c r="S201" s="591">
        <f>+Q201/P201</f>
        <v>0.30409863378873708</v>
      </c>
      <c r="T201" s="479"/>
      <c r="U201" s="181"/>
      <c r="V201" s="181"/>
      <c r="W201" s="181"/>
      <c r="X201" s="181"/>
      <c r="Y201" s="181"/>
      <c r="Z201" s="181"/>
      <c r="AA201" s="252"/>
    </row>
    <row r="202" spans="2:27" s="253" customFormat="1" ht="19.899999999999999" customHeight="1">
      <c r="B202" s="694"/>
      <c r="C202" s="624"/>
      <c r="D202" s="723"/>
      <c r="E202" s="671"/>
      <c r="F202" s="269" t="s">
        <v>22</v>
      </c>
      <c r="G202" s="507">
        <v>8.41</v>
      </c>
      <c r="H202" s="472"/>
      <c r="I202" s="472">
        <f>+K201+G202+H202</f>
        <v>10.442</v>
      </c>
      <c r="J202" s="285"/>
      <c r="K202" s="472">
        <f t="shared" si="278"/>
        <v>10.442</v>
      </c>
      <c r="L202" s="305">
        <f t="shared" si="277"/>
        <v>0</v>
      </c>
      <c r="M202" s="473" t="s">
        <v>262</v>
      </c>
      <c r="N202" s="590"/>
      <c r="O202" s="590"/>
      <c r="P202" s="590"/>
      <c r="Q202" s="590"/>
      <c r="R202" s="590"/>
      <c r="S202" s="592"/>
      <c r="T202" s="479"/>
      <c r="U202" s="181"/>
      <c r="V202" s="181"/>
      <c r="W202" s="181"/>
      <c r="X202" s="181"/>
      <c r="Y202" s="181"/>
      <c r="Z202" s="181"/>
      <c r="AA202" s="252"/>
    </row>
    <row r="203" spans="2:27" s="253" customFormat="1" ht="45" customHeight="1">
      <c r="B203" s="694"/>
      <c r="C203" s="624"/>
      <c r="D203" s="721" t="s">
        <v>401</v>
      </c>
      <c r="E203" s="475" t="s">
        <v>401</v>
      </c>
      <c r="F203" s="476" t="s">
        <v>440</v>
      </c>
      <c r="G203" s="507">
        <v>16.100000000000001</v>
      </c>
      <c r="H203" s="472"/>
      <c r="I203" s="472">
        <f>+G203+H203</f>
        <v>16.100000000000001</v>
      </c>
      <c r="J203" s="285">
        <v>1.377</v>
      </c>
      <c r="K203" s="472">
        <f>I203-J203</f>
        <v>14.723000000000001</v>
      </c>
      <c r="L203" s="305">
        <f t="shared" ref="L203" si="279">J203/I203</f>
        <v>8.5527950310559001E-2</v>
      </c>
      <c r="M203" s="473" t="s">
        <v>262</v>
      </c>
      <c r="N203" s="459">
        <f>+G203</f>
        <v>16.100000000000001</v>
      </c>
      <c r="O203" s="459">
        <f>+H203</f>
        <v>0</v>
      </c>
      <c r="P203" s="459">
        <f>+N203+O203</f>
        <v>16.100000000000001</v>
      </c>
      <c r="Q203" s="459">
        <f>+J203</f>
        <v>1.377</v>
      </c>
      <c r="R203" s="459">
        <f>+P203-Q203</f>
        <v>14.723000000000001</v>
      </c>
      <c r="S203" s="518">
        <f>+Q203/P203</f>
        <v>8.5527950310559001E-2</v>
      </c>
      <c r="T203" s="479"/>
      <c r="U203" s="181"/>
      <c r="V203" s="181"/>
      <c r="W203" s="181"/>
      <c r="X203" s="181"/>
      <c r="Y203" s="181"/>
      <c r="Z203" s="181"/>
      <c r="AA203" s="252"/>
    </row>
    <row r="204" spans="2:27" s="253" customFormat="1" ht="19.899999999999999" customHeight="1">
      <c r="B204" s="694"/>
      <c r="C204" s="624"/>
      <c r="D204" s="722"/>
      <c r="E204" s="670" t="s">
        <v>537</v>
      </c>
      <c r="F204" s="269" t="s">
        <v>441</v>
      </c>
      <c r="G204" s="507">
        <v>7.36</v>
      </c>
      <c r="H204" s="472"/>
      <c r="I204" s="472">
        <f>+G204+H204</f>
        <v>7.36</v>
      </c>
      <c r="J204" s="285">
        <v>2.1059999999999999</v>
      </c>
      <c r="K204" s="472">
        <f>+I204-J204</f>
        <v>5.2540000000000004</v>
      </c>
      <c r="L204" s="305">
        <f>+J204/I204</f>
        <v>0.28614130434782603</v>
      </c>
      <c r="M204" s="473" t="s">
        <v>262</v>
      </c>
      <c r="N204" s="589">
        <f>+G204+G205</f>
        <v>15.765000000000001</v>
      </c>
      <c r="O204" s="589">
        <f>+H204+H205</f>
        <v>0</v>
      </c>
      <c r="P204" s="589">
        <f>+N204+O204</f>
        <v>15.765000000000001</v>
      </c>
      <c r="Q204" s="589">
        <f>+J204+J205</f>
        <v>2.1059999999999999</v>
      </c>
      <c r="R204" s="589">
        <f>+P204-Q204</f>
        <v>13.659000000000001</v>
      </c>
      <c r="S204" s="591">
        <f>+Q204/P204</f>
        <v>0.13358705994291151</v>
      </c>
      <c r="T204" s="479"/>
      <c r="U204" s="181"/>
      <c r="V204" s="181"/>
      <c r="W204" s="181"/>
      <c r="X204" s="181"/>
      <c r="Y204" s="181"/>
      <c r="Z204" s="181"/>
      <c r="AA204" s="252"/>
    </row>
    <row r="205" spans="2:27" s="253" customFormat="1" ht="19.899999999999999" customHeight="1">
      <c r="B205" s="694"/>
      <c r="C205" s="624"/>
      <c r="D205" s="722"/>
      <c r="E205" s="671"/>
      <c r="F205" s="269" t="s">
        <v>22</v>
      </c>
      <c r="G205" s="507">
        <v>8.4049999999999994</v>
      </c>
      <c r="H205" s="472"/>
      <c r="I205" s="472">
        <f>H205+K204+G205</f>
        <v>13.658999999999999</v>
      </c>
      <c r="J205" s="285"/>
      <c r="K205" s="472">
        <f t="shared" ref="K205:K207" si="280">+I205-J205</f>
        <v>13.658999999999999</v>
      </c>
      <c r="L205" s="305">
        <f t="shared" ref="L205:L207" si="281">+J205/I205</f>
        <v>0</v>
      </c>
      <c r="M205" s="473" t="s">
        <v>262</v>
      </c>
      <c r="N205" s="590"/>
      <c r="O205" s="590"/>
      <c r="P205" s="590"/>
      <c r="Q205" s="590"/>
      <c r="R205" s="590"/>
      <c r="S205" s="592"/>
      <c r="T205" s="479"/>
      <c r="U205" s="181"/>
      <c r="V205" s="181"/>
      <c r="W205" s="181"/>
      <c r="X205" s="181"/>
      <c r="Y205" s="181"/>
      <c r="Z205" s="181"/>
      <c r="AA205" s="252"/>
    </row>
    <row r="206" spans="2:27" s="253" customFormat="1" ht="19.899999999999999" customHeight="1">
      <c r="B206" s="694"/>
      <c r="C206" s="624"/>
      <c r="D206" s="722"/>
      <c r="E206" s="670" t="s">
        <v>538</v>
      </c>
      <c r="F206" s="269" t="s">
        <v>441</v>
      </c>
      <c r="G206" s="507">
        <v>7.3630000000000004</v>
      </c>
      <c r="H206" s="472"/>
      <c r="I206" s="472">
        <f>+G206+H206</f>
        <v>7.3630000000000004</v>
      </c>
      <c r="J206" s="285">
        <v>1.512</v>
      </c>
      <c r="K206" s="472">
        <f t="shared" si="280"/>
        <v>5.8510000000000009</v>
      </c>
      <c r="L206" s="305">
        <f t="shared" si="281"/>
        <v>0.20535107972293901</v>
      </c>
      <c r="M206" s="473" t="s">
        <v>262</v>
      </c>
      <c r="N206" s="589">
        <f>+G206+G207</f>
        <v>15.772000000000002</v>
      </c>
      <c r="O206" s="589">
        <f>+H206+H207</f>
        <v>0</v>
      </c>
      <c r="P206" s="589">
        <f>+N206+O206</f>
        <v>15.772000000000002</v>
      </c>
      <c r="Q206" s="589">
        <f>+J206+J207</f>
        <v>1.512</v>
      </c>
      <c r="R206" s="589">
        <f>+P206-Q206</f>
        <v>14.260000000000002</v>
      </c>
      <c r="S206" s="591">
        <f t="shared" ref="S206" si="282">+Q206/P206</f>
        <v>9.58660918082678E-2</v>
      </c>
      <c r="T206" s="479"/>
      <c r="U206" s="181"/>
      <c r="V206" s="181"/>
      <c r="W206" s="181"/>
      <c r="X206" s="181"/>
      <c r="Y206" s="181"/>
      <c r="Z206" s="181"/>
      <c r="AA206" s="252"/>
    </row>
    <row r="207" spans="2:27" s="253" customFormat="1" ht="19.899999999999999" customHeight="1">
      <c r="B207" s="694"/>
      <c r="C207" s="624"/>
      <c r="D207" s="723"/>
      <c r="E207" s="671"/>
      <c r="F207" s="269" t="s">
        <v>22</v>
      </c>
      <c r="G207" s="507">
        <v>8.4090000000000007</v>
      </c>
      <c r="H207" s="472"/>
      <c r="I207" s="472">
        <f>H207+K206+G207</f>
        <v>14.260000000000002</v>
      </c>
      <c r="J207" s="285"/>
      <c r="K207" s="472">
        <f t="shared" si="280"/>
        <v>14.260000000000002</v>
      </c>
      <c r="L207" s="305">
        <f t="shared" si="281"/>
        <v>0</v>
      </c>
      <c r="M207" s="473" t="s">
        <v>262</v>
      </c>
      <c r="N207" s="590"/>
      <c r="O207" s="590"/>
      <c r="P207" s="590"/>
      <c r="Q207" s="590"/>
      <c r="R207" s="590"/>
      <c r="S207" s="592"/>
      <c r="T207" s="479"/>
      <c r="U207" s="181"/>
      <c r="V207" s="181"/>
      <c r="W207" s="181"/>
      <c r="X207" s="181"/>
      <c r="Y207" s="181"/>
      <c r="Z207" s="181"/>
      <c r="AA207" s="252"/>
    </row>
    <row r="208" spans="2:27" s="178" customFormat="1" ht="19.899999999999999" customHeight="1">
      <c r="B208" s="694"/>
      <c r="C208" s="624"/>
      <c r="D208" s="724" t="s">
        <v>443</v>
      </c>
      <c r="E208" s="725"/>
      <c r="F208" s="189" t="s">
        <v>21</v>
      </c>
      <c r="G208" s="507">
        <v>32.185000000000002</v>
      </c>
      <c r="H208" s="472"/>
      <c r="I208" s="472">
        <f>G208+H208</f>
        <v>32.185000000000002</v>
      </c>
      <c r="J208" s="285">
        <v>13.904</v>
      </c>
      <c r="K208" s="472">
        <f>I208-J208</f>
        <v>18.281000000000002</v>
      </c>
      <c r="L208" s="305">
        <f>J208/I208</f>
        <v>0.4320024856299518</v>
      </c>
      <c r="M208" s="473" t="s">
        <v>262</v>
      </c>
      <c r="N208" s="589">
        <f>+G208+G209</f>
        <v>65.798000000000002</v>
      </c>
      <c r="O208" s="589">
        <f>+H208+H209</f>
        <v>0</v>
      </c>
      <c r="P208" s="589">
        <f>+N208+O208</f>
        <v>65.798000000000002</v>
      </c>
      <c r="Q208" s="589">
        <f>+J208+J209</f>
        <v>13.904</v>
      </c>
      <c r="R208" s="589">
        <f>+P208-Q208</f>
        <v>51.894000000000005</v>
      </c>
      <c r="S208" s="591">
        <f>+Q208/P208</f>
        <v>0.21131341378157389</v>
      </c>
      <c r="T208" s="479"/>
      <c r="U208" s="181"/>
      <c r="V208" s="181"/>
      <c r="W208" s="181"/>
      <c r="X208" s="181"/>
      <c r="Y208" s="181"/>
      <c r="Z208" s="181"/>
      <c r="AA208" s="177"/>
    </row>
    <row r="209" spans="1:27" s="178" customFormat="1" ht="19.899999999999999" customHeight="1">
      <c r="B209" s="694"/>
      <c r="C209" s="624"/>
      <c r="D209" s="726"/>
      <c r="E209" s="727"/>
      <c r="F209" s="189" t="s">
        <v>22</v>
      </c>
      <c r="G209" s="507">
        <v>33.613</v>
      </c>
      <c r="H209" s="472"/>
      <c r="I209" s="472">
        <f>G209+H209+K208</f>
        <v>51.894000000000005</v>
      </c>
      <c r="J209" s="285"/>
      <c r="K209" s="472">
        <f>I209-J209</f>
        <v>51.894000000000005</v>
      </c>
      <c r="L209" s="305">
        <f t="shared" si="275"/>
        <v>0</v>
      </c>
      <c r="M209" s="473" t="s">
        <v>262</v>
      </c>
      <c r="N209" s="590"/>
      <c r="O209" s="590"/>
      <c r="P209" s="590"/>
      <c r="Q209" s="590"/>
      <c r="R209" s="590"/>
      <c r="S209" s="592"/>
      <c r="T209" s="481"/>
      <c r="U209" s="524"/>
      <c r="V209" s="181"/>
      <c r="W209" s="181"/>
      <c r="X209" s="181"/>
      <c r="Y209" s="181"/>
      <c r="Z209" s="181"/>
      <c r="AA209" s="177"/>
    </row>
    <row r="210" spans="1:27" s="178" customFormat="1" ht="19.899999999999999" customHeight="1">
      <c r="B210" s="694"/>
      <c r="C210" s="624" t="s">
        <v>306</v>
      </c>
      <c r="D210" s="724" t="s">
        <v>297</v>
      </c>
      <c r="E210" s="725"/>
      <c r="F210" s="269" t="s">
        <v>398</v>
      </c>
      <c r="G210" s="507">
        <v>6.1130000000000004</v>
      </c>
      <c r="H210" s="472"/>
      <c r="I210" s="472">
        <f>G210+H210</f>
        <v>6.1130000000000004</v>
      </c>
      <c r="J210" s="285">
        <v>6.3719999999999999</v>
      </c>
      <c r="K210" s="472">
        <f t="shared" ref="K210:K213" si="283">I210-J210</f>
        <v>-0.25899999999999945</v>
      </c>
      <c r="L210" s="305">
        <f t="shared" si="275"/>
        <v>1.0423687223948961</v>
      </c>
      <c r="M210" s="506">
        <v>43489</v>
      </c>
      <c r="N210" s="589">
        <f>+G210+G211+G212</f>
        <v>69.466000000000008</v>
      </c>
      <c r="O210" s="589">
        <f>+H210+H211+H212</f>
        <v>0</v>
      </c>
      <c r="P210" s="589">
        <f>+N210+O210</f>
        <v>69.466000000000008</v>
      </c>
      <c r="Q210" s="589">
        <f>+J210+J211+J212</f>
        <v>34.433999999999997</v>
      </c>
      <c r="R210" s="589">
        <f>+P210-Q210</f>
        <v>35.032000000000011</v>
      </c>
      <c r="S210" s="591">
        <f>+Q210/P210</f>
        <v>0.49569573604353201</v>
      </c>
      <c r="T210" s="481"/>
      <c r="U210" s="181"/>
      <c r="V210" s="181"/>
      <c r="W210" s="181"/>
      <c r="X210" s="181"/>
      <c r="Y210" s="181"/>
      <c r="Z210" s="181"/>
      <c r="AA210" s="177"/>
    </row>
    <row r="211" spans="1:27" s="178" customFormat="1" ht="19.899999999999999" customHeight="1">
      <c r="B211" s="694"/>
      <c r="C211" s="624"/>
      <c r="D211" s="732"/>
      <c r="E211" s="733"/>
      <c r="F211" s="189" t="s">
        <v>21</v>
      </c>
      <c r="G211" s="507">
        <v>28.62</v>
      </c>
      <c r="H211" s="472"/>
      <c r="I211" s="472">
        <f>G211+H211+K210</f>
        <v>28.361000000000001</v>
      </c>
      <c r="J211" s="285">
        <v>28.062000000000001</v>
      </c>
      <c r="K211" s="472">
        <f t="shared" si="283"/>
        <v>0.29899999999999949</v>
      </c>
      <c r="L211" s="305">
        <f t="shared" si="275"/>
        <v>0.98945735340784879</v>
      </c>
      <c r="M211" s="473">
        <v>43622</v>
      </c>
      <c r="N211" s="626"/>
      <c r="O211" s="626"/>
      <c r="P211" s="626"/>
      <c r="Q211" s="626"/>
      <c r="R211" s="626"/>
      <c r="S211" s="642"/>
      <c r="T211" s="481"/>
      <c r="U211" s="181"/>
      <c r="V211" s="181"/>
      <c r="W211" s="181"/>
      <c r="X211" s="181"/>
      <c r="Y211" s="181"/>
      <c r="Z211" s="181"/>
      <c r="AA211" s="177"/>
    </row>
    <row r="212" spans="1:27" s="178" customFormat="1" ht="19.899999999999999" customHeight="1">
      <c r="B212" s="694"/>
      <c r="C212" s="624"/>
      <c r="D212" s="726"/>
      <c r="E212" s="727"/>
      <c r="F212" s="189" t="s">
        <v>22</v>
      </c>
      <c r="G212" s="507">
        <v>34.732999999999997</v>
      </c>
      <c r="H212" s="472"/>
      <c r="I212" s="472">
        <f>G212+H212+K211</f>
        <v>35.031999999999996</v>
      </c>
      <c r="J212" s="285"/>
      <c r="K212" s="472">
        <f t="shared" si="283"/>
        <v>35.031999999999996</v>
      </c>
      <c r="L212" s="305">
        <f t="shared" si="275"/>
        <v>0</v>
      </c>
      <c r="M212" s="473" t="s">
        <v>262</v>
      </c>
      <c r="N212" s="590"/>
      <c r="O212" s="590"/>
      <c r="P212" s="590"/>
      <c r="Q212" s="590"/>
      <c r="R212" s="590"/>
      <c r="S212" s="592"/>
      <c r="T212" s="484"/>
      <c r="U212" s="524"/>
      <c r="V212" s="181"/>
      <c r="W212" s="181"/>
      <c r="X212" s="181"/>
      <c r="Y212" s="181"/>
      <c r="Z212" s="181"/>
      <c r="AA212" s="177"/>
    </row>
    <row r="213" spans="1:27" s="253" customFormat="1" ht="19.899999999999999" customHeight="1">
      <c r="B213" s="694"/>
      <c r="C213" s="457"/>
      <c r="D213" s="739" t="s">
        <v>307</v>
      </c>
      <c r="E213" s="740"/>
      <c r="F213" s="269" t="s">
        <v>398</v>
      </c>
      <c r="G213" s="507">
        <v>125.81100000000001</v>
      </c>
      <c r="H213" s="472"/>
      <c r="I213" s="472">
        <f>+G213+H213</f>
        <v>125.81100000000001</v>
      </c>
      <c r="J213" s="285">
        <v>38.561</v>
      </c>
      <c r="K213" s="472">
        <f t="shared" si="283"/>
        <v>87.25</v>
      </c>
      <c r="L213" s="305">
        <f t="shared" si="275"/>
        <v>0.30649943168721333</v>
      </c>
      <c r="M213" s="473" t="s">
        <v>262</v>
      </c>
      <c r="N213" s="459">
        <f>+G213</f>
        <v>125.81100000000001</v>
      </c>
      <c r="O213" s="459">
        <f>+H213</f>
        <v>0</v>
      </c>
      <c r="P213" s="459">
        <f>+N213+O213</f>
        <v>125.81100000000001</v>
      </c>
      <c r="Q213" s="459">
        <f>+J213</f>
        <v>38.561</v>
      </c>
      <c r="R213" s="459">
        <f>+P213-Q213</f>
        <v>87.25</v>
      </c>
      <c r="S213" s="518">
        <f>+Q213/P213</f>
        <v>0.30649943168721333</v>
      </c>
      <c r="T213" s="485"/>
      <c r="U213" s="525"/>
      <c r="V213" s="181"/>
      <c r="W213" s="181"/>
      <c r="X213" s="181"/>
      <c r="Y213" s="181"/>
      <c r="Z213" s="181"/>
      <c r="AA213" s="252"/>
    </row>
    <row r="214" spans="1:27" s="178" customFormat="1" ht="28.5" customHeight="1">
      <c r="B214" s="694"/>
      <c r="C214" s="636" t="s">
        <v>307</v>
      </c>
      <c r="D214" s="724" t="s">
        <v>356</v>
      </c>
      <c r="E214" s="725"/>
      <c r="F214" s="189" t="s">
        <v>21</v>
      </c>
      <c r="G214" s="507">
        <v>52.97</v>
      </c>
      <c r="H214" s="472"/>
      <c r="I214" s="472">
        <f>G214+H214</f>
        <v>52.97</v>
      </c>
      <c r="J214" s="285">
        <v>32.616999999999997</v>
      </c>
      <c r="K214" s="472">
        <f>I214-J214</f>
        <v>20.353000000000002</v>
      </c>
      <c r="L214" s="305">
        <f t="shared" ref="L214:L216" si="284">J214/I214</f>
        <v>0.61576363979611093</v>
      </c>
      <c r="M214" s="473" t="s">
        <v>262</v>
      </c>
      <c r="N214" s="589">
        <f>+G214+G215</f>
        <v>108.955</v>
      </c>
      <c r="O214" s="589">
        <f>+H214+H215</f>
        <v>0</v>
      </c>
      <c r="P214" s="589">
        <f>+N214+O214</f>
        <v>108.955</v>
      </c>
      <c r="Q214" s="589">
        <f>+J214+J215</f>
        <v>32.616999999999997</v>
      </c>
      <c r="R214" s="589">
        <f>+P214-Q214</f>
        <v>76.337999999999994</v>
      </c>
      <c r="S214" s="591">
        <f>+Q214/P214</f>
        <v>0.29936212197696294</v>
      </c>
      <c r="T214" s="481"/>
      <c r="U214" s="181"/>
      <c r="V214" s="181"/>
      <c r="W214" s="181"/>
      <c r="X214" s="181"/>
      <c r="Y214" s="181"/>
      <c r="Z214" s="181"/>
      <c r="AA214" s="177"/>
    </row>
    <row r="215" spans="1:27" s="178" customFormat="1" ht="29.25" customHeight="1">
      <c r="B215" s="694"/>
      <c r="C215" s="637"/>
      <c r="D215" s="726"/>
      <c r="E215" s="727"/>
      <c r="F215" s="478" t="s">
        <v>22</v>
      </c>
      <c r="G215" s="507">
        <v>55.984999999999999</v>
      </c>
      <c r="H215" s="472"/>
      <c r="I215" s="472">
        <f>G215+H215+K214</f>
        <v>76.337999999999994</v>
      </c>
      <c r="J215" s="285"/>
      <c r="K215" s="472">
        <f t="shared" ref="K215" si="285">I215-J215</f>
        <v>76.337999999999994</v>
      </c>
      <c r="L215" s="305">
        <f t="shared" si="284"/>
        <v>0</v>
      </c>
      <c r="M215" s="473" t="s">
        <v>262</v>
      </c>
      <c r="N215" s="590"/>
      <c r="O215" s="590"/>
      <c r="P215" s="590"/>
      <c r="Q215" s="590"/>
      <c r="R215" s="590"/>
      <c r="S215" s="592"/>
      <c r="T215" s="481"/>
      <c r="U215" s="181"/>
      <c r="V215" s="181"/>
      <c r="W215" s="181"/>
      <c r="X215" s="181"/>
      <c r="Y215" s="181"/>
      <c r="Z215" s="181"/>
      <c r="AA215" s="177"/>
    </row>
    <row r="216" spans="1:27" s="178" customFormat="1" ht="47.25" customHeight="1">
      <c r="B216" s="694"/>
      <c r="C216" s="637"/>
      <c r="D216" s="721" t="s">
        <v>357</v>
      </c>
      <c r="E216" s="475" t="s">
        <v>357</v>
      </c>
      <c r="F216" s="476" t="s">
        <v>440</v>
      </c>
      <c r="G216" s="507">
        <v>28.515999999999998</v>
      </c>
      <c r="H216" s="472"/>
      <c r="I216" s="472">
        <f>G216+H216</f>
        <v>28.515999999999998</v>
      </c>
      <c r="J216" s="285">
        <v>2.92</v>
      </c>
      <c r="K216" s="472">
        <f>I216-J216</f>
        <v>25.595999999999997</v>
      </c>
      <c r="L216" s="305">
        <f t="shared" si="284"/>
        <v>0.1023986533875719</v>
      </c>
      <c r="M216" s="473" t="s">
        <v>262</v>
      </c>
      <c r="N216" s="459">
        <f>+G216</f>
        <v>28.515999999999998</v>
      </c>
      <c r="O216" s="459">
        <f>+H216</f>
        <v>0</v>
      </c>
      <c r="P216" s="459">
        <f>+N216+O216</f>
        <v>28.515999999999998</v>
      </c>
      <c r="Q216" s="459">
        <f>+J216</f>
        <v>2.92</v>
      </c>
      <c r="R216" s="459">
        <f>+P216-Q216</f>
        <v>25.595999999999997</v>
      </c>
      <c r="S216" s="518">
        <f>+Q216/P216</f>
        <v>0.1023986533875719</v>
      </c>
      <c r="T216" s="481"/>
      <c r="U216" s="181"/>
      <c r="V216" s="181"/>
      <c r="W216" s="181"/>
      <c r="X216" s="181"/>
      <c r="Y216" s="181"/>
      <c r="Z216" s="181"/>
      <c r="AA216" s="177"/>
    </row>
    <row r="217" spans="1:27" s="178" customFormat="1" ht="19.899999999999999" customHeight="1">
      <c r="B217" s="694"/>
      <c r="C217" s="637"/>
      <c r="D217" s="722"/>
      <c r="E217" s="670" t="s">
        <v>541</v>
      </c>
      <c r="F217" s="269" t="s">
        <v>441</v>
      </c>
      <c r="G217" s="507">
        <v>3.6560000000000001</v>
      </c>
      <c r="H217" s="472"/>
      <c r="I217" s="472">
        <f>+G217+H217</f>
        <v>3.6560000000000001</v>
      </c>
      <c r="J217" s="285">
        <v>1.7549999999999999</v>
      </c>
      <c r="K217" s="472">
        <f>+I217-J217</f>
        <v>1.9010000000000002</v>
      </c>
      <c r="L217" s="305">
        <f>+J217/I217</f>
        <v>0.48003282275711157</v>
      </c>
      <c r="M217" s="473" t="s">
        <v>262</v>
      </c>
      <c r="N217" s="589">
        <f>+G217+G218</f>
        <v>7.9610000000000003</v>
      </c>
      <c r="O217" s="589">
        <f>+H217+H218</f>
        <v>0</v>
      </c>
      <c r="P217" s="589">
        <f>+N217+O217</f>
        <v>7.9610000000000003</v>
      </c>
      <c r="Q217" s="589">
        <f>+J217+J218</f>
        <v>1.7549999999999999</v>
      </c>
      <c r="R217" s="589">
        <f>+P217-Q217</f>
        <v>6.2060000000000004</v>
      </c>
      <c r="S217" s="591">
        <f>+Q217/P217</f>
        <v>0.22044969224971736</v>
      </c>
      <c r="T217" s="481"/>
      <c r="U217" s="181"/>
      <c r="V217" s="181"/>
      <c r="W217" s="181"/>
      <c r="X217" s="181"/>
      <c r="Y217" s="181"/>
      <c r="Z217" s="181"/>
      <c r="AA217" s="177"/>
    </row>
    <row r="218" spans="1:27" s="253" customFormat="1" ht="19.899999999999999" customHeight="1">
      <c r="B218" s="694"/>
      <c r="C218" s="637"/>
      <c r="D218" s="722"/>
      <c r="E218" s="671"/>
      <c r="F218" s="189" t="s">
        <v>22</v>
      </c>
      <c r="G218" s="507">
        <v>4.3049999999999997</v>
      </c>
      <c r="H218" s="472"/>
      <c r="I218" s="472">
        <f>+K217+G218+H218</f>
        <v>6.2059999999999995</v>
      </c>
      <c r="J218" s="285"/>
      <c r="K218" s="472">
        <f t="shared" ref="K218:K230" si="286">+I218-J218</f>
        <v>6.2059999999999995</v>
      </c>
      <c r="L218" s="305">
        <f t="shared" ref="L218:L230" si="287">+J218/I218</f>
        <v>0</v>
      </c>
      <c r="M218" s="473" t="s">
        <v>262</v>
      </c>
      <c r="N218" s="590"/>
      <c r="O218" s="590"/>
      <c r="P218" s="590"/>
      <c r="Q218" s="590"/>
      <c r="R218" s="590"/>
      <c r="S218" s="592"/>
      <c r="T218" s="481"/>
      <c r="U218" s="181"/>
      <c r="V218" s="181"/>
      <c r="W218" s="181"/>
      <c r="X218" s="181"/>
      <c r="Y218" s="181"/>
      <c r="Z218" s="181"/>
      <c r="AA218" s="252"/>
    </row>
    <row r="219" spans="1:27" s="253" customFormat="1" ht="19.899999999999999" customHeight="1">
      <c r="B219" s="694"/>
      <c r="C219" s="637"/>
      <c r="D219" s="722"/>
      <c r="E219" s="670" t="s">
        <v>542</v>
      </c>
      <c r="F219" s="269" t="s">
        <v>441</v>
      </c>
      <c r="G219" s="507">
        <v>3.6560000000000001</v>
      </c>
      <c r="H219" s="472"/>
      <c r="I219" s="472">
        <f>+G219+H219</f>
        <v>3.6560000000000001</v>
      </c>
      <c r="J219" s="285">
        <v>0.75600000000000001</v>
      </c>
      <c r="K219" s="472">
        <f t="shared" si="286"/>
        <v>2.9000000000000004</v>
      </c>
      <c r="L219" s="305">
        <f t="shared" si="287"/>
        <v>0.20678336980306344</v>
      </c>
      <c r="M219" s="473" t="s">
        <v>262</v>
      </c>
      <c r="N219" s="589">
        <f t="shared" ref="N219" si="288">+G219+G220</f>
        <v>7.9610000000000003</v>
      </c>
      <c r="O219" s="589">
        <f t="shared" ref="O219" si="289">+H219+H220</f>
        <v>0</v>
      </c>
      <c r="P219" s="589">
        <f t="shared" ref="P219" si="290">+N219+O219</f>
        <v>7.9610000000000003</v>
      </c>
      <c r="Q219" s="589">
        <f t="shared" ref="Q219" si="291">+J219+J220</f>
        <v>0.75600000000000001</v>
      </c>
      <c r="R219" s="589">
        <f t="shared" ref="R219" si="292">+P219-Q219</f>
        <v>7.2050000000000001</v>
      </c>
      <c r="S219" s="591">
        <f t="shared" ref="S219" si="293">+Q219/P219</f>
        <v>9.4962944353724404E-2</v>
      </c>
      <c r="T219" s="481"/>
      <c r="U219" s="181"/>
      <c r="V219" s="181"/>
      <c r="W219" s="181"/>
      <c r="X219" s="181"/>
      <c r="Y219" s="181"/>
      <c r="Z219" s="181"/>
      <c r="AA219" s="252"/>
    </row>
    <row r="220" spans="1:27" s="253" customFormat="1" ht="19.899999999999999" customHeight="1">
      <c r="B220" s="694"/>
      <c r="C220" s="637"/>
      <c r="D220" s="722"/>
      <c r="E220" s="671"/>
      <c r="F220" s="189" t="s">
        <v>22</v>
      </c>
      <c r="G220" s="507">
        <v>4.3049999999999997</v>
      </c>
      <c r="H220" s="472"/>
      <c r="I220" s="472">
        <f>+K219+G220+H220</f>
        <v>7.2050000000000001</v>
      </c>
      <c r="J220" s="285"/>
      <c r="K220" s="472">
        <f t="shared" si="286"/>
        <v>7.2050000000000001</v>
      </c>
      <c r="L220" s="305">
        <f t="shared" si="287"/>
        <v>0</v>
      </c>
      <c r="M220" s="473" t="s">
        <v>262</v>
      </c>
      <c r="N220" s="590"/>
      <c r="O220" s="590"/>
      <c r="P220" s="590"/>
      <c r="Q220" s="590"/>
      <c r="R220" s="590"/>
      <c r="S220" s="592"/>
      <c r="T220" s="481"/>
      <c r="U220" s="181"/>
      <c r="V220" s="181"/>
      <c r="W220" s="181"/>
      <c r="X220" s="181"/>
      <c r="Y220" s="181"/>
      <c r="Z220" s="181"/>
      <c r="AA220" s="252"/>
    </row>
    <row r="221" spans="1:27" s="253" customFormat="1" ht="19.899999999999999" customHeight="1">
      <c r="A221" s="252"/>
      <c r="B221" s="694"/>
      <c r="C221" s="637"/>
      <c r="D221" s="722"/>
      <c r="E221" s="670" t="s">
        <v>543</v>
      </c>
      <c r="F221" s="269" t="s">
        <v>441</v>
      </c>
      <c r="G221" s="507">
        <v>3.657</v>
      </c>
      <c r="H221" s="472"/>
      <c r="I221" s="472">
        <f>+G221+H221</f>
        <v>3.657</v>
      </c>
      <c r="J221" s="285">
        <v>2.9289999999999998</v>
      </c>
      <c r="K221" s="472">
        <f t="shared" si="286"/>
        <v>0.7280000000000002</v>
      </c>
      <c r="L221" s="305">
        <f t="shared" si="287"/>
        <v>0.80092972381733651</v>
      </c>
      <c r="M221" s="473" t="s">
        <v>262</v>
      </c>
      <c r="N221" s="589">
        <f t="shared" ref="N221" si="294">+G221+G222</f>
        <v>7.9630000000000001</v>
      </c>
      <c r="O221" s="589">
        <f>+H221+H222</f>
        <v>0</v>
      </c>
      <c r="P221" s="589">
        <f t="shared" ref="P221" si="295">+N221+O221</f>
        <v>7.9630000000000001</v>
      </c>
      <c r="Q221" s="589">
        <f t="shared" ref="Q221" si="296">+J221+J222</f>
        <v>2.9289999999999998</v>
      </c>
      <c r="R221" s="589">
        <f t="shared" ref="R221" si="297">+P221-Q221</f>
        <v>5.0340000000000007</v>
      </c>
      <c r="S221" s="591">
        <f t="shared" ref="S221" si="298">+Q221/P221</f>
        <v>0.36782619615722717</v>
      </c>
      <c r="T221" s="481"/>
      <c r="U221" s="181"/>
      <c r="V221" s="181"/>
      <c r="W221" s="181"/>
      <c r="X221" s="181"/>
      <c r="Y221" s="181"/>
      <c r="Z221" s="181"/>
      <c r="AA221" s="252"/>
    </row>
    <row r="222" spans="1:27" s="253" customFormat="1" ht="19.899999999999999" customHeight="1">
      <c r="B222" s="694"/>
      <c r="C222" s="637"/>
      <c r="D222" s="722"/>
      <c r="E222" s="671"/>
      <c r="F222" s="189" t="s">
        <v>22</v>
      </c>
      <c r="G222" s="507">
        <v>4.306</v>
      </c>
      <c r="H222" s="472"/>
      <c r="I222" s="472">
        <f>+K221+G222+H222</f>
        <v>5.0340000000000007</v>
      </c>
      <c r="J222" s="285"/>
      <c r="K222" s="472">
        <f t="shared" si="286"/>
        <v>5.0340000000000007</v>
      </c>
      <c r="L222" s="305">
        <f t="shared" si="287"/>
        <v>0</v>
      </c>
      <c r="M222" s="473" t="s">
        <v>262</v>
      </c>
      <c r="N222" s="590"/>
      <c r="O222" s="590"/>
      <c r="P222" s="590"/>
      <c r="Q222" s="590"/>
      <c r="R222" s="590"/>
      <c r="S222" s="592"/>
      <c r="T222" s="481"/>
      <c r="U222" s="181"/>
      <c r="V222" s="181"/>
      <c r="W222" s="181"/>
      <c r="X222" s="181"/>
      <c r="Y222" s="181"/>
      <c r="Z222" s="181"/>
      <c r="AA222" s="252"/>
    </row>
    <row r="223" spans="1:27" s="253" customFormat="1" ht="19.899999999999999" customHeight="1">
      <c r="B223" s="694"/>
      <c r="C223" s="637"/>
      <c r="D223" s="722"/>
      <c r="E223" s="670" t="s">
        <v>544</v>
      </c>
      <c r="F223" s="269" t="s">
        <v>441</v>
      </c>
      <c r="G223" s="507">
        <v>3.657</v>
      </c>
      <c r="H223" s="472"/>
      <c r="I223" s="472">
        <f>+G223+H223</f>
        <v>3.657</v>
      </c>
      <c r="J223" s="285">
        <v>2.1059999999999999</v>
      </c>
      <c r="K223" s="472">
        <f t="shared" si="286"/>
        <v>1.5510000000000002</v>
      </c>
      <c r="L223" s="305">
        <f t="shared" si="287"/>
        <v>0.57588187038556193</v>
      </c>
      <c r="M223" s="473" t="s">
        <v>262</v>
      </c>
      <c r="N223" s="589">
        <f t="shared" ref="N223" si="299">+G223+G224</f>
        <v>7.9630000000000001</v>
      </c>
      <c r="O223" s="589">
        <f t="shared" ref="O223" si="300">+H223+H224</f>
        <v>0</v>
      </c>
      <c r="P223" s="589">
        <f t="shared" ref="P223" si="301">+N223+O223</f>
        <v>7.9630000000000001</v>
      </c>
      <c r="Q223" s="589">
        <f t="shared" ref="Q223" si="302">+J223+J224</f>
        <v>2.1059999999999999</v>
      </c>
      <c r="R223" s="589">
        <f t="shared" ref="R223" si="303">+P223-Q223</f>
        <v>5.8570000000000002</v>
      </c>
      <c r="S223" s="591">
        <f t="shared" ref="S223" si="304">+Q223/P223</f>
        <v>0.26447318849679768</v>
      </c>
      <c r="T223" s="481"/>
      <c r="U223" s="181"/>
      <c r="V223" s="181"/>
      <c r="W223" s="181"/>
      <c r="X223" s="181"/>
      <c r="Y223" s="181"/>
      <c r="Z223" s="181"/>
      <c r="AA223" s="252"/>
    </row>
    <row r="224" spans="1:27" s="253" customFormat="1" ht="19.899999999999999" customHeight="1">
      <c r="B224" s="694"/>
      <c r="C224" s="637"/>
      <c r="D224" s="722"/>
      <c r="E224" s="671"/>
      <c r="F224" s="189" t="s">
        <v>22</v>
      </c>
      <c r="G224" s="507">
        <v>4.306</v>
      </c>
      <c r="H224" s="472"/>
      <c r="I224" s="472">
        <f>+K223+G224+H224</f>
        <v>5.8570000000000002</v>
      </c>
      <c r="J224" s="285"/>
      <c r="K224" s="472">
        <f t="shared" si="286"/>
        <v>5.8570000000000002</v>
      </c>
      <c r="L224" s="305">
        <f t="shared" si="287"/>
        <v>0</v>
      </c>
      <c r="M224" s="473" t="s">
        <v>262</v>
      </c>
      <c r="N224" s="590"/>
      <c r="O224" s="590"/>
      <c r="P224" s="590"/>
      <c r="Q224" s="590"/>
      <c r="R224" s="590"/>
      <c r="S224" s="592"/>
      <c r="T224" s="481"/>
      <c r="U224" s="181"/>
      <c r="V224" s="181"/>
      <c r="W224" s="181"/>
      <c r="X224" s="181"/>
      <c r="Y224" s="181"/>
      <c r="Z224" s="181"/>
      <c r="AA224" s="252"/>
    </row>
    <row r="225" spans="2:27" s="253" customFormat="1" ht="19.899999999999999" customHeight="1">
      <c r="B225" s="694"/>
      <c r="C225" s="637"/>
      <c r="D225" s="722"/>
      <c r="E225" s="670" t="s">
        <v>545</v>
      </c>
      <c r="F225" s="269" t="s">
        <v>441</v>
      </c>
      <c r="G225" s="507">
        <v>3.657</v>
      </c>
      <c r="H225" s="472"/>
      <c r="I225" s="472">
        <f>+G225+H225</f>
        <v>3.657</v>
      </c>
      <c r="J225" s="285">
        <v>0.80100000000000005</v>
      </c>
      <c r="K225" s="472">
        <f t="shared" si="286"/>
        <v>2.8559999999999999</v>
      </c>
      <c r="L225" s="305">
        <f t="shared" si="287"/>
        <v>0.21903199343724367</v>
      </c>
      <c r="M225" s="473" t="s">
        <v>262</v>
      </c>
      <c r="N225" s="589">
        <f t="shared" ref="N225" si="305">+G225+G226</f>
        <v>7.9640000000000004</v>
      </c>
      <c r="O225" s="589">
        <f t="shared" ref="O225" si="306">+H225+H226</f>
        <v>0</v>
      </c>
      <c r="P225" s="589">
        <f t="shared" ref="P225" si="307">+N225+O225</f>
        <v>7.9640000000000004</v>
      </c>
      <c r="Q225" s="589">
        <f t="shared" ref="Q225" si="308">+J225+J226</f>
        <v>0.80100000000000005</v>
      </c>
      <c r="R225" s="589">
        <f t="shared" ref="R225" si="309">+P225-Q225</f>
        <v>7.1630000000000003</v>
      </c>
      <c r="S225" s="591">
        <f t="shared" ref="S225" si="310">+Q225/P225</f>
        <v>0.10057759919638373</v>
      </c>
      <c r="T225" s="481"/>
      <c r="U225" s="181"/>
      <c r="V225" s="181"/>
      <c r="W225" s="181"/>
      <c r="X225" s="181"/>
      <c r="Y225" s="181"/>
      <c r="Z225" s="181"/>
      <c r="AA225" s="252"/>
    </row>
    <row r="226" spans="2:27" s="253" customFormat="1" ht="19.899999999999999" customHeight="1">
      <c r="B226" s="694"/>
      <c r="C226" s="637"/>
      <c r="D226" s="722"/>
      <c r="E226" s="671"/>
      <c r="F226" s="189" t="s">
        <v>22</v>
      </c>
      <c r="G226" s="507">
        <v>4.3070000000000004</v>
      </c>
      <c r="H226" s="472"/>
      <c r="I226" s="472">
        <f>+K225+G226+H226</f>
        <v>7.1630000000000003</v>
      </c>
      <c r="J226" s="285"/>
      <c r="K226" s="472">
        <f t="shared" si="286"/>
        <v>7.1630000000000003</v>
      </c>
      <c r="L226" s="305">
        <f t="shared" si="287"/>
        <v>0</v>
      </c>
      <c r="M226" s="473" t="s">
        <v>262</v>
      </c>
      <c r="N226" s="590"/>
      <c r="O226" s="590"/>
      <c r="P226" s="590"/>
      <c r="Q226" s="590"/>
      <c r="R226" s="590"/>
      <c r="S226" s="592"/>
      <c r="T226" s="481"/>
      <c r="U226" s="181"/>
      <c r="V226" s="181"/>
      <c r="W226" s="181"/>
      <c r="X226" s="181"/>
      <c r="Y226" s="181"/>
      <c r="Z226" s="181"/>
      <c r="AA226" s="252"/>
    </row>
    <row r="227" spans="2:27" s="253" customFormat="1" ht="19.899999999999999" customHeight="1">
      <c r="B227" s="694"/>
      <c r="C227" s="637"/>
      <c r="D227" s="722"/>
      <c r="E227" s="670" t="s">
        <v>546</v>
      </c>
      <c r="F227" s="269" t="s">
        <v>441</v>
      </c>
      <c r="G227" s="507">
        <v>3.657</v>
      </c>
      <c r="H227" s="472"/>
      <c r="I227" s="472">
        <f>+G227+H227</f>
        <v>3.657</v>
      </c>
      <c r="J227" s="285">
        <v>3.6179999999999999</v>
      </c>
      <c r="K227" s="472">
        <f t="shared" si="286"/>
        <v>3.9000000000000146E-2</v>
      </c>
      <c r="L227" s="305">
        <f t="shared" si="287"/>
        <v>0.98933552091878585</v>
      </c>
      <c r="M227" s="473">
        <v>43621</v>
      </c>
      <c r="N227" s="589">
        <f t="shared" ref="N227" si="311">+G227+G228</f>
        <v>7.9630000000000001</v>
      </c>
      <c r="O227" s="589">
        <f t="shared" ref="O227" si="312">+H227+H228</f>
        <v>0</v>
      </c>
      <c r="P227" s="589">
        <f t="shared" ref="P227" si="313">+N227+O227</f>
        <v>7.9630000000000001</v>
      </c>
      <c r="Q227" s="589">
        <f t="shared" ref="Q227" si="314">+J227+J228</f>
        <v>3.6179999999999999</v>
      </c>
      <c r="R227" s="589">
        <f t="shared" ref="R227" si="315">+P227-Q227</f>
        <v>4.3450000000000006</v>
      </c>
      <c r="S227" s="591">
        <f t="shared" ref="S227" si="316">+Q227/P227</f>
        <v>0.45435137510988322</v>
      </c>
      <c r="T227" s="481"/>
      <c r="U227" s="181"/>
      <c r="V227" s="181"/>
      <c r="W227" s="181"/>
      <c r="X227" s="181"/>
      <c r="Y227" s="181"/>
      <c r="Z227" s="181"/>
      <c r="AA227" s="252"/>
    </row>
    <row r="228" spans="2:27" s="253" customFormat="1" ht="19.899999999999999" customHeight="1">
      <c r="B228" s="694"/>
      <c r="C228" s="637"/>
      <c r="D228" s="722"/>
      <c r="E228" s="671"/>
      <c r="F228" s="189" t="s">
        <v>22</v>
      </c>
      <c r="G228" s="507">
        <v>4.306</v>
      </c>
      <c r="H228" s="472"/>
      <c r="I228" s="472">
        <f>+K227+G228+H228</f>
        <v>4.3450000000000006</v>
      </c>
      <c r="J228" s="285"/>
      <c r="K228" s="472">
        <f t="shared" si="286"/>
        <v>4.3450000000000006</v>
      </c>
      <c r="L228" s="305">
        <f t="shared" si="287"/>
        <v>0</v>
      </c>
      <c r="M228" s="473" t="s">
        <v>262</v>
      </c>
      <c r="N228" s="590"/>
      <c r="O228" s="590"/>
      <c r="P228" s="590"/>
      <c r="Q228" s="590"/>
      <c r="R228" s="590"/>
      <c r="S228" s="592"/>
      <c r="T228" s="481"/>
      <c r="U228" s="181"/>
      <c r="V228" s="181"/>
      <c r="W228" s="181"/>
      <c r="X228" s="181"/>
      <c r="Y228" s="181"/>
      <c r="Z228" s="181"/>
      <c r="AA228" s="252"/>
    </row>
    <row r="229" spans="2:27" s="253" customFormat="1" ht="19.899999999999999" customHeight="1">
      <c r="B229" s="694"/>
      <c r="C229" s="637"/>
      <c r="D229" s="722"/>
      <c r="E229" s="670" t="s">
        <v>547</v>
      </c>
      <c r="F229" s="269" t="s">
        <v>441</v>
      </c>
      <c r="G229" s="507">
        <v>3.6560000000000001</v>
      </c>
      <c r="H229" s="472"/>
      <c r="I229" s="472">
        <f>+G229+H229</f>
        <v>3.6560000000000001</v>
      </c>
      <c r="J229" s="285">
        <v>1.944</v>
      </c>
      <c r="K229" s="472">
        <f t="shared" si="286"/>
        <v>1.7120000000000002</v>
      </c>
      <c r="L229" s="305">
        <f t="shared" si="287"/>
        <v>0.53172866520787743</v>
      </c>
      <c r="M229" s="473" t="s">
        <v>262</v>
      </c>
      <c r="N229" s="589">
        <f>+G229+G230</f>
        <v>7.9600000000000009</v>
      </c>
      <c r="O229" s="589">
        <f t="shared" ref="O229" si="317">+H229+H230</f>
        <v>0</v>
      </c>
      <c r="P229" s="589">
        <f t="shared" ref="P229" si="318">+N229+O229</f>
        <v>7.9600000000000009</v>
      </c>
      <c r="Q229" s="589">
        <f>+J229+J230</f>
        <v>1.944</v>
      </c>
      <c r="R229" s="589">
        <f t="shared" ref="R229" si="319">+P229-Q229</f>
        <v>6.0160000000000009</v>
      </c>
      <c r="S229" s="591">
        <f t="shared" ref="S229" si="320">+Q229/P229</f>
        <v>0.24422110552763815</v>
      </c>
      <c r="T229" s="481"/>
      <c r="U229" s="181"/>
      <c r="V229" s="181"/>
      <c r="W229" s="181"/>
      <c r="X229" s="181"/>
      <c r="Y229" s="181"/>
      <c r="Z229" s="181"/>
      <c r="AA229" s="252"/>
    </row>
    <row r="230" spans="2:27" s="178" customFormat="1" ht="19.899999999999999" customHeight="1">
      <c r="B230" s="694"/>
      <c r="C230" s="637"/>
      <c r="D230" s="723"/>
      <c r="E230" s="671"/>
      <c r="F230" s="189" t="s">
        <v>22</v>
      </c>
      <c r="G230" s="507">
        <v>4.3040000000000003</v>
      </c>
      <c r="H230" s="472"/>
      <c r="I230" s="472">
        <f>+K229+G230+H230</f>
        <v>6.016</v>
      </c>
      <c r="J230" s="285"/>
      <c r="K230" s="472">
        <f t="shared" si="286"/>
        <v>6.016</v>
      </c>
      <c r="L230" s="305">
        <f t="shared" si="287"/>
        <v>0</v>
      </c>
      <c r="M230" s="473" t="s">
        <v>262</v>
      </c>
      <c r="N230" s="590"/>
      <c r="O230" s="590"/>
      <c r="P230" s="590"/>
      <c r="Q230" s="590"/>
      <c r="R230" s="590"/>
      <c r="S230" s="592"/>
      <c r="T230" s="481"/>
      <c r="U230" s="181"/>
      <c r="V230" s="181"/>
      <c r="W230" s="181"/>
      <c r="X230" s="181"/>
      <c r="Y230" s="181"/>
      <c r="Z230" s="181"/>
      <c r="AA230" s="177"/>
    </row>
    <row r="231" spans="2:27" s="178" customFormat="1" ht="46.5" customHeight="1">
      <c r="B231" s="694"/>
      <c r="C231" s="637"/>
      <c r="D231" s="721" t="s">
        <v>358</v>
      </c>
      <c r="E231" s="475" t="s">
        <v>358</v>
      </c>
      <c r="F231" s="476" t="s">
        <v>440</v>
      </c>
      <c r="G231" s="507">
        <v>73.340999999999994</v>
      </c>
      <c r="H231" s="472"/>
      <c r="I231" s="472">
        <f>G231+H231</f>
        <v>73.340999999999994</v>
      </c>
      <c r="J231" s="285">
        <v>20.63</v>
      </c>
      <c r="K231" s="472">
        <f>I231-J231</f>
        <v>52.710999999999999</v>
      </c>
      <c r="L231" s="305">
        <f t="shared" ref="L231" si="321">J231/I231</f>
        <v>0.28128877435540833</v>
      </c>
      <c r="M231" s="473" t="s">
        <v>262</v>
      </c>
      <c r="N231" s="459">
        <f>+G231</f>
        <v>73.340999999999994</v>
      </c>
      <c r="O231" s="459">
        <f>+H231</f>
        <v>0</v>
      </c>
      <c r="P231" s="459">
        <f>+N231+O231</f>
        <v>73.340999999999994</v>
      </c>
      <c r="Q231" s="459">
        <f>+J231</f>
        <v>20.63</v>
      </c>
      <c r="R231" s="459">
        <f>+P231-Q231</f>
        <v>52.710999999999999</v>
      </c>
      <c r="S231" s="518">
        <f>+Q231/P231</f>
        <v>0.28128877435540833</v>
      </c>
      <c r="T231" s="481"/>
      <c r="U231" s="181"/>
      <c r="V231" s="181"/>
      <c r="W231" s="181"/>
      <c r="X231" s="181"/>
      <c r="Y231" s="181"/>
      <c r="Z231" s="181"/>
      <c r="AA231" s="177"/>
    </row>
    <row r="232" spans="2:27" s="178" customFormat="1" ht="19.899999999999999" customHeight="1">
      <c r="B232" s="694"/>
      <c r="C232" s="637"/>
      <c r="D232" s="722"/>
      <c r="E232" s="670" t="s">
        <v>548</v>
      </c>
      <c r="F232" s="269" t="s">
        <v>441</v>
      </c>
      <c r="G232" s="507">
        <v>2.927</v>
      </c>
      <c r="H232" s="472"/>
      <c r="I232" s="472">
        <f>+G232+H232</f>
        <v>2.927</v>
      </c>
      <c r="J232" s="285"/>
      <c r="K232" s="472">
        <f>+I232-J232</f>
        <v>2.927</v>
      </c>
      <c r="L232" s="305">
        <f>+J232/I232</f>
        <v>0</v>
      </c>
      <c r="M232" s="473" t="s">
        <v>262</v>
      </c>
      <c r="N232" s="589">
        <f>+G232+G233</f>
        <v>7.2319999999999993</v>
      </c>
      <c r="O232" s="589">
        <f>+H232+H233</f>
        <v>0</v>
      </c>
      <c r="P232" s="589">
        <f>+N232+O232</f>
        <v>7.2319999999999993</v>
      </c>
      <c r="Q232" s="589">
        <f>+J232+J233</f>
        <v>0</v>
      </c>
      <c r="R232" s="589">
        <f>+P232-Q232</f>
        <v>7.2319999999999993</v>
      </c>
      <c r="S232" s="591">
        <f>+Q232/P232</f>
        <v>0</v>
      </c>
      <c r="T232" s="481"/>
      <c r="U232" s="181"/>
      <c r="V232" s="181"/>
      <c r="W232" s="181"/>
      <c r="X232" s="181"/>
      <c r="Y232" s="181"/>
      <c r="Z232" s="181"/>
      <c r="AA232" s="177"/>
    </row>
    <row r="233" spans="2:27" s="253" customFormat="1" ht="19.899999999999999" customHeight="1">
      <c r="B233" s="694"/>
      <c r="C233" s="637"/>
      <c r="D233" s="722"/>
      <c r="E233" s="671"/>
      <c r="F233" s="189" t="s">
        <v>22</v>
      </c>
      <c r="G233" s="507">
        <v>4.3049999999999997</v>
      </c>
      <c r="H233" s="472"/>
      <c r="I233" s="472">
        <f>+K232+G233+H233</f>
        <v>7.2319999999999993</v>
      </c>
      <c r="J233" s="285"/>
      <c r="K233" s="472">
        <f t="shared" ref="K233:K259" si="322">+I233-J233</f>
        <v>7.2319999999999993</v>
      </c>
      <c r="L233" s="305">
        <f t="shared" ref="L233:L259" si="323">+J233/I233</f>
        <v>0</v>
      </c>
      <c r="M233" s="473" t="s">
        <v>262</v>
      </c>
      <c r="N233" s="590"/>
      <c r="O233" s="590"/>
      <c r="P233" s="590"/>
      <c r="Q233" s="590"/>
      <c r="R233" s="590"/>
      <c r="S233" s="592"/>
      <c r="T233" s="481"/>
      <c r="U233" s="181"/>
      <c r="V233" s="181"/>
      <c r="W233" s="181"/>
      <c r="X233" s="181"/>
      <c r="Y233" s="181"/>
      <c r="Z233" s="181"/>
      <c r="AA233" s="252"/>
    </row>
    <row r="234" spans="2:27" s="253" customFormat="1" ht="19.899999999999999" customHeight="1">
      <c r="B234" s="694"/>
      <c r="C234" s="637"/>
      <c r="D234" s="722"/>
      <c r="E234" s="670" t="s">
        <v>549</v>
      </c>
      <c r="F234" s="269" t="s">
        <v>441</v>
      </c>
      <c r="G234" s="507">
        <v>2.9289999999999998</v>
      </c>
      <c r="H234" s="472"/>
      <c r="I234" s="472">
        <f>+G234+H234</f>
        <v>2.9289999999999998</v>
      </c>
      <c r="J234" s="285">
        <v>3.4830000000000001</v>
      </c>
      <c r="K234" s="472">
        <f t="shared" si="322"/>
        <v>-0.55400000000000027</v>
      </c>
      <c r="L234" s="305">
        <f t="shared" si="323"/>
        <v>1.1891430522362583</v>
      </c>
      <c r="M234" s="473">
        <v>43592</v>
      </c>
      <c r="N234" s="589">
        <f t="shared" ref="N234" si="324">+G234+G235</f>
        <v>7.2360000000000007</v>
      </c>
      <c r="O234" s="589">
        <f>+H234+H235</f>
        <v>0</v>
      </c>
      <c r="P234" s="589">
        <f t="shared" ref="P234" si="325">+N234+O234</f>
        <v>7.2360000000000007</v>
      </c>
      <c r="Q234" s="589">
        <f t="shared" ref="Q234" si="326">+J234+J235</f>
        <v>3.4830000000000001</v>
      </c>
      <c r="R234" s="589">
        <f t="shared" ref="R234" si="327">+P234-Q234</f>
        <v>3.7530000000000006</v>
      </c>
      <c r="S234" s="591">
        <f t="shared" ref="S234" si="328">+Q234/P234</f>
        <v>0.4813432835820895</v>
      </c>
      <c r="T234" s="481"/>
      <c r="U234" s="181"/>
      <c r="V234" s="181"/>
      <c r="W234" s="181"/>
      <c r="X234" s="181"/>
      <c r="Y234" s="181"/>
      <c r="Z234" s="181"/>
      <c r="AA234" s="252"/>
    </row>
    <row r="235" spans="2:27" s="253" customFormat="1" ht="19.899999999999999" customHeight="1">
      <c r="B235" s="694"/>
      <c r="C235" s="637"/>
      <c r="D235" s="722"/>
      <c r="E235" s="671"/>
      <c r="F235" s="189" t="s">
        <v>22</v>
      </c>
      <c r="G235" s="507">
        <v>4.3070000000000004</v>
      </c>
      <c r="H235" s="472"/>
      <c r="I235" s="472">
        <f>+K234+G235+H235</f>
        <v>3.7530000000000001</v>
      </c>
      <c r="J235" s="285"/>
      <c r="K235" s="472">
        <f t="shared" si="322"/>
        <v>3.7530000000000001</v>
      </c>
      <c r="L235" s="305">
        <f t="shared" si="323"/>
        <v>0</v>
      </c>
      <c r="M235" s="473" t="s">
        <v>262</v>
      </c>
      <c r="N235" s="590"/>
      <c r="O235" s="590"/>
      <c r="P235" s="590"/>
      <c r="Q235" s="590"/>
      <c r="R235" s="590"/>
      <c r="S235" s="592"/>
      <c r="T235" s="481"/>
      <c r="U235" s="181"/>
      <c r="V235" s="181"/>
      <c r="W235" s="181"/>
      <c r="X235" s="181"/>
      <c r="Y235" s="181"/>
      <c r="Z235" s="181"/>
      <c r="AA235" s="252"/>
    </row>
    <row r="236" spans="2:27" s="253" customFormat="1" ht="19.899999999999999" customHeight="1">
      <c r="B236" s="694"/>
      <c r="C236" s="637"/>
      <c r="D236" s="722"/>
      <c r="E236" s="670" t="s">
        <v>550</v>
      </c>
      <c r="F236" s="269" t="s">
        <v>441</v>
      </c>
      <c r="G236" s="507">
        <v>2.9279999999999999</v>
      </c>
      <c r="H236" s="472"/>
      <c r="I236" s="472">
        <f>+G236+H236</f>
        <v>2.9279999999999999</v>
      </c>
      <c r="J236" s="285">
        <v>1.593</v>
      </c>
      <c r="K236" s="472">
        <f t="shared" si="322"/>
        <v>1.335</v>
      </c>
      <c r="L236" s="305">
        <f t="shared" si="323"/>
        <v>0.54405737704918034</v>
      </c>
      <c r="M236" s="473" t="s">
        <v>262</v>
      </c>
      <c r="N236" s="589">
        <f t="shared" ref="N236" si="329">+G236+G237</f>
        <v>7.234</v>
      </c>
      <c r="O236" s="589">
        <f>+H236+H237</f>
        <v>0</v>
      </c>
      <c r="P236" s="589">
        <f t="shared" ref="P236" si="330">+N236+O236</f>
        <v>7.234</v>
      </c>
      <c r="Q236" s="589">
        <f t="shared" ref="Q236" si="331">+J236+J237</f>
        <v>1.593</v>
      </c>
      <c r="R236" s="589">
        <f t="shared" ref="R236" si="332">+P236-Q236</f>
        <v>5.641</v>
      </c>
      <c r="S236" s="591">
        <f t="shared" ref="S236" si="333">+Q236/P236</f>
        <v>0.22021011888305225</v>
      </c>
      <c r="T236" s="481"/>
      <c r="U236" s="181"/>
      <c r="V236" s="181"/>
      <c r="W236" s="181"/>
      <c r="X236" s="181"/>
      <c r="Y236" s="181"/>
      <c r="Z236" s="181"/>
      <c r="AA236" s="252"/>
    </row>
    <row r="237" spans="2:27" s="253" customFormat="1" ht="19.899999999999999" customHeight="1">
      <c r="B237" s="694"/>
      <c r="C237" s="637"/>
      <c r="D237" s="722"/>
      <c r="E237" s="671"/>
      <c r="F237" s="189" t="s">
        <v>22</v>
      </c>
      <c r="G237" s="507">
        <v>4.306</v>
      </c>
      <c r="H237" s="472"/>
      <c r="I237" s="472">
        <f>+K236+G237+H237</f>
        <v>5.641</v>
      </c>
      <c r="J237" s="285"/>
      <c r="K237" s="472">
        <f t="shared" si="322"/>
        <v>5.641</v>
      </c>
      <c r="L237" s="305">
        <f t="shared" si="323"/>
        <v>0</v>
      </c>
      <c r="M237" s="473" t="s">
        <v>262</v>
      </c>
      <c r="N237" s="590"/>
      <c r="O237" s="590"/>
      <c r="P237" s="590"/>
      <c r="Q237" s="590"/>
      <c r="R237" s="590"/>
      <c r="S237" s="592"/>
      <c r="T237" s="481"/>
      <c r="U237" s="181"/>
      <c r="V237" s="181"/>
      <c r="W237" s="181"/>
      <c r="X237" s="181"/>
      <c r="Y237" s="181"/>
      <c r="Z237" s="181"/>
      <c r="AA237" s="252"/>
    </row>
    <row r="238" spans="2:27" s="253" customFormat="1" ht="19.899999999999999" customHeight="1">
      <c r="B238" s="694"/>
      <c r="C238" s="637"/>
      <c r="D238" s="722"/>
      <c r="E238" s="670" t="s">
        <v>551</v>
      </c>
      <c r="F238" s="269" t="s">
        <v>441</v>
      </c>
      <c r="G238" s="507">
        <v>2.9279999999999999</v>
      </c>
      <c r="H238" s="472"/>
      <c r="I238" s="472">
        <f>+G238+H238</f>
        <v>2.9279999999999999</v>
      </c>
      <c r="J238" s="285">
        <v>1.782</v>
      </c>
      <c r="K238" s="472">
        <f t="shared" si="322"/>
        <v>1.1459999999999999</v>
      </c>
      <c r="L238" s="305">
        <f t="shared" si="323"/>
        <v>0.60860655737704916</v>
      </c>
      <c r="M238" s="473" t="s">
        <v>262</v>
      </c>
      <c r="N238" s="589">
        <f t="shared" ref="N238" si="334">+G238+G239</f>
        <v>7.234</v>
      </c>
      <c r="O238" s="589">
        <f t="shared" ref="O238" si="335">+H238+H239</f>
        <v>0</v>
      </c>
      <c r="P238" s="589">
        <f t="shared" ref="P238" si="336">+N238+O238</f>
        <v>7.234</v>
      </c>
      <c r="Q238" s="589">
        <f t="shared" ref="Q238" si="337">+J238+J239</f>
        <v>1.782</v>
      </c>
      <c r="R238" s="589">
        <f t="shared" ref="R238" si="338">+P238-Q238</f>
        <v>5.452</v>
      </c>
      <c r="S238" s="591">
        <f t="shared" ref="S238" si="339">+Q238/P238</f>
        <v>0.24633674315731269</v>
      </c>
      <c r="T238" s="481"/>
      <c r="U238" s="181"/>
      <c r="V238" s="181"/>
      <c r="W238" s="181"/>
      <c r="X238" s="181"/>
      <c r="Y238" s="181"/>
      <c r="Z238" s="181"/>
      <c r="AA238" s="252"/>
    </row>
    <row r="239" spans="2:27" s="253" customFormat="1" ht="19.899999999999999" customHeight="1">
      <c r="B239" s="694"/>
      <c r="C239" s="637"/>
      <c r="D239" s="722"/>
      <c r="E239" s="671"/>
      <c r="F239" s="189" t="s">
        <v>22</v>
      </c>
      <c r="G239" s="507">
        <v>4.306</v>
      </c>
      <c r="H239" s="472"/>
      <c r="I239" s="472">
        <f>+K238+G239+H239</f>
        <v>5.452</v>
      </c>
      <c r="J239" s="285"/>
      <c r="K239" s="472">
        <f t="shared" si="322"/>
        <v>5.452</v>
      </c>
      <c r="L239" s="305">
        <f t="shared" si="323"/>
        <v>0</v>
      </c>
      <c r="M239" s="473" t="s">
        <v>262</v>
      </c>
      <c r="N239" s="590"/>
      <c r="O239" s="590"/>
      <c r="P239" s="590"/>
      <c r="Q239" s="590"/>
      <c r="R239" s="590"/>
      <c r="S239" s="592"/>
      <c r="T239" s="481"/>
      <c r="U239" s="181"/>
      <c r="V239" s="181"/>
      <c r="W239" s="181"/>
      <c r="X239" s="181"/>
      <c r="Y239" s="181"/>
      <c r="Z239" s="181"/>
      <c r="AA239" s="252"/>
    </row>
    <row r="240" spans="2:27" s="253" customFormat="1" ht="19.899999999999999" customHeight="1">
      <c r="B240" s="694"/>
      <c r="C240" s="637"/>
      <c r="D240" s="722"/>
      <c r="E240" s="670" t="s">
        <v>552</v>
      </c>
      <c r="F240" s="269" t="s">
        <v>441</v>
      </c>
      <c r="G240" s="507">
        <v>2.9279999999999999</v>
      </c>
      <c r="H240" s="472"/>
      <c r="I240" s="472">
        <f>+G240+H240</f>
        <v>2.9279999999999999</v>
      </c>
      <c r="J240" s="285">
        <v>0.54</v>
      </c>
      <c r="K240" s="472">
        <f t="shared" si="322"/>
        <v>2.3879999999999999</v>
      </c>
      <c r="L240" s="305">
        <f t="shared" si="323"/>
        <v>0.18442622950819673</v>
      </c>
      <c r="M240" s="473" t="s">
        <v>262</v>
      </c>
      <c r="N240" s="589">
        <f t="shared" ref="N240" si="340">+G240+G241</f>
        <v>7.234</v>
      </c>
      <c r="O240" s="589">
        <f t="shared" ref="O240" si="341">+H240+H241</f>
        <v>0</v>
      </c>
      <c r="P240" s="589">
        <f t="shared" ref="P240" si="342">+N240+O240</f>
        <v>7.234</v>
      </c>
      <c r="Q240" s="589">
        <f t="shared" ref="Q240" si="343">+J240+J241</f>
        <v>0.54</v>
      </c>
      <c r="R240" s="589">
        <f t="shared" ref="R240" si="344">+P240-Q240</f>
        <v>6.694</v>
      </c>
      <c r="S240" s="591">
        <f t="shared" ref="S240" si="345">+Q240/P240</f>
        <v>7.4647497926458389E-2</v>
      </c>
      <c r="T240" s="481"/>
      <c r="U240" s="181"/>
      <c r="V240" s="181"/>
      <c r="W240" s="181"/>
      <c r="X240" s="181"/>
      <c r="Y240" s="181"/>
      <c r="Z240" s="181"/>
      <c r="AA240" s="252"/>
    </row>
    <row r="241" spans="1:27" s="253" customFormat="1" ht="19.899999999999999" customHeight="1">
      <c r="B241" s="694"/>
      <c r="C241" s="637"/>
      <c r="D241" s="722"/>
      <c r="E241" s="671"/>
      <c r="F241" s="189" t="s">
        <v>22</v>
      </c>
      <c r="G241" s="507">
        <v>4.306</v>
      </c>
      <c r="H241" s="472"/>
      <c r="I241" s="472">
        <f>+K240+G241+H241</f>
        <v>6.694</v>
      </c>
      <c r="J241" s="285"/>
      <c r="K241" s="472">
        <f t="shared" si="322"/>
        <v>6.694</v>
      </c>
      <c r="L241" s="305">
        <f t="shared" si="323"/>
        <v>0</v>
      </c>
      <c r="M241" s="473" t="s">
        <v>262</v>
      </c>
      <c r="N241" s="590"/>
      <c r="O241" s="590"/>
      <c r="P241" s="590"/>
      <c r="Q241" s="590"/>
      <c r="R241" s="590"/>
      <c r="S241" s="592"/>
      <c r="T241" s="481"/>
      <c r="U241" s="181"/>
      <c r="V241" s="181"/>
      <c r="W241" s="181"/>
      <c r="X241" s="181"/>
      <c r="Y241" s="181"/>
      <c r="Z241" s="181"/>
      <c r="AA241" s="252"/>
    </row>
    <row r="242" spans="1:27" s="253" customFormat="1" ht="19.899999999999999" customHeight="1">
      <c r="B242" s="694"/>
      <c r="C242" s="637"/>
      <c r="D242" s="722"/>
      <c r="E242" s="670" t="s">
        <v>553</v>
      </c>
      <c r="F242" s="269" t="s">
        <v>441</v>
      </c>
      <c r="G242" s="507">
        <v>2.9289999999999998</v>
      </c>
      <c r="H242" s="472"/>
      <c r="I242" s="472">
        <f>+G242+H242</f>
        <v>2.9289999999999998</v>
      </c>
      <c r="J242" s="285">
        <v>0.999</v>
      </c>
      <c r="K242" s="472">
        <f t="shared" si="322"/>
        <v>1.9299999999999997</v>
      </c>
      <c r="L242" s="305">
        <f t="shared" si="323"/>
        <v>0.34107203823830662</v>
      </c>
      <c r="M242" s="473" t="s">
        <v>262</v>
      </c>
      <c r="N242" s="589">
        <f t="shared" ref="N242" si="346">+G242+G243</f>
        <v>7.2360000000000007</v>
      </c>
      <c r="O242" s="589">
        <f>+H242+H243</f>
        <v>0</v>
      </c>
      <c r="P242" s="589">
        <f t="shared" ref="P242" si="347">+N242+O242</f>
        <v>7.2360000000000007</v>
      </c>
      <c r="Q242" s="589">
        <f t="shared" ref="Q242" si="348">+J242+J243</f>
        <v>0.999</v>
      </c>
      <c r="R242" s="589">
        <f t="shared" ref="R242" si="349">+P242-Q242</f>
        <v>6.237000000000001</v>
      </c>
      <c r="S242" s="591">
        <f t="shared" ref="S242" si="350">+Q242/P242</f>
        <v>0.1380597014925373</v>
      </c>
      <c r="T242" s="481"/>
      <c r="U242" s="181"/>
      <c r="V242" s="181"/>
      <c r="W242" s="181"/>
      <c r="X242" s="181"/>
      <c r="Y242" s="181"/>
      <c r="Z242" s="181"/>
      <c r="AA242" s="252"/>
    </row>
    <row r="243" spans="1:27" s="253" customFormat="1" ht="19.899999999999999" customHeight="1">
      <c r="B243" s="694"/>
      <c r="C243" s="637"/>
      <c r="D243" s="722"/>
      <c r="E243" s="671"/>
      <c r="F243" s="189" t="s">
        <v>22</v>
      </c>
      <c r="G243" s="507">
        <v>4.3070000000000004</v>
      </c>
      <c r="H243" s="472"/>
      <c r="I243" s="472">
        <f>+K242+G243+H243</f>
        <v>6.2370000000000001</v>
      </c>
      <c r="J243" s="285"/>
      <c r="K243" s="472">
        <f t="shared" si="322"/>
        <v>6.2370000000000001</v>
      </c>
      <c r="L243" s="305">
        <f t="shared" si="323"/>
        <v>0</v>
      </c>
      <c r="M243" s="473" t="s">
        <v>262</v>
      </c>
      <c r="N243" s="590"/>
      <c r="O243" s="590"/>
      <c r="P243" s="590"/>
      <c r="Q243" s="590"/>
      <c r="R243" s="590"/>
      <c r="S243" s="592"/>
      <c r="T243" s="481"/>
      <c r="U243" s="181"/>
      <c r="V243" s="181"/>
      <c r="W243" s="181"/>
      <c r="X243" s="181"/>
      <c r="Y243" s="181"/>
      <c r="Z243" s="181"/>
      <c r="AA243" s="252"/>
    </row>
    <row r="244" spans="1:27" s="253" customFormat="1" ht="19.899999999999999" customHeight="1">
      <c r="B244" s="694"/>
      <c r="C244" s="637"/>
      <c r="D244" s="722"/>
      <c r="E244" s="670" t="s">
        <v>554</v>
      </c>
      <c r="F244" s="269" t="s">
        <v>441</v>
      </c>
      <c r="G244" s="507">
        <v>2.9279999999999999</v>
      </c>
      <c r="H244" s="472"/>
      <c r="I244" s="472">
        <f>+G244+H244</f>
        <v>2.9279999999999999</v>
      </c>
      <c r="J244" s="285">
        <v>1.4850000000000001</v>
      </c>
      <c r="K244" s="472">
        <f t="shared" si="322"/>
        <v>1.4429999999999998</v>
      </c>
      <c r="L244" s="305">
        <f t="shared" si="323"/>
        <v>0.50717213114754101</v>
      </c>
      <c r="M244" s="473" t="s">
        <v>262</v>
      </c>
      <c r="N244" s="589">
        <f t="shared" ref="N244" si="351">+G244+G245</f>
        <v>7.234</v>
      </c>
      <c r="O244" s="589">
        <f t="shared" ref="O244" si="352">+H244+H245</f>
        <v>0</v>
      </c>
      <c r="P244" s="589">
        <f t="shared" ref="P244" si="353">+N244+O244</f>
        <v>7.234</v>
      </c>
      <c r="Q244" s="589">
        <f t="shared" ref="Q244" si="354">+J244+J245</f>
        <v>1.4850000000000001</v>
      </c>
      <c r="R244" s="589">
        <f t="shared" ref="R244" si="355">+P244-Q244</f>
        <v>5.7489999999999997</v>
      </c>
      <c r="S244" s="591">
        <f t="shared" ref="S244" si="356">+Q244/P244</f>
        <v>0.20528061929776059</v>
      </c>
      <c r="T244" s="481"/>
      <c r="U244" s="181"/>
      <c r="V244" s="181"/>
      <c r="W244" s="181"/>
      <c r="X244" s="181"/>
      <c r="Y244" s="181"/>
      <c r="Z244" s="181"/>
      <c r="AA244" s="252"/>
    </row>
    <row r="245" spans="1:27" s="253" customFormat="1" ht="19.899999999999999" customHeight="1">
      <c r="B245" s="694"/>
      <c r="C245" s="637"/>
      <c r="D245" s="722"/>
      <c r="E245" s="671"/>
      <c r="F245" s="189" t="s">
        <v>22</v>
      </c>
      <c r="G245" s="507">
        <v>4.306</v>
      </c>
      <c r="H245" s="472"/>
      <c r="I245" s="472">
        <f>+K244+G245+H245</f>
        <v>5.7489999999999997</v>
      </c>
      <c r="J245" s="285"/>
      <c r="K245" s="472">
        <f t="shared" si="322"/>
        <v>5.7489999999999997</v>
      </c>
      <c r="L245" s="305">
        <f t="shared" si="323"/>
        <v>0</v>
      </c>
      <c r="M245" s="473" t="s">
        <v>262</v>
      </c>
      <c r="N245" s="590"/>
      <c r="O245" s="590"/>
      <c r="P245" s="590"/>
      <c r="Q245" s="590"/>
      <c r="R245" s="590"/>
      <c r="S245" s="592"/>
      <c r="T245" s="481"/>
      <c r="U245" s="181"/>
      <c r="V245" s="181"/>
      <c r="W245" s="181"/>
      <c r="X245" s="181"/>
      <c r="Y245" s="181"/>
      <c r="Z245" s="181"/>
      <c r="AA245" s="252"/>
    </row>
    <row r="246" spans="1:27" s="253" customFormat="1" ht="19.899999999999999" customHeight="1">
      <c r="B246" s="694"/>
      <c r="C246" s="637"/>
      <c r="D246" s="722"/>
      <c r="E246" s="670" t="s">
        <v>555</v>
      </c>
      <c r="F246" s="269" t="s">
        <v>441</v>
      </c>
      <c r="G246" s="507">
        <v>2.9279999999999999</v>
      </c>
      <c r="H246" s="472"/>
      <c r="I246" s="472">
        <f>+G246+H246</f>
        <v>2.9279999999999999</v>
      </c>
      <c r="J246" s="285">
        <v>0.189</v>
      </c>
      <c r="K246" s="472">
        <f t="shared" si="322"/>
        <v>2.7389999999999999</v>
      </c>
      <c r="L246" s="305">
        <f t="shared" si="323"/>
        <v>6.4549180327868855E-2</v>
      </c>
      <c r="M246" s="473" t="s">
        <v>262</v>
      </c>
      <c r="N246" s="589">
        <f t="shared" ref="N246" si="357">+G246+G247</f>
        <v>7.234</v>
      </c>
      <c r="O246" s="589">
        <f t="shared" ref="O246" si="358">+H246+H247</f>
        <v>0</v>
      </c>
      <c r="P246" s="589">
        <f t="shared" ref="P246" si="359">+N246+O246</f>
        <v>7.234</v>
      </c>
      <c r="Q246" s="589">
        <f t="shared" ref="Q246" si="360">+J246+J247</f>
        <v>0.189</v>
      </c>
      <c r="R246" s="589">
        <f t="shared" ref="R246" si="361">+P246-Q246</f>
        <v>7.0449999999999999</v>
      </c>
      <c r="S246" s="591">
        <f t="shared" ref="S246" si="362">+Q246/P246</f>
        <v>2.6126624274260438E-2</v>
      </c>
      <c r="T246" s="481"/>
      <c r="U246" s="181"/>
      <c r="V246" s="181"/>
      <c r="W246" s="181"/>
      <c r="X246" s="181"/>
      <c r="Y246" s="181"/>
      <c r="Z246" s="181"/>
      <c r="AA246" s="252"/>
    </row>
    <row r="247" spans="1:27" s="253" customFormat="1" ht="19.899999999999999" customHeight="1">
      <c r="B247" s="694"/>
      <c r="C247" s="637"/>
      <c r="D247" s="722"/>
      <c r="E247" s="671"/>
      <c r="F247" s="189" t="s">
        <v>22</v>
      </c>
      <c r="G247" s="507">
        <v>4.306</v>
      </c>
      <c r="H247" s="472"/>
      <c r="I247" s="472">
        <f>+K246+G247+H247</f>
        <v>7.0449999999999999</v>
      </c>
      <c r="J247" s="285"/>
      <c r="K247" s="472">
        <f t="shared" si="322"/>
        <v>7.0449999999999999</v>
      </c>
      <c r="L247" s="305">
        <f t="shared" si="323"/>
        <v>0</v>
      </c>
      <c r="M247" s="473" t="s">
        <v>262</v>
      </c>
      <c r="N247" s="590"/>
      <c r="O247" s="590"/>
      <c r="P247" s="590"/>
      <c r="Q247" s="590"/>
      <c r="R247" s="590"/>
      <c r="S247" s="592"/>
      <c r="T247" s="481"/>
      <c r="U247" s="181"/>
      <c r="V247" s="181"/>
      <c r="W247" s="181"/>
      <c r="X247" s="181"/>
      <c r="Y247" s="181"/>
      <c r="Z247" s="181"/>
      <c r="AA247" s="252"/>
    </row>
    <row r="248" spans="1:27" s="253" customFormat="1" ht="19.899999999999999" customHeight="1">
      <c r="B248" s="694"/>
      <c r="C248" s="637"/>
      <c r="D248" s="722"/>
      <c r="E248" s="670" t="s">
        <v>556</v>
      </c>
      <c r="F248" s="269" t="s">
        <v>441</v>
      </c>
      <c r="G248" s="507">
        <v>2.9289999999999998</v>
      </c>
      <c r="H248" s="472"/>
      <c r="I248" s="472">
        <f>+G248+H248</f>
        <v>2.9289999999999998</v>
      </c>
      <c r="J248" s="285">
        <v>0.97199999999999998</v>
      </c>
      <c r="K248" s="472">
        <f t="shared" si="322"/>
        <v>1.9569999999999999</v>
      </c>
      <c r="L248" s="305">
        <f t="shared" si="323"/>
        <v>0.33185387504267672</v>
      </c>
      <c r="M248" s="473" t="s">
        <v>262</v>
      </c>
      <c r="N248" s="589">
        <f t="shared" ref="N248" si="363">+G248+G249</f>
        <v>7.2360000000000007</v>
      </c>
      <c r="O248" s="589">
        <f t="shared" ref="O248" si="364">+H248+H249</f>
        <v>0</v>
      </c>
      <c r="P248" s="589">
        <f t="shared" ref="P248" si="365">+N248+O248</f>
        <v>7.2360000000000007</v>
      </c>
      <c r="Q248" s="589">
        <f t="shared" ref="Q248" si="366">+J248+J249</f>
        <v>0.97199999999999998</v>
      </c>
      <c r="R248" s="589">
        <f t="shared" ref="R248" si="367">+P248-Q248</f>
        <v>6.2640000000000011</v>
      </c>
      <c r="S248" s="591">
        <f t="shared" ref="S248" si="368">+Q248/P248</f>
        <v>0.1343283582089552</v>
      </c>
      <c r="T248" s="481"/>
      <c r="U248" s="181"/>
      <c r="V248" s="181"/>
      <c r="W248" s="181"/>
      <c r="X248" s="181"/>
      <c r="Y248" s="181"/>
      <c r="Z248" s="181"/>
      <c r="AA248" s="252"/>
    </row>
    <row r="249" spans="1:27" s="253" customFormat="1" ht="19.899999999999999" customHeight="1">
      <c r="B249" s="694"/>
      <c r="C249" s="637"/>
      <c r="D249" s="722"/>
      <c r="E249" s="671"/>
      <c r="F249" s="189" t="s">
        <v>22</v>
      </c>
      <c r="G249" s="507">
        <v>4.3070000000000004</v>
      </c>
      <c r="H249" s="472"/>
      <c r="I249" s="472">
        <f>+K248+G249+H249</f>
        <v>6.2640000000000002</v>
      </c>
      <c r="J249" s="285"/>
      <c r="K249" s="472">
        <f t="shared" si="322"/>
        <v>6.2640000000000002</v>
      </c>
      <c r="L249" s="305">
        <f t="shared" si="323"/>
        <v>0</v>
      </c>
      <c r="M249" s="473" t="s">
        <v>262</v>
      </c>
      <c r="N249" s="590"/>
      <c r="O249" s="590"/>
      <c r="P249" s="590"/>
      <c r="Q249" s="590"/>
      <c r="R249" s="590"/>
      <c r="S249" s="592"/>
      <c r="T249" s="481"/>
      <c r="U249" s="181"/>
      <c r="V249" s="181"/>
      <c r="W249" s="181"/>
      <c r="X249" s="181"/>
      <c r="Y249" s="181"/>
      <c r="Z249" s="181"/>
      <c r="AA249" s="252"/>
    </row>
    <row r="250" spans="1:27" s="253" customFormat="1" ht="19.899999999999999" customHeight="1">
      <c r="B250" s="694"/>
      <c r="C250" s="637"/>
      <c r="D250" s="722"/>
      <c r="E250" s="670" t="s">
        <v>557</v>
      </c>
      <c r="F250" s="269" t="s">
        <v>441</v>
      </c>
      <c r="G250" s="507">
        <v>2.927</v>
      </c>
      <c r="H250" s="472"/>
      <c r="I250" s="472">
        <f>+G250+H250</f>
        <v>2.927</v>
      </c>
      <c r="J250" s="285">
        <v>2.7</v>
      </c>
      <c r="K250" s="472">
        <f t="shared" si="322"/>
        <v>0.22699999999999987</v>
      </c>
      <c r="L250" s="305">
        <f t="shared" si="323"/>
        <v>0.92244619063887945</v>
      </c>
      <c r="M250" s="473" t="s">
        <v>262</v>
      </c>
      <c r="N250" s="589">
        <f t="shared" ref="N250" si="369">+G250+G251</f>
        <v>7.2309999999999999</v>
      </c>
      <c r="O250" s="589">
        <f t="shared" ref="O250" si="370">+H250+H251</f>
        <v>0</v>
      </c>
      <c r="P250" s="589">
        <f t="shared" ref="P250" si="371">+N250+O250</f>
        <v>7.2309999999999999</v>
      </c>
      <c r="Q250" s="589">
        <f t="shared" ref="Q250" si="372">+J250+J251</f>
        <v>2.7</v>
      </c>
      <c r="R250" s="589">
        <f t="shared" ref="R250" si="373">+P250-Q250</f>
        <v>4.5309999999999997</v>
      </c>
      <c r="S250" s="591">
        <f>+Q250/P250</f>
        <v>0.37339233854238696</v>
      </c>
      <c r="T250" s="481"/>
      <c r="U250" s="181"/>
      <c r="V250" s="181"/>
      <c r="W250" s="181"/>
      <c r="X250" s="181"/>
      <c r="Y250" s="181"/>
      <c r="Z250" s="181"/>
      <c r="AA250" s="252"/>
    </row>
    <row r="251" spans="1:27" s="253" customFormat="1" ht="19.899999999999999" customHeight="1">
      <c r="B251" s="694"/>
      <c r="C251" s="637"/>
      <c r="D251" s="722"/>
      <c r="E251" s="671"/>
      <c r="F251" s="189" t="s">
        <v>22</v>
      </c>
      <c r="G251" s="507">
        <v>4.3040000000000003</v>
      </c>
      <c r="H251" s="472"/>
      <c r="I251" s="472">
        <f>+K250+G251+H251</f>
        <v>4.5310000000000006</v>
      </c>
      <c r="J251" s="285"/>
      <c r="K251" s="472">
        <f t="shared" si="322"/>
        <v>4.5310000000000006</v>
      </c>
      <c r="L251" s="305">
        <f t="shared" si="323"/>
        <v>0</v>
      </c>
      <c r="M251" s="473" t="s">
        <v>262</v>
      </c>
      <c r="N251" s="590"/>
      <c r="O251" s="590"/>
      <c r="P251" s="590"/>
      <c r="Q251" s="590"/>
      <c r="R251" s="590"/>
      <c r="S251" s="592"/>
      <c r="T251" s="481"/>
      <c r="U251" s="181"/>
      <c r="V251" s="181"/>
      <c r="W251" s="181"/>
      <c r="X251" s="181"/>
      <c r="Y251" s="181"/>
      <c r="Z251" s="181"/>
      <c r="AA251" s="252"/>
    </row>
    <row r="252" spans="1:27" s="253" customFormat="1" ht="19.899999999999999" customHeight="1">
      <c r="B252" s="694"/>
      <c r="C252" s="637"/>
      <c r="D252" s="722"/>
      <c r="E252" s="670" t="s">
        <v>558</v>
      </c>
      <c r="F252" s="269" t="s">
        <v>441</v>
      </c>
      <c r="G252" s="507">
        <v>2.9289999999999998</v>
      </c>
      <c r="H252" s="472"/>
      <c r="I252" s="472">
        <f>+G252+H252</f>
        <v>2.9289999999999998</v>
      </c>
      <c r="J252" s="285">
        <v>2.6459999999999999</v>
      </c>
      <c r="K252" s="472">
        <f t="shared" si="322"/>
        <v>0.28299999999999992</v>
      </c>
      <c r="L252" s="305">
        <f t="shared" si="323"/>
        <v>0.90337999317173101</v>
      </c>
      <c r="M252" s="473" t="s">
        <v>262</v>
      </c>
      <c r="N252" s="589">
        <f t="shared" ref="N252" si="374">+G252+G253</f>
        <v>7.2370000000000001</v>
      </c>
      <c r="O252" s="589">
        <f t="shared" ref="O252" si="375">+H252+H253</f>
        <v>0</v>
      </c>
      <c r="P252" s="589">
        <f t="shared" ref="P252" si="376">+N252+O252</f>
        <v>7.2370000000000001</v>
      </c>
      <c r="Q252" s="589">
        <f t="shared" ref="Q252" si="377">+J252+J253</f>
        <v>2.6459999999999999</v>
      </c>
      <c r="R252" s="589">
        <f t="shared" ref="R252" si="378">+P252-Q252</f>
        <v>4.5910000000000002</v>
      </c>
      <c r="S252" s="591">
        <f t="shared" ref="S252" si="379">+Q252/P252</f>
        <v>0.36562111372115513</v>
      </c>
      <c r="T252" s="481"/>
      <c r="U252" s="181"/>
      <c r="V252" s="181"/>
      <c r="W252" s="181"/>
      <c r="X252" s="181"/>
      <c r="Y252" s="181"/>
      <c r="Z252" s="181"/>
      <c r="AA252" s="252"/>
    </row>
    <row r="253" spans="1:27" s="253" customFormat="1" ht="19.899999999999999" customHeight="1">
      <c r="A253" s="252"/>
      <c r="B253" s="694"/>
      <c r="C253" s="637"/>
      <c r="D253" s="722"/>
      <c r="E253" s="671"/>
      <c r="F253" s="189" t="s">
        <v>22</v>
      </c>
      <c r="G253" s="507">
        <v>4.3079999999999998</v>
      </c>
      <c r="H253" s="472"/>
      <c r="I253" s="472">
        <f>+K252+G253+H253</f>
        <v>4.5909999999999993</v>
      </c>
      <c r="J253" s="285"/>
      <c r="K253" s="472">
        <f t="shared" si="322"/>
        <v>4.5909999999999993</v>
      </c>
      <c r="L253" s="305">
        <f t="shared" si="323"/>
        <v>0</v>
      </c>
      <c r="M253" s="473" t="s">
        <v>262</v>
      </c>
      <c r="N253" s="590"/>
      <c r="O253" s="590"/>
      <c r="P253" s="590"/>
      <c r="Q253" s="590"/>
      <c r="R253" s="590"/>
      <c r="S253" s="592"/>
      <c r="T253" s="481"/>
      <c r="U253" s="181"/>
      <c r="V253" s="181"/>
      <c r="W253" s="181"/>
      <c r="X253" s="181"/>
      <c r="Y253" s="181"/>
      <c r="Z253" s="181"/>
      <c r="AA253" s="252"/>
    </row>
    <row r="254" spans="1:27" s="253" customFormat="1" ht="19.899999999999999" customHeight="1">
      <c r="B254" s="694"/>
      <c r="C254" s="637"/>
      <c r="D254" s="722"/>
      <c r="E254" s="670" t="s">
        <v>559</v>
      </c>
      <c r="F254" s="269" t="s">
        <v>441</v>
      </c>
      <c r="G254" s="507">
        <v>2.9260000000000002</v>
      </c>
      <c r="H254" s="472">
        <v>-6.0000000000000001E-3</v>
      </c>
      <c r="I254" s="472">
        <f>+G254+H254</f>
        <v>2.9200000000000004</v>
      </c>
      <c r="J254" s="285">
        <v>0.42599999999999999</v>
      </c>
      <c r="K254" s="472">
        <f t="shared" si="322"/>
        <v>2.4940000000000002</v>
      </c>
      <c r="L254" s="305">
        <f t="shared" si="323"/>
        <v>0.14589041095890409</v>
      </c>
      <c r="M254" s="473" t="s">
        <v>262</v>
      </c>
      <c r="N254" s="589">
        <f t="shared" ref="N254" si="380">+G254+G255</f>
        <v>7.2290000000000001</v>
      </c>
      <c r="O254" s="589">
        <f t="shared" ref="O254" si="381">+H254+H255</f>
        <v>-6.0000000000000001E-3</v>
      </c>
      <c r="P254" s="589">
        <f t="shared" ref="P254" si="382">+N254+O254</f>
        <v>7.2229999999999999</v>
      </c>
      <c r="Q254" s="589">
        <f t="shared" ref="Q254" si="383">+J254+J255</f>
        <v>0.42599999999999999</v>
      </c>
      <c r="R254" s="589">
        <f t="shared" ref="R254" si="384">+P254-Q254</f>
        <v>6.7969999999999997</v>
      </c>
      <c r="S254" s="591">
        <f t="shared" ref="S254" si="385">+Q254/P254</f>
        <v>5.8978263879274538E-2</v>
      </c>
      <c r="T254" s="481"/>
      <c r="U254" s="181"/>
      <c r="V254" s="181"/>
      <c r="W254" s="181"/>
      <c r="X254" s="181"/>
      <c r="Y254" s="181"/>
      <c r="Z254" s="181"/>
      <c r="AA254" s="252"/>
    </row>
    <row r="255" spans="1:27" s="253" customFormat="1" ht="19.899999999999999" customHeight="1">
      <c r="B255" s="694"/>
      <c r="C255" s="637"/>
      <c r="D255" s="722"/>
      <c r="E255" s="671"/>
      <c r="F255" s="189" t="s">
        <v>22</v>
      </c>
      <c r="G255" s="507">
        <v>4.3029999999999999</v>
      </c>
      <c r="H255" s="472"/>
      <c r="I255" s="472">
        <f>+K254+G255+H255</f>
        <v>6.7970000000000006</v>
      </c>
      <c r="J255" s="285"/>
      <c r="K255" s="472">
        <f t="shared" si="322"/>
        <v>6.7970000000000006</v>
      </c>
      <c r="L255" s="305">
        <f t="shared" si="323"/>
        <v>0</v>
      </c>
      <c r="M255" s="473" t="s">
        <v>262</v>
      </c>
      <c r="N255" s="590"/>
      <c r="O255" s="590"/>
      <c r="P255" s="590"/>
      <c r="Q255" s="590"/>
      <c r="R255" s="590"/>
      <c r="S255" s="592"/>
      <c r="T255" s="481"/>
      <c r="U255" s="181"/>
      <c r="V255" s="181"/>
      <c r="W255" s="181"/>
      <c r="X255" s="181"/>
      <c r="Y255" s="181"/>
      <c r="Z255" s="181"/>
      <c r="AA255" s="252"/>
    </row>
    <row r="256" spans="1:27" s="253" customFormat="1" ht="19.899999999999999" customHeight="1">
      <c r="B256" s="694"/>
      <c r="C256" s="637"/>
      <c r="D256" s="722"/>
      <c r="E256" s="670" t="s">
        <v>560</v>
      </c>
      <c r="F256" s="269" t="s">
        <v>441</v>
      </c>
      <c r="G256" s="507">
        <v>2.9289999999999998</v>
      </c>
      <c r="H256" s="472"/>
      <c r="I256" s="472">
        <f>+G256+H256</f>
        <v>2.9289999999999998</v>
      </c>
      <c r="J256" s="285">
        <v>1.377</v>
      </c>
      <c r="K256" s="472">
        <f t="shared" si="322"/>
        <v>1.5519999999999998</v>
      </c>
      <c r="L256" s="305">
        <f t="shared" si="323"/>
        <v>0.47012632297712531</v>
      </c>
      <c r="M256" s="473" t="s">
        <v>262</v>
      </c>
      <c r="N256" s="589">
        <f>+G256+G257</f>
        <v>7.2370000000000001</v>
      </c>
      <c r="O256" s="589">
        <f t="shared" ref="O256" si="386">+H256+H257</f>
        <v>0</v>
      </c>
      <c r="P256" s="589">
        <f>+N256+O256</f>
        <v>7.2370000000000001</v>
      </c>
      <c r="Q256" s="589">
        <f t="shared" ref="Q256" si="387">+J256+J257</f>
        <v>1.377</v>
      </c>
      <c r="R256" s="589">
        <f>+P256-Q256</f>
        <v>5.86</v>
      </c>
      <c r="S256" s="591">
        <f t="shared" ref="S256" si="388">+Q256/P256</f>
        <v>0.19027221224264199</v>
      </c>
      <c r="T256" s="481"/>
      <c r="U256" s="181"/>
      <c r="V256" s="181"/>
      <c r="W256" s="181"/>
      <c r="X256" s="181"/>
      <c r="Y256" s="181"/>
      <c r="Z256" s="181"/>
      <c r="AA256" s="252"/>
    </row>
    <row r="257" spans="2:27" s="253" customFormat="1" ht="19.899999999999999" customHeight="1">
      <c r="B257" s="694"/>
      <c r="C257" s="637"/>
      <c r="D257" s="722"/>
      <c r="E257" s="671"/>
      <c r="F257" s="189" t="s">
        <v>22</v>
      </c>
      <c r="G257" s="507">
        <v>4.3079999999999998</v>
      </c>
      <c r="H257" s="472"/>
      <c r="I257" s="472">
        <f>+K256+G257+H257</f>
        <v>5.8599999999999994</v>
      </c>
      <c r="J257" s="285"/>
      <c r="K257" s="472">
        <f t="shared" si="322"/>
        <v>5.8599999999999994</v>
      </c>
      <c r="L257" s="305">
        <f t="shared" si="323"/>
        <v>0</v>
      </c>
      <c r="M257" s="473" t="s">
        <v>262</v>
      </c>
      <c r="N257" s="590"/>
      <c r="O257" s="590"/>
      <c r="P257" s="590"/>
      <c r="Q257" s="590"/>
      <c r="R257" s="590"/>
      <c r="S257" s="592"/>
      <c r="T257" s="481"/>
      <c r="U257" s="181"/>
      <c r="V257" s="181"/>
      <c r="W257" s="181"/>
      <c r="X257" s="181"/>
      <c r="Y257" s="181"/>
      <c r="Z257" s="181"/>
      <c r="AA257" s="252"/>
    </row>
    <row r="258" spans="2:27" s="253" customFormat="1" ht="19.899999999999999" customHeight="1">
      <c r="B258" s="694"/>
      <c r="C258" s="637"/>
      <c r="D258" s="722"/>
      <c r="E258" s="670" t="s">
        <v>561</v>
      </c>
      <c r="F258" s="269" t="s">
        <v>441</v>
      </c>
      <c r="G258" s="507">
        <v>2.9279999999999999</v>
      </c>
      <c r="H258" s="472"/>
      <c r="I258" s="472">
        <f>+G258+H258</f>
        <v>2.9279999999999999</v>
      </c>
      <c r="J258" s="285">
        <v>0.27</v>
      </c>
      <c r="K258" s="472">
        <f t="shared" si="322"/>
        <v>2.6579999999999999</v>
      </c>
      <c r="L258" s="305">
        <f t="shared" si="323"/>
        <v>9.2213114754098366E-2</v>
      </c>
      <c r="M258" s="473" t="s">
        <v>262</v>
      </c>
      <c r="N258" s="589">
        <f t="shared" ref="N258" si="389">+G258+G259</f>
        <v>7.234</v>
      </c>
      <c r="O258" s="589">
        <f t="shared" ref="O258" si="390">+H258+H259</f>
        <v>0</v>
      </c>
      <c r="P258" s="589">
        <f t="shared" ref="P258" si="391">+N258+O258</f>
        <v>7.234</v>
      </c>
      <c r="Q258" s="589">
        <f t="shared" ref="Q258" si="392">+J258+J259</f>
        <v>0.27</v>
      </c>
      <c r="R258" s="589">
        <f t="shared" ref="R258" si="393">+P258-Q258</f>
        <v>6.9640000000000004</v>
      </c>
      <c r="S258" s="591">
        <f t="shared" ref="S258" si="394">+Q258/P258</f>
        <v>3.7323748963229195E-2</v>
      </c>
      <c r="T258" s="481"/>
      <c r="U258" s="181"/>
      <c r="V258" s="181"/>
      <c r="W258" s="181"/>
      <c r="X258" s="181"/>
      <c r="Y258" s="181"/>
      <c r="Z258" s="181"/>
      <c r="AA258" s="252"/>
    </row>
    <row r="259" spans="2:27" s="253" customFormat="1" ht="19.899999999999999" customHeight="1">
      <c r="B259" s="694"/>
      <c r="C259" s="637"/>
      <c r="D259" s="722"/>
      <c r="E259" s="671"/>
      <c r="F259" s="189" t="s">
        <v>22</v>
      </c>
      <c r="G259" s="507">
        <v>4.306</v>
      </c>
      <c r="H259" s="472"/>
      <c r="I259" s="472">
        <f>+K258+G259+H259</f>
        <v>6.9640000000000004</v>
      </c>
      <c r="J259" s="285"/>
      <c r="K259" s="472">
        <f t="shared" si="322"/>
        <v>6.9640000000000004</v>
      </c>
      <c r="L259" s="305">
        <f t="shared" si="323"/>
        <v>0</v>
      </c>
      <c r="M259" s="473" t="s">
        <v>262</v>
      </c>
      <c r="N259" s="590"/>
      <c r="O259" s="590"/>
      <c r="P259" s="590"/>
      <c r="Q259" s="590"/>
      <c r="R259" s="590"/>
      <c r="S259" s="592"/>
      <c r="T259" s="481"/>
      <c r="U259" s="181"/>
      <c r="V259" s="181"/>
      <c r="W259" s="181"/>
      <c r="X259" s="181"/>
      <c r="Y259" s="181"/>
      <c r="Z259" s="181"/>
      <c r="AA259" s="252"/>
    </row>
    <row r="260" spans="2:27" s="253" customFormat="1" ht="19.899999999999999" customHeight="1">
      <c r="B260" s="694"/>
      <c r="C260" s="637"/>
      <c r="D260" s="722"/>
      <c r="E260" s="670" t="s">
        <v>562</v>
      </c>
      <c r="F260" s="269" t="s">
        <v>441</v>
      </c>
      <c r="G260" s="507">
        <v>2.9289999999999998</v>
      </c>
      <c r="H260" s="472"/>
      <c r="I260" s="472">
        <f>+G260+H260</f>
        <v>2.9289999999999998</v>
      </c>
      <c r="J260" s="285">
        <v>1.431</v>
      </c>
      <c r="K260" s="472">
        <f>+I260-J260</f>
        <v>1.4979999999999998</v>
      </c>
      <c r="L260" s="305">
        <f>+J260/I260</f>
        <v>0.48856264936838517</v>
      </c>
      <c r="M260" s="473" t="s">
        <v>262</v>
      </c>
      <c r="N260" s="589">
        <f t="shared" ref="N260" si="395">+G260+G261</f>
        <v>7.2360000000000007</v>
      </c>
      <c r="O260" s="589">
        <f>+H260+H261</f>
        <v>0</v>
      </c>
      <c r="P260" s="589">
        <f t="shared" ref="P260" si="396">+N260+O260</f>
        <v>7.2360000000000007</v>
      </c>
      <c r="Q260" s="589">
        <f>+J260+J261</f>
        <v>1.431</v>
      </c>
      <c r="R260" s="589">
        <f t="shared" ref="R260" si="397">+P260-Q260</f>
        <v>5.8050000000000006</v>
      </c>
      <c r="S260" s="591">
        <f t="shared" ref="S260" si="398">+Q260/P260</f>
        <v>0.19776119402985073</v>
      </c>
      <c r="T260" s="481"/>
      <c r="U260" s="181"/>
      <c r="V260" s="181"/>
      <c r="W260" s="181"/>
      <c r="X260" s="181"/>
      <c r="Y260" s="181"/>
      <c r="Z260" s="181"/>
      <c r="AA260" s="252"/>
    </row>
    <row r="261" spans="2:27" s="253" customFormat="1" ht="19.899999999999999" customHeight="1">
      <c r="B261" s="694"/>
      <c r="C261" s="637"/>
      <c r="D261" s="722"/>
      <c r="E261" s="671"/>
      <c r="F261" s="189" t="s">
        <v>22</v>
      </c>
      <c r="G261" s="507">
        <v>4.3070000000000004</v>
      </c>
      <c r="H261" s="472"/>
      <c r="I261" s="472">
        <f>+K260+G261+H261</f>
        <v>5.8049999999999997</v>
      </c>
      <c r="J261" s="285"/>
      <c r="K261" s="472">
        <f t="shared" ref="K261:K265" si="399">+I261-J261</f>
        <v>5.8049999999999997</v>
      </c>
      <c r="L261" s="305">
        <f t="shared" ref="L261:L267" si="400">+J261/I261</f>
        <v>0</v>
      </c>
      <c r="M261" s="473" t="s">
        <v>262</v>
      </c>
      <c r="N261" s="590"/>
      <c r="O261" s="590"/>
      <c r="P261" s="590"/>
      <c r="Q261" s="590"/>
      <c r="R261" s="590"/>
      <c r="S261" s="592"/>
      <c r="T261" s="481"/>
      <c r="U261" s="181"/>
      <c r="V261" s="181"/>
      <c r="W261" s="181"/>
      <c r="X261" s="181"/>
      <c r="Y261" s="181"/>
      <c r="Z261" s="181"/>
      <c r="AA261" s="252"/>
    </row>
    <row r="262" spans="2:27" s="253" customFormat="1" ht="19.899999999999999" customHeight="1">
      <c r="B262" s="694"/>
      <c r="C262" s="637"/>
      <c r="D262" s="722"/>
      <c r="E262" s="670" t="s">
        <v>563</v>
      </c>
      <c r="F262" s="269" t="s">
        <v>441</v>
      </c>
      <c r="G262" s="507">
        <v>2.9279999999999999</v>
      </c>
      <c r="H262" s="472">
        <v>-8.0000000000000002E-3</v>
      </c>
      <c r="I262" s="472">
        <f>+G262+H262</f>
        <v>2.92</v>
      </c>
      <c r="J262" s="285">
        <v>1.7270000000000001</v>
      </c>
      <c r="K262" s="472">
        <f t="shared" si="399"/>
        <v>1.1929999999999998</v>
      </c>
      <c r="L262" s="305">
        <f t="shared" si="400"/>
        <v>0.59143835616438356</v>
      </c>
      <c r="M262" s="473" t="s">
        <v>262</v>
      </c>
      <c r="N262" s="589">
        <f t="shared" ref="N262:O264" si="401">+G262+G263</f>
        <v>7.234</v>
      </c>
      <c r="O262" s="589">
        <f t="shared" si="401"/>
        <v>-8.0000000000000002E-3</v>
      </c>
      <c r="P262" s="589">
        <f t="shared" ref="P262" si="402">+N262+O262</f>
        <v>7.226</v>
      </c>
      <c r="Q262" s="589">
        <f>+J262+J263</f>
        <v>1.7270000000000001</v>
      </c>
      <c r="R262" s="589">
        <f t="shared" ref="R262" si="403">+P262-Q262</f>
        <v>5.4989999999999997</v>
      </c>
      <c r="S262" s="591">
        <f t="shared" ref="S262" si="404">+Q262/P262</f>
        <v>0.23899806255189596</v>
      </c>
      <c r="T262" s="481"/>
      <c r="U262" s="181"/>
      <c r="V262" s="181"/>
      <c r="W262" s="181"/>
      <c r="X262" s="181"/>
      <c r="Y262" s="181"/>
      <c r="Z262" s="181"/>
      <c r="AA262" s="252"/>
    </row>
    <row r="263" spans="2:27" s="253" customFormat="1" ht="19.899999999999999" customHeight="1">
      <c r="B263" s="694"/>
      <c r="C263" s="637"/>
      <c r="D263" s="722"/>
      <c r="E263" s="671"/>
      <c r="F263" s="189" t="s">
        <v>22</v>
      </c>
      <c r="G263" s="507">
        <v>4.306</v>
      </c>
      <c r="H263" s="472"/>
      <c r="I263" s="472">
        <f>+K262+G263+H263</f>
        <v>5.4989999999999997</v>
      </c>
      <c r="J263" s="285"/>
      <c r="K263" s="472">
        <f t="shared" si="399"/>
        <v>5.4989999999999997</v>
      </c>
      <c r="L263" s="305">
        <f t="shared" si="400"/>
        <v>0</v>
      </c>
      <c r="M263" s="473" t="s">
        <v>262</v>
      </c>
      <c r="N263" s="590"/>
      <c r="O263" s="590"/>
      <c r="P263" s="590"/>
      <c r="Q263" s="590"/>
      <c r="R263" s="590"/>
      <c r="S263" s="592"/>
      <c r="T263" s="481"/>
      <c r="U263" s="181"/>
      <c r="V263" s="181"/>
      <c r="W263" s="181"/>
      <c r="X263" s="181"/>
      <c r="Y263" s="181"/>
      <c r="Z263" s="181"/>
      <c r="AA263" s="252"/>
    </row>
    <row r="264" spans="2:27" s="253" customFormat="1" ht="19.899999999999999" customHeight="1">
      <c r="B264" s="694"/>
      <c r="C264" s="637"/>
      <c r="D264" s="722"/>
      <c r="E264" s="670" t="s">
        <v>564</v>
      </c>
      <c r="F264" s="269" t="s">
        <v>441</v>
      </c>
      <c r="G264" s="507">
        <v>2.9329999999999998</v>
      </c>
      <c r="H264" s="472"/>
      <c r="I264" s="472">
        <f>+G264+H264</f>
        <v>2.9329999999999998</v>
      </c>
      <c r="J264" s="285">
        <v>1.782</v>
      </c>
      <c r="K264" s="472">
        <f t="shared" si="399"/>
        <v>1.1509999999999998</v>
      </c>
      <c r="L264" s="305">
        <f t="shared" si="400"/>
        <v>0.60756904193658379</v>
      </c>
      <c r="M264" s="473" t="s">
        <v>262</v>
      </c>
      <c r="N264" s="589">
        <f t="shared" si="401"/>
        <v>7.2459999999999996</v>
      </c>
      <c r="O264" s="589">
        <f t="shared" si="401"/>
        <v>0</v>
      </c>
      <c r="P264" s="589">
        <f t="shared" ref="P264" si="405">+N264+O264</f>
        <v>7.2459999999999996</v>
      </c>
      <c r="Q264" s="589">
        <f t="shared" ref="Q264" si="406">+J264+J265</f>
        <v>1.782</v>
      </c>
      <c r="R264" s="589">
        <f t="shared" ref="R264" si="407">+P264-Q264</f>
        <v>5.4639999999999995</v>
      </c>
      <c r="S264" s="591">
        <f t="shared" ref="S264" si="408">+Q264/P264</f>
        <v>0.24592878829699147</v>
      </c>
      <c r="T264" s="481"/>
      <c r="U264" s="181"/>
      <c r="V264" s="181"/>
      <c r="W264" s="181"/>
      <c r="X264" s="181"/>
      <c r="Y264" s="181"/>
      <c r="Z264" s="181"/>
      <c r="AA264" s="252"/>
    </row>
    <row r="265" spans="2:27" s="253" customFormat="1" ht="19.899999999999999" customHeight="1">
      <c r="B265" s="694"/>
      <c r="C265" s="637"/>
      <c r="D265" s="722"/>
      <c r="E265" s="671"/>
      <c r="F265" s="189" t="s">
        <v>22</v>
      </c>
      <c r="G265" s="507">
        <v>4.3129999999999997</v>
      </c>
      <c r="H265" s="472"/>
      <c r="I265" s="472">
        <f>+K264+G265+H265</f>
        <v>5.4639999999999995</v>
      </c>
      <c r="J265" s="285"/>
      <c r="K265" s="472">
        <f t="shared" si="399"/>
        <v>5.4639999999999995</v>
      </c>
      <c r="L265" s="305">
        <f t="shared" si="400"/>
        <v>0</v>
      </c>
      <c r="M265" s="473" t="s">
        <v>262</v>
      </c>
      <c r="N265" s="590"/>
      <c r="O265" s="590"/>
      <c r="P265" s="590"/>
      <c r="Q265" s="590"/>
      <c r="R265" s="590"/>
      <c r="S265" s="592"/>
      <c r="T265" s="481"/>
      <c r="U265" s="181"/>
      <c r="V265" s="181"/>
      <c r="W265" s="181"/>
      <c r="X265" s="181"/>
      <c r="Y265" s="181"/>
      <c r="Z265" s="181"/>
      <c r="AA265" s="252"/>
    </row>
    <row r="266" spans="2:27" s="253" customFormat="1" ht="19.899999999999999" customHeight="1">
      <c r="B266" s="694"/>
      <c r="C266" s="637"/>
      <c r="D266" s="722"/>
      <c r="E266" s="670" t="s">
        <v>565</v>
      </c>
      <c r="F266" s="269" t="s">
        <v>441</v>
      </c>
      <c r="G266" s="507">
        <v>2.9279999999999999</v>
      </c>
      <c r="H266" s="472"/>
      <c r="I266" s="472">
        <f>+G266+H266</f>
        <v>2.9279999999999999</v>
      </c>
      <c r="J266" s="285">
        <v>2.16</v>
      </c>
      <c r="K266" s="472">
        <f>+I266-J266</f>
        <v>0.76799999999999979</v>
      </c>
      <c r="L266" s="305">
        <f t="shared" si="400"/>
        <v>0.73770491803278693</v>
      </c>
      <c r="M266" s="473" t="s">
        <v>262</v>
      </c>
      <c r="N266" s="589">
        <f>+G266+G267</f>
        <v>7.2320000000000002</v>
      </c>
      <c r="O266" s="589">
        <f t="shared" ref="O266" si="409">+H266+H267</f>
        <v>0</v>
      </c>
      <c r="P266" s="589">
        <f t="shared" ref="P266" si="410">+N266+O266</f>
        <v>7.2320000000000002</v>
      </c>
      <c r="Q266" s="589">
        <f>+J266+J267</f>
        <v>2.16</v>
      </c>
      <c r="R266" s="589">
        <f t="shared" ref="R266" si="411">+P266-Q266</f>
        <v>5.0720000000000001</v>
      </c>
      <c r="S266" s="591">
        <f t="shared" ref="S266" si="412">+Q266/P266</f>
        <v>0.29867256637168144</v>
      </c>
      <c r="T266" s="481"/>
      <c r="U266" s="181"/>
      <c r="V266" s="181"/>
      <c r="W266" s="181"/>
      <c r="X266" s="181"/>
      <c r="Y266" s="181"/>
      <c r="Z266" s="181"/>
      <c r="AA266" s="252"/>
    </row>
    <row r="267" spans="2:27" s="178" customFormat="1" ht="19.899999999999999" customHeight="1">
      <c r="B267" s="694"/>
      <c r="C267" s="637"/>
      <c r="D267" s="723"/>
      <c r="E267" s="671"/>
      <c r="F267" s="189" t="s">
        <v>22</v>
      </c>
      <c r="G267" s="507">
        <v>4.3040000000000003</v>
      </c>
      <c r="H267" s="472"/>
      <c r="I267" s="472">
        <f>+K266+G267+H267</f>
        <v>5.0720000000000001</v>
      </c>
      <c r="J267" s="285"/>
      <c r="K267" s="472">
        <f>+I267-J267</f>
        <v>5.0720000000000001</v>
      </c>
      <c r="L267" s="305">
        <f t="shared" si="400"/>
        <v>0</v>
      </c>
      <c r="M267" s="473" t="s">
        <v>262</v>
      </c>
      <c r="N267" s="590"/>
      <c r="O267" s="590"/>
      <c r="P267" s="590"/>
      <c r="Q267" s="590"/>
      <c r="R267" s="590"/>
      <c r="S267" s="592"/>
      <c r="T267" s="481"/>
      <c r="U267" s="181"/>
      <c r="V267" s="181"/>
      <c r="W267" s="181"/>
      <c r="X267" s="181"/>
      <c r="Y267" s="181"/>
      <c r="Z267" s="181"/>
      <c r="AA267" s="177"/>
    </row>
    <row r="268" spans="2:27" s="178" customFormat="1" ht="51" customHeight="1">
      <c r="B268" s="694"/>
      <c r="C268" s="637"/>
      <c r="D268" s="721" t="s">
        <v>359</v>
      </c>
      <c r="E268" s="475" t="s">
        <v>359</v>
      </c>
      <c r="F268" s="476" t="s">
        <v>440</v>
      </c>
      <c r="G268" s="507">
        <v>52.963999999999999</v>
      </c>
      <c r="H268" s="472"/>
      <c r="I268" s="472">
        <f>G268+H268</f>
        <v>52.963999999999999</v>
      </c>
      <c r="J268" s="286">
        <v>9.08</v>
      </c>
      <c r="K268" s="514">
        <f>I268-J268</f>
        <v>43.884</v>
      </c>
      <c r="L268" s="305">
        <f>J268/I268</f>
        <v>0.17143720262820028</v>
      </c>
      <c r="M268" s="473" t="s">
        <v>262</v>
      </c>
      <c r="N268" s="459">
        <f>+G268</f>
        <v>52.963999999999999</v>
      </c>
      <c r="O268" s="459">
        <f>+H268</f>
        <v>0</v>
      </c>
      <c r="P268" s="459">
        <f>+N268+O268</f>
        <v>52.963999999999999</v>
      </c>
      <c r="Q268" s="459">
        <f>+J268</f>
        <v>9.08</v>
      </c>
      <c r="R268" s="459">
        <f>+P268-Q268</f>
        <v>43.884</v>
      </c>
      <c r="S268" s="518">
        <f>+Q268/P268</f>
        <v>0.17143720262820028</v>
      </c>
      <c r="T268" s="481"/>
      <c r="U268" s="181"/>
      <c r="V268" s="181"/>
      <c r="W268" s="181"/>
      <c r="X268" s="181"/>
      <c r="Y268" s="181"/>
      <c r="Z268" s="181"/>
      <c r="AA268" s="177"/>
    </row>
    <row r="269" spans="2:27" s="178" customFormat="1" ht="19.899999999999999" customHeight="1">
      <c r="B269" s="694"/>
      <c r="C269" s="637"/>
      <c r="D269" s="722"/>
      <c r="E269" s="670" t="s">
        <v>566</v>
      </c>
      <c r="F269" s="269" t="s">
        <v>441</v>
      </c>
      <c r="G269" s="507">
        <v>3.375</v>
      </c>
      <c r="H269" s="472"/>
      <c r="I269" s="472">
        <f>+G269+H269</f>
        <v>3.375</v>
      </c>
      <c r="J269" s="285">
        <v>1.35</v>
      </c>
      <c r="K269" s="472">
        <f>+I269-J269</f>
        <v>2.0249999999999999</v>
      </c>
      <c r="L269" s="305">
        <f>+J269/I269</f>
        <v>0.4</v>
      </c>
      <c r="M269" s="473" t="s">
        <v>262</v>
      </c>
      <c r="N269" s="589">
        <f>+G269+G270</f>
        <v>7.68</v>
      </c>
      <c r="O269" s="589">
        <f>+H269+H270</f>
        <v>0</v>
      </c>
      <c r="P269" s="589">
        <f>+N269+O269</f>
        <v>7.68</v>
      </c>
      <c r="Q269" s="589">
        <f>+J269+J270</f>
        <v>1.35</v>
      </c>
      <c r="R269" s="589">
        <f>+P269-Q269</f>
        <v>6.33</v>
      </c>
      <c r="S269" s="591">
        <f>+Q269/P269</f>
        <v>0.17578125000000003</v>
      </c>
      <c r="T269" s="481"/>
      <c r="U269" s="181"/>
      <c r="V269" s="181"/>
      <c r="W269" s="181"/>
      <c r="X269" s="181"/>
      <c r="Y269" s="181"/>
      <c r="Z269" s="181"/>
      <c r="AA269" s="177"/>
    </row>
    <row r="270" spans="2:27" s="253" customFormat="1" ht="19.899999999999999" customHeight="1">
      <c r="B270" s="694"/>
      <c r="C270" s="637"/>
      <c r="D270" s="722"/>
      <c r="E270" s="671"/>
      <c r="F270" s="189" t="s">
        <v>22</v>
      </c>
      <c r="G270" s="507">
        <v>4.3049999999999997</v>
      </c>
      <c r="H270" s="472"/>
      <c r="I270" s="472">
        <f>+K269+G270+H270</f>
        <v>6.33</v>
      </c>
      <c r="J270" s="285"/>
      <c r="K270" s="472">
        <f t="shared" ref="K270:K294" si="413">+I270-J270</f>
        <v>6.33</v>
      </c>
      <c r="L270" s="305">
        <f t="shared" ref="L270:L294" si="414">+J270/I270</f>
        <v>0</v>
      </c>
      <c r="M270" s="473" t="s">
        <v>262</v>
      </c>
      <c r="N270" s="590"/>
      <c r="O270" s="590"/>
      <c r="P270" s="590"/>
      <c r="Q270" s="590"/>
      <c r="R270" s="590"/>
      <c r="S270" s="592"/>
      <c r="T270" s="481"/>
      <c r="U270" s="181"/>
      <c r="V270" s="181"/>
      <c r="W270" s="181"/>
      <c r="X270" s="181"/>
      <c r="Y270" s="181"/>
      <c r="Z270" s="181"/>
      <c r="AA270" s="252"/>
    </row>
    <row r="271" spans="2:27" s="253" customFormat="1" ht="19.899999999999999" customHeight="1">
      <c r="B271" s="694"/>
      <c r="C271" s="637"/>
      <c r="D271" s="722"/>
      <c r="E271" s="670" t="s">
        <v>567</v>
      </c>
      <c r="F271" s="269" t="s">
        <v>441</v>
      </c>
      <c r="G271" s="507">
        <v>3.3759999999999999</v>
      </c>
      <c r="H271" s="472"/>
      <c r="I271" s="472">
        <f>+G271+H271</f>
        <v>3.3759999999999999</v>
      </c>
      <c r="J271" s="285">
        <v>2.5569999999999999</v>
      </c>
      <c r="K271" s="472">
        <f t="shared" si="413"/>
        <v>0.81899999999999995</v>
      </c>
      <c r="L271" s="305">
        <f t="shared" si="414"/>
        <v>0.75740521327014221</v>
      </c>
      <c r="M271" s="473" t="s">
        <v>262</v>
      </c>
      <c r="N271" s="589">
        <f t="shared" ref="N271" si="415">+G271+G272</f>
        <v>7.6829999999999998</v>
      </c>
      <c r="O271" s="589">
        <f t="shared" ref="O271" si="416">+H271+H272</f>
        <v>0</v>
      </c>
      <c r="P271" s="589">
        <f>+N271+O271</f>
        <v>7.6829999999999998</v>
      </c>
      <c r="Q271" s="589">
        <f t="shared" ref="Q271" si="417">+J271+J272</f>
        <v>2.5569999999999999</v>
      </c>
      <c r="R271" s="589">
        <f t="shared" ref="R271" si="418">+P271-Q271</f>
        <v>5.1259999999999994</v>
      </c>
      <c r="S271" s="591">
        <f t="shared" ref="S271" si="419">+Q271/P271</f>
        <v>0.33281270337107899</v>
      </c>
      <c r="T271" s="481"/>
      <c r="U271" s="181"/>
      <c r="V271" s="181"/>
      <c r="W271" s="181"/>
      <c r="X271" s="181"/>
      <c r="Y271" s="181"/>
      <c r="Z271" s="181"/>
      <c r="AA271" s="252"/>
    </row>
    <row r="272" spans="2:27" s="253" customFormat="1" ht="19.899999999999999" customHeight="1">
      <c r="B272" s="694"/>
      <c r="C272" s="637"/>
      <c r="D272" s="722"/>
      <c r="E272" s="671"/>
      <c r="F272" s="189" t="s">
        <v>22</v>
      </c>
      <c r="G272" s="507">
        <v>4.3070000000000004</v>
      </c>
      <c r="H272" s="472"/>
      <c r="I272" s="472">
        <f>+K271+G272+H272</f>
        <v>5.1260000000000003</v>
      </c>
      <c r="J272" s="285"/>
      <c r="K272" s="472">
        <f t="shared" si="413"/>
        <v>5.1260000000000003</v>
      </c>
      <c r="L272" s="305">
        <f t="shared" si="414"/>
        <v>0</v>
      </c>
      <c r="M272" s="473" t="s">
        <v>262</v>
      </c>
      <c r="N272" s="590"/>
      <c r="O272" s="590"/>
      <c r="P272" s="590"/>
      <c r="Q272" s="590"/>
      <c r="R272" s="590"/>
      <c r="S272" s="592"/>
      <c r="T272" s="481"/>
      <c r="U272" s="181"/>
      <c r="V272" s="181"/>
      <c r="W272" s="181"/>
      <c r="X272" s="181"/>
      <c r="Y272" s="181"/>
      <c r="Z272" s="181"/>
      <c r="AA272" s="252"/>
    </row>
    <row r="273" spans="1:27" s="253" customFormat="1" ht="19.899999999999999" customHeight="1">
      <c r="B273" s="694"/>
      <c r="C273" s="637"/>
      <c r="D273" s="722"/>
      <c r="E273" s="670" t="s">
        <v>568</v>
      </c>
      <c r="F273" s="269" t="s">
        <v>441</v>
      </c>
      <c r="G273" s="507">
        <v>3.3759999999999999</v>
      </c>
      <c r="H273" s="472"/>
      <c r="I273" s="472">
        <f>+G273+H273</f>
        <v>3.3759999999999999</v>
      </c>
      <c r="J273" s="286">
        <v>1.4039999999999999</v>
      </c>
      <c r="K273" s="472">
        <f t="shared" si="413"/>
        <v>1.972</v>
      </c>
      <c r="L273" s="305">
        <f t="shared" si="414"/>
        <v>0.41587677725118483</v>
      </c>
      <c r="M273" s="473" t="s">
        <v>262</v>
      </c>
      <c r="N273" s="589">
        <f t="shared" ref="N273" si="420">+G273+G274</f>
        <v>7.6829999999999998</v>
      </c>
      <c r="O273" s="589">
        <f t="shared" ref="O273" si="421">+H273+H274</f>
        <v>0</v>
      </c>
      <c r="P273" s="589">
        <f t="shared" ref="P273" si="422">+N273+O273</f>
        <v>7.6829999999999998</v>
      </c>
      <c r="Q273" s="589">
        <f t="shared" ref="Q273" si="423">+J273+J274</f>
        <v>1.4039999999999999</v>
      </c>
      <c r="R273" s="589">
        <f t="shared" ref="R273" si="424">+P273-Q273</f>
        <v>6.2789999999999999</v>
      </c>
      <c r="S273" s="591">
        <f t="shared" ref="S273" si="425">+Q273/P273</f>
        <v>0.18274111675126903</v>
      </c>
      <c r="T273" s="481"/>
      <c r="U273" s="181"/>
      <c r="V273" s="181"/>
      <c r="W273" s="181"/>
      <c r="X273" s="181"/>
      <c r="Y273" s="181"/>
      <c r="Z273" s="181"/>
      <c r="AA273" s="252"/>
    </row>
    <row r="274" spans="1:27" s="253" customFormat="1" ht="19.899999999999999" customHeight="1">
      <c r="B274" s="694"/>
      <c r="C274" s="637"/>
      <c r="D274" s="722"/>
      <c r="E274" s="671"/>
      <c r="F274" s="189" t="s">
        <v>22</v>
      </c>
      <c r="G274" s="507">
        <v>4.3070000000000004</v>
      </c>
      <c r="H274" s="472"/>
      <c r="I274" s="472">
        <f>+K273+G274+H274</f>
        <v>6.2789999999999999</v>
      </c>
      <c r="J274" s="285"/>
      <c r="K274" s="472">
        <f t="shared" si="413"/>
        <v>6.2789999999999999</v>
      </c>
      <c r="L274" s="305">
        <f t="shared" si="414"/>
        <v>0</v>
      </c>
      <c r="M274" s="473" t="s">
        <v>262</v>
      </c>
      <c r="N274" s="590"/>
      <c r="O274" s="590"/>
      <c r="P274" s="590"/>
      <c r="Q274" s="590"/>
      <c r="R274" s="590"/>
      <c r="S274" s="592"/>
      <c r="T274" s="481"/>
      <c r="U274" s="181"/>
      <c r="V274" s="181"/>
      <c r="W274" s="181"/>
      <c r="X274" s="181"/>
      <c r="Y274" s="181"/>
      <c r="Z274" s="181"/>
      <c r="AA274" s="252"/>
    </row>
    <row r="275" spans="1:27" s="253" customFormat="1" ht="19.899999999999999" customHeight="1">
      <c r="B275" s="694"/>
      <c r="C275" s="637"/>
      <c r="D275" s="722"/>
      <c r="E275" s="670" t="s">
        <v>569</v>
      </c>
      <c r="F275" s="269" t="s">
        <v>441</v>
      </c>
      <c r="G275" s="507">
        <v>3.3740000000000001</v>
      </c>
      <c r="H275" s="472"/>
      <c r="I275" s="472">
        <f>+G275+H275</f>
        <v>3.3740000000000001</v>
      </c>
      <c r="J275" s="285">
        <v>2.7810000000000001</v>
      </c>
      <c r="K275" s="472">
        <f t="shared" si="413"/>
        <v>0.59299999999999997</v>
      </c>
      <c r="L275" s="305">
        <f t="shared" si="414"/>
        <v>0.82424422050978075</v>
      </c>
      <c r="M275" s="473" t="s">
        <v>262</v>
      </c>
      <c r="N275" s="589">
        <f t="shared" ref="N275" si="426">+G275+G276</f>
        <v>7.6780000000000008</v>
      </c>
      <c r="O275" s="589">
        <f t="shared" ref="O275" si="427">+H275+H276</f>
        <v>0</v>
      </c>
      <c r="P275" s="589">
        <f t="shared" ref="P275" si="428">+N275+O275</f>
        <v>7.6780000000000008</v>
      </c>
      <c r="Q275" s="589">
        <f t="shared" ref="Q275" si="429">+J275+J276</f>
        <v>2.7810000000000001</v>
      </c>
      <c r="R275" s="589">
        <f t="shared" ref="R275" si="430">+P275-Q275</f>
        <v>4.8970000000000002</v>
      </c>
      <c r="S275" s="591">
        <f t="shared" ref="S275" si="431">+Q275/P275</f>
        <v>0.3622036988799166</v>
      </c>
      <c r="T275" s="481"/>
      <c r="U275" s="181"/>
      <c r="V275" s="181"/>
      <c r="W275" s="181"/>
      <c r="X275" s="181"/>
      <c r="Y275" s="181"/>
      <c r="Z275" s="181"/>
      <c r="AA275" s="252"/>
    </row>
    <row r="276" spans="1:27" s="253" customFormat="1" ht="19.899999999999999" customHeight="1">
      <c r="A276" s="252"/>
      <c r="B276" s="694"/>
      <c r="C276" s="637"/>
      <c r="D276" s="722"/>
      <c r="E276" s="671"/>
      <c r="F276" s="189" t="s">
        <v>22</v>
      </c>
      <c r="G276" s="507">
        <v>4.3040000000000003</v>
      </c>
      <c r="H276" s="472"/>
      <c r="I276" s="472">
        <f>+K275+G276+H276</f>
        <v>4.8970000000000002</v>
      </c>
      <c r="J276" s="285"/>
      <c r="K276" s="472">
        <f t="shared" si="413"/>
        <v>4.8970000000000002</v>
      </c>
      <c r="L276" s="305">
        <f t="shared" si="414"/>
        <v>0</v>
      </c>
      <c r="M276" s="473" t="s">
        <v>262</v>
      </c>
      <c r="N276" s="590"/>
      <c r="O276" s="590"/>
      <c r="P276" s="590"/>
      <c r="Q276" s="590"/>
      <c r="R276" s="590"/>
      <c r="S276" s="592"/>
      <c r="T276" s="481"/>
      <c r="U276" s="181"/>
      <c r="V276" s="181"/>
      <c r="W276" s="181"/>
      <c r="X276" s="181"/>
      <c r="Y276" s="181"/>
      <c r="Z276" s="181"/>
      <c r="AA276" s="252"/>
    </row>
    <row r="277" spans="1:27" s="253" customFormat="1" ht="19.899999999999999" customHeight="1">
      <c r="B277" s="694"/>
      <c r="C277" s="637"/>
      <c r="D277" s="722"/>
      <c r="E277" s="670" t="s">
        <v>570</v>
      </c>
      <c r="F277" s="269" t="s">
        <v>441</v>
      </c>
      <c r="G277" s="507">
        <v>3.375</v>
      </c>
      <c r="H277" s="472"/>
      <c r="I277" s="472">
        <f>+G277+H277</f>
        <v>3.375</v>
      </c>
      <c r="J277" s="285">
        <v>1.534</v>
      </c>
      <c r="K277" s="472">
        <f t="shared" si="413"/>
        <v>1.841</v>
      </c>
      <c r="L277" s="305">
        <f t="shared" si="414"/>
        <v>0.45451851851851854</v>
      </c>
      <c r="M277" s="473" t="s">
        <v>262</v>
      </c>
      <c r="N277" s="589">
        <f t="shared" ref="N277" si="432">+G277+G278</f>
        <v>7.681</v>
      </c>
      <c r="O277" s="589">
        <f t="shared" ref="O277" si="433">+H277+H278</f>
        <v>0</v>
      </c>
      <c r="P277" s="589">
        <f t="shared" ref="P277" si="434">+N277+O277</f>
        <v>7.681</v>
      </c>
      <c r="Q277" s="589">
        <f t="shared" ref="Q277" si="435">+J277+J278</f>
        <v>1.534</v>
      </c>
      <c r="R277" s="589">
        <f t="shared" ref="R277" si="436">+P277-Q277</f>
        <v>6.1470000000000002</v>
      </c>
      <c r="S277" s="591">
        <f t="shared" ref="S277" si="437">+Q277/P277</f>
        <v>0.19971357896107278</v>
      </c>
      <c r="T277" s="481"/>
      <c r="U277" s="181"/>
      <c r="V277" s="181"/>
      <c r="W277" s="181"/>
      <c r="X277" s="181"/>
      <c r="Y277" s="181"/>
      <c r="Z277" s="181"/>
      <c r="AA277" s="252"/>
    </row>
    <row r="278" spans="1:27" s="253" customFormat="1" ht="19.899999999999999" customHeight="1">
      <c r="B278" s="694"/>
      <c r="C278" s="637"/>
      <c r="D278" s="722"/>
      <c r="E278" s="671"/>
      <c r="F278" s="189" t="s">
        <v>22</v>
      </c>
      <c r="G278" s="507">
        <v>4.306</v>
      </c>
      <c r="H278" s="472"/>
      <c r="I278" s="472">
        <f>+K277+G278+H278</f>
        <v>6.1470000000000002</v>
      </c>
      <c r="J278" s="285"/>
      <c r="K278" s="472">
        <f t="shared" si="413"/>
        <v>6.1470000000000002</v>
      </c>
      <c r="L278" s="305">
        <f t="shared" si="414"/>
        <v>0</v>
      </c>
      <c r="M278" s="473" t="s">
        <v>262</v>
      </c>
      <c r="N278" s="590"/>
      <c r="O278" s="590"/>
      <c r="P278" s="590"/>
      <c r="Q278" s="590"/>
      <c r="R278" s="590"/>
      <c r="S278" s="592"/>
      <c r="T278" s="481"/>
      <c r="U278" s="181"/>
      <c r="V278" s="181"/>
      <c r="W278" s="181"/>
      <c r="X278" s="181"/>
      <c r="Y278" s="181"/>
      <c r="Z278" s="181"/>
      <c r="AA278" s="252"/>
    </row>
    <row r="279" spans="1:27" s="253" customFormat="1" ht="19.899999999999999" customHeight="1">
      <c r="B279" s="694"/>
      <c r="C279" s="637"/>
      <c r="D279" s="722"/>
      <c r="E279" s="670" t="s">
        <v>575</v>
      </c>
      <c r="F279" s="269" t="s">
        <v>441</v>
      </c>
      <c r="G279" s="507">
        <v>3.3759999999999999</v>
      </c>
      <c r="H279" s="472"/>
      <c r="I279" s="472">
        <f>+G279+H279</f>
        <v>3.3759999999999999</v>
      </c>
      <c r="J279" s="285">
        <v>0.92500000000000004</v>
      </c>
      <c r="K279" s="472">
        <f t="shared" si="413"/>
        <v>2.4509999999999996</v>
      </c>
      <c r="L279" s="305">
        <f t="shared" si="414"/>
        <v>0.2739928909952607</v>
      </c>
      <c r="M279" s="473" t="s">
        <v>262</v>
      </c>
      <c r="N279" s="589">
        <f t="shared" ref="N279" si="438">+G279+G280</f>
        <v>7.6820000000000004</v>
      </c>
      <c r="O279" s="589">
        <f t="shared" ref="O279" si="439">+H279+H280</f>
        <v>0</v>
      </c>
      <c r="P279" s="589">
        <f t="shared" ref="P279" si="440">+N279+O279</f>
        <v>7.6820000000000004</v>
      </c>
      <c r="Q279" s="589">
        <f t="shared" ref="Q279" si="441">+J279+J280</f>
        <v>0.92500000000000004</v>
      </c>
      <c r="R279" s="589">
        <f t="shared" ref="R279" si="442">+P279-Q279</f>
        <v>6.7570000000000006</v>
      </c>
      <c r="S279" s="591">
        <f t="shared" ref="S279" si="443">+Q279/P279</f>
        <v>0.12041135121062223</v>
      </c>
      <c r="T279" s="481"/>
      <c r="U279" s="181"/>
      <c r="V279" s="181"/>
      <c r="W279" s="181"/>
      <c r="X279" s="181"/>
      <c r="Y279" s="181"/>
      <c r="Z279" s="181"/>
      <c r="AA279" s="252"/>
    </row>
    <row r="280" spans="1:27" s="253" customFormat="1" ht="19.899999999999999" customHeight="1">
      <c r="A280" s="252"/>
      <c r="B280" s="694"/>
      <c r="C280" s="637"/>
      <c r="D280" s="722"/>
      <c r="E280" s="671"/>
      <c r="F280" s="189" t="s">
        <v>22</v>
      </c>
      <c r="G280" s="507">
        <v>4.306</v>
      </c>
      <c r="H280" s="472"/>
      <c r="I280" s="472">
        <f>+K279+G280+H280</f>
        <v>6.7569999999999997</v>
      </c>
      <c r="J280" s="285"/>
      <c r="K280" s="472">
        <f t="shared" si="413"/>
        <v>6.7569999999999997</v>
      </c>
      <c r="L280" s="305">
        <f t="shared" si="414"/>
        <v>0</v>
      </c>
      <c r="M280" s="473" t="s">
        <v>262</v>
      </c>
      <c r="N280" s="590"/>
      <c r="O280" s="590"/>
      <c r="P280" s="590"/>
      <c r="Q280" s="590"/>
      <c r="R280" s="590"/>
      <c r="S280" s="592"/>
      <c r="T280" s="481"/>
      <c r="U280" s="181"/>
      <c r="V280" s="181"/>
      <c r="W280" s="181"/>
      <c r="X280" s="181"/>
      <c r="Y280" s="181"/>
      <c r="Z280" s="181"/>
      <c r="AA280" s="252"/>
    </row>
    <row r="281" spans="1:27" s="253" customFormat="1" ht="19.899999999999999" customHeight="1">
      <c r="B281" s="694"/>
      <c r="C281" s="637"/>
      <c r="D281" s="722"/>
      <c r="E281" s="670" t="s">
        <v>576</v>
      </c>
      <c r="F281" s="269" t="s">
        <v>441</v>
      </c>
      <c r="G281" s="507">
        <v>3.3759999999999999</v>
      </c>
      <c r="H281" s="472"/>
      <c r="I281" s="472">
        <f>+G281+H281</f>
        <v>3.3759999999999999</v>
      </c>
      <c r="J281" s="285">
        <v>1.17</v>
      </c>
      <c r="K281" s="472">
        <f t="shared" si="413"/>
        <v>2.206</v>
      </c>
      <c r="L281" s="305">
        <f t="shared" si="414"/>
        <v>0.34656398104265401</v>
      </c>
      <c r="M281" s="473" t="s">
        <v>262</v>
      </c>
      <c r="N281" s="589">
        <f t="shared" ref="N281" si="444">+G281+G282</f>
        <v>7.6820000000000004</v>
      </c>
      <c r="O281" s="589">
        <f t="shared" ref="O281" si="445">+H281+H282</f>
        <v>0</v>
      </c>
      <c r="P281" s="589">
        <f t="shared" ref="P281" si="446">+N281+O281</f>
        <v>7.6820000000000004</v>
      </c>
      <c r="Q281" s="589">
        <f t="shared" ref="Q281" si="447">+J281+J282</f>
        <v>1.17</v>
      </c>
      <c r="R281" s="589">
        <f t="shared" ref="R281" si="448">+P281-Q281</f>
        <v>6.5120000000000005</v>
      </c>
      <c r="S281" s="591">
        <f t="shared" ref="S281" si="449">+Q281/P281</f>
        <v>0.15230408747721946</v>
      </c>
      <c r="T281" s="481"/>
      <c r="U281" s="181"/>
      <c r="V281" s="181"/>
      <c r="W281" s="181"/>
      <c r="X281" s="181"/>
      <c r="Y281" s="181"/>
      <c r="Z281" s="181"/>
      <c r="AA281" s="252"/>
    </row>
    <row r="282" spans="1:27" s="253" customFormat="1" ht="19.899999999999999" customHeight="1">
      <c r="B282" s="694"/>
      <c r="C282" s="637"/>
      <c r="D282" s="722"/>
      <c r="E282" s="671"/>
      <c r="F282" s="189" t="s">
        <v>22</v>
      </c>
      <c r="G282" s="507">
        <v>4.306</v>
      </c>
      <c r="H282" s="472"/>
      <c r="I282" s="472">
        <f>+K281+G282+H282</f>
        <v>6.5120000000000005</v>
      </c>
      <c r="J282" s="285"/>
      <c r="K282" s="472">
        <f t="shared" si="413"/>
        <v>6.5120000000000005</v>
      </c>
      <c r="L282" s="305">
        <f t="shared" si="414"/>
        <v>0</v>
      </c>
      <c r="M282" s="473" t="s">
        <v>262</v>
      </c>
      <c r="N282" s="590"/>
      <c r="O282" s="590"/>
      <c r="P282" s="590"/>
      <c r="Q282" s="590"/>
      <c r="R282" s="590"/>
      <c r="S282" s="592"/>
      <c r="T282" s="481"/>
      <c r="U282" s="181"/>
      <c r="V282" s="181"/>
      <c r="W282" s="181"/>
      <c r="X282" s="181"/>
      <c r="Y282" s="181"/>
      <c r="Z282" s="181"/>
      <c r="AA282" s="252"/>
    </row>
    <row r="283" spans="1:27" s="253" customFormat="1" ht="19.899999999999999" customHeight="1">
      <c r="B283" s="694"/>
      <c r="C283" s="637"/>
      <c r="D283" s="722"/>
      <c r="E283" s="670" t="s">
        <v>577</v>
      </c>
      <c r="F283" s="269" t="s">
        <v>441</v>
      </c>
      <c r="G283" s="507">
        <v>3.3759999999999999</v>
      </c>
      <c r="H283" s="472"/>
      <c r="I283" s="472">
        <f>+G283+H283</f>
        <v>3.3759999999999999</v>
      </c>
      <c r="J283" s="285">
        <v>1.7549999999999999</v>
      </c>
      <c r="K283" s="472">
        <f t="shared" si="413"/>
        <v>1.621</v>
      </c>
      <c r="L283" s="305">
        <f t="shared" si="414"/>
        <v>0.51984597156398105</v>
      </c>
      <c r="M283" s="473" t="s">
        <v>262</v>
      </c>
      <c r="N283" s="589">
        <f t="shared" ref="N283" si="450">+G283+G284</f>
        <v>7.6820000000000004</v>
      </c>
      <c r="O283" s="589">
        <f t="shared" ref="O283" si="451">+H283+H284</f>
        <v>0</v>
      </c>
      <c r="P283" s="589">
        <f t="shared" ref="P283" si="452">+N283+O283</f>
        <v>7.6820000000000004</v>
      </c>
      <c r="Q283" s="589">
        <f t="shared" ref="Q283" si="453">+J283+J284</f>
        <v>1.7549999999999999</v>
      </c>
      <c r="R283" s="589">
        <f>+P283-Q283</f>
        <v>5.9270000000000005</v>
      </c>
      <c r="S283" s="591">
        <f t="shared" ref="S283" si="454">+Q283/P283</f>
        <v>0.22845613121582919</v>
      </c>
      <c r="T283" s="481"/>
      <c r="U283" s="181"/>
      <c r="V283" s="181"/>
      <c r="W283" s="181"/>
      <c r="X283" s="181"/>
      <c r="Y283" s="181"/>
      <c r="Z283" s="181"/>
      <c r="AA283" s="252"/>
    </row>
    <row r="284" spans="1:27" s="253" customFormat="1" ht="19.899999999999999" customHeight="1">
      <c r="B284" s="694"/>
      <c r="C284" s="637"/>
      <c r="D284" s="722"/>
      <c r="E284" s="671"/>
      <c r="F284" s="189" t="s">
        <v>22</v>
      </c>
      <c r="G284" s="507">
        <v>4.306</v>
      </c>
      <c r="H284" s="472"/>
      <c r="I284" s="472">
        <f>+K283+G284+H284</f>
        <v>5.9269999999999996</v>
      </c>
      <c r="J284" s="285"/>
      <c r="K284" s="472">
        <f t="shared" si="413"/>
        <v>5.9269999999999996</v>
      </c>
      <c r="L284" s="305">
        <f t="shared" si="414"/>
        <v>0</v>
      </c>
      <c r="M284" s="473" t="s">
        <v>262</v>
      </c>
      <c r="N284" s="590"/>
      <c r="O284" s="590"/>
      <c r="P284" s="590"/>
      <c r="Q284" s="590"/>
      <c r="R284" s="590"/>
      <c r="S284" s="592"/>
      <c r="T284" s="481"/>
      <c r="U284" s="181"/>
      <c r="V284" s="181"/>
      <c r="W284" s="181"/>
      <c r="X284" s="181"/>
      <c r="Y284" s="181"/>
      <c r="Z284" s="181"/>
      <c r="AA284" s="252"/>
    </row>
    <row r="285" spans="1:27" s="253" customFormat="1" ht="19.899999999999999" customHeight="1">
      <c r="B285" s="694"/>
      <c r="C285" s="637"/>
      <c r="D285" s="722"/>
      <c r="E285" s="670" t="s">
        <v>578</v>
      </c>
      <c r="F285" s="269" t="s">
        <v>441</v>
      </c>
      <c r="G285" s="507">
        <v>3.3759999999999999</v>
      </c>
      <c r="H285" s="472"/>
      <c r="I285" s="472">
        <f>+G285+H285</f>
        <v>3.3759999999999999</v>
      </c>
      <c r="J285" s="285">
        <v>1.8740000000000001</v>
      </c>
      <c r="K285" s="472">
        <f t="shared" si="413"/>
        <v>1.5019999999999998</v>
      </c>
      <c r="L285" s="305">
        <f t="shared" si="414"/>
        <v>0.5550947867298579</v>
      </c>
      <c r="M285" s="473" t="s">
        <v>262</v>
      </c>
      <c r="N285" s="589">
        <f t="shared" ref="N285" si="455">+G285+G286</f>
        <v>7.6820000000000004</v>
      </c>
      <c r="O285" s="589">
        <f t="shared" ref="O285" si="456">+H285+H286</f>
        <v>0</v>
      </c>
      <c r="P285" s="589">
        <f t="shared" ref="P285" si="457">+N285+O285</f>
        <v>7.6820000000000004</v>
      </c>
      <c r="Q285" s="589">
        <f t="shared" ref="Q285" si="458">+J285+J286</f>
        <v>1.8740000000000001</v>
      </c>
      <c r="R285" s="589">
        <f t="shared" ref="R285" si="459">+P285-Q285</f>
        <v>5.8079999999999998</v>
      </c>
      <c r="S285" s="591">
        <f t="shared" ref="S285" si="460">+Q285/P285</f>
        <v>0.24394688883103358</v>
      </c>
      <c r="T285" s="481"/>
      <c r="U285" s="181"/>
      <c r="V285" s="181"/>
      <c r="W285" s="181"/>
      <c r="X285" s="181"/>
      <c r="Y285" s="181"/>
      <c r="Z285" s="181"/>
      <c r="AA285" s="252"/>
    </row>
    <row r="286" spans="1:27" s="253" customFormat="1" ht="19.899999999999999" customHeight="1">
      <c r="B286" s="694"/>
      <c r="C286" s="637"/>
      <c r="D286" s="722"/>
      <c r="E286" s="671"/>
      <c r="F286" s="189" t="s">
        <v>22</v>
      </c>
      <c r="G286" s="507">
        <v>4.306</v>
      </c>
      <c r="H286" s="472"/>
      <c r="I286" s="472">
        <f>+K285+G286+H286</f>
        <v>5.8079999999999998</v>
      </c>
      <c r="J286" s="285"/>
      <c r="K286" s="472">
        <f t="shared" si="413"/>
        <v>5.8079999999999998</v>
      </c>
      <c r="L286" s="305">
        <f t="shared" si="414"/>
        <v>0</v>
      </c>
      <c r="M286" s="473" t="s">
        <v>262</v>
      </c>
      <c r="N286" s="590"/>
      <c r="O286" s="590"/>
      <c r="P286" s="590"/>
      <c r="Q286" s="590"/>
      <c r="R286" s="590"/>
      <c r="S286" s="592"/>
      <c r="T286" s="481"/>
      <c r="U286" s="181"/>
      <c r="V286" s="181"/>
      <c r="W286" s="181"/>
      <c r="X286" s="181"/>
      <c r="Y286" s="181"/>
      <c r="Z286" s="181"/>
      <c r="AA286" s="252"/>
    </row>
    <row r="287" spans="1:27" s="178" customFormat="1" ht="19.899999999999999" customHeight="1">
      <c r="B287" s="694"/>
      <c r="C287" s="637"/>
      <c r="D287" s="722"/>
      <c r="E287" s="670" t="s">
        <v>579</v>
      </c>
      <c r="F287" s="269" t="s">
        <v>441</v>
      </c>
      <c r="G287" s="507">
        <v>3.3759999999999999</v>
      </c>
      <c r="H287" s="472">
        <v>-7.2999999999999995E-2</v>
      </c>
      <c r="I287" s="472">
        <f>+G287+H287</f>
        <v>3.3029999999999999</v>
      </c>
      <c r="J287" s="285">
        <v>1.34</v>
      </c>
      <c r="K287" s="472">
        <f t="shared" si="413"/>
        <v>1.9629999999999999</v>
      </c>
      <c r="L287" s="305">
        <f t="shared" si="414"/>
        <v>0.40569179533757194</v>
      </c>
      <c r="M287" s="473" t="s">
        <v>262</v>
      </c>
      <c r="N287" s="589">
        <f t="shared" ref="N287" si="461">+G287+G288</f>
        <v>7.6820000000000004</v>
      </c>
      <c r="O287" s="589">
        <f t="shared" ref="O287" si="462">+H287+H288</f>
        <v>-7.2999999999999995E-2</v>
      </c>
      <c r="P287" s="589">
        <f t="shared" ref="P287" si="463">+N287+O287</f>
        <v>7.609</v>
      </c>
      <c r="Q287" s="589">
        <f t="shared" ref="Q287" si="464">+J287+J288</f>
        <v>1.34</v>
      </c>
      <c r="R287" s="589">
        <f t="shared" ref="R287" si="465">+P287-Q287</f>
        <v>6.2690000000000001</v>
      </c>
      <c r="S287" s="591">
        <f t="shared" ref="S287" si="466">+Q287/P287</f>
        <v>0.17610724142462875</v>
      </c>
      <c r="T287" s="481"/>
      <c r="U287" s="181"/>
      <c r="V287" s="181"/>
      <c r="W287" s="181"/>
      <c r="X287" s="181"/>
      <c r="Y287" s="181"/>
      <c r="Z287" s="181"/>
      <c r="AA287" s="177"/>
    </row>
    <row r="288" spans="1:27" s="253" customFormat="1" ht="19.899999999999999" customHeight="1">
      <c r="B288" s="694"/>
      <c r="C288" s="637"/>
      <c r="D288" s="722"/>
      <c r="E288" s="671"/>
      <c r="F288" s="189" t="s">
        <v>22</v>
      </c>
      <c r="G288" s="507">
        <v>4.306</v>
      </c>
      <c r="H288" s="472"/>
      <c r="I288" s="472">
        <f>+K287+G288+H288</f>
        <v>6.2690000000000001</v>
      </c>
      <c r="J288" s="285"/>
      <c r="K288" s="472">
        <f t="shared" si="413"/>
        <v>6.2690000000000001</v>
      </c>
      <c r="L288" s="305">
        <f t="shared" si="414"/>
        <v>0</v>
      </c>
      <c r="M288" s="473" t="s">
        <v>262</v>
      </c>
      <c r="N288" s="590"/>
      <c r="O288" s="590"/>
      <c r="P288" s="590"/>
      <c r="Q288" s="590"/>
      <c r="R288" s="590"/>
      <c r="S288" s="592"/>
      <c r="T288" s="481"/>
      <c r="U288" s="181"/>
      <c r="V288" s="181"/>
      <c r="W288" s="181"/>
      <c r="X288" s="181"/>
      <c r="Y288" s="181"/>
      <c r="Z288" s="181"/>
      <c r="AA288" s="252"/>
    </row>
    <row r="289" spans="1:27" s="253" customFormat="1" ht="19.899999999999999" customHeight="1">
      <c r="B289" s="694"/>
      <c r="C289" s="637"/>
      <c r="D289" s="722"/>
      <c r="E289" s="670" t="s">
        <v>582</v>
      </c>
      <c r="F289" s="269" t="s">
        <v>441</v>
      </c>
      <c r="G289" s="507">
        <v>3.3769999999999998</v>
      </c>
      <c r="H289" s="472"/>
      <c r="I289" s="472">
        <f>+G289+H289</f>
        <v>3.3769999999999998</v>
      </c>
      <c r="J289" s="285">
        <v>1.121</v>
      </c>
      <c r="K289" s="472">
        <f t="shared" si="413"/>
        <v>2.2559999999999998</v>
      </c>
      <c r="L289" s="305">
        <f t="shared" si="414"/>
        <v>0.3319514361859639</v>
      </c>
      <c r="M289" s="473" t="s">
        <v>262</v>
      </c>
      <c r="N289" s="589">
        <f>+G289+G290</f>
        <v>7.6840000000000002</v>
      </c>
      <c r="O289" s="589">
        <f t="shared" ref="O289" si="467">+H289+H290</f>
        <v>0</v>
      </c>
      <c r="P289" s="589">
        <f t="shared" ref="P289" si="468">+N289+O289</f>
        <v>7.6840000000000002</v>
      </c>
      <c r="Q289" s="589">
        <f>+J289+J290</f>
        <v>1.121</v>
      </c>
      <c r="R289" s="589">
        <f t="shared" ref="R289" si="469">+P289-Q289</f>
        <v>6.5630000000000006</v>
      </c>
      <c r="S289" s="591">
        <f t="shared" ref="S289" si="470">+Q289/P289</f>
        <v>0.14588755856324831</v>
      </c>
      <c r="T289" s="481"/>
      <c r="U289" s="181"/>
      <c r="V289" s="181"/>
      <c r="W289" s="181"/>
      <c r="X289" s="181"/>
      <c r="Y289" s="181"/>
      <c r="Z289" s="181"/>
      <c r="AA289" s="252"/>
    </row>
    <row r="290" spans="1:27" s="253" customFormat="1" ht="19.899999999999999" customHeight="1">
      <c r="B290" s="694"/>
      <c r="C290" s="637"/>
      <c r="D290" s="722"/>
      <c r="E290" s="671"/>
      <c r="F290" s="189" t="s">
        <v>22</v>
      </c>
      <c r="G290" s="507">
        <v>4.3070000000000004</v>
      </c>
      <c r="H290" s="472"/>
      <c r="I290" s="472">
        <f>+K289+G290+H290</f>
        <v>6.5630000000000006</v>
      </c>
      <c r="J290" s="285"/>
      <c r="K290" s="472">
        <f t="shared" si="413"/>
        <v>6.5630000000000006</v>
      </c>
      <c r="L290" s="305">
        <f t="shared" si="414"/>
        <v>0</v>
      </c>
      <c r="M290" s="473" t="s">
        <v>262</v>
      </c>
      <c r="N290" s="590"/>
      <c r="O290" s="590"/>
      <c r="P290" s="590"/>
      <c r="Q290" s="590"/>
      <c r="R290" s="590"/>
      <c r="S290" s="592"/>
      <c r="T290" s="481"/>
      <c r="U290" s="181"/>
      <c r="V290" s="181"/>
      <c r="W290" s="181"/>
      <c r="X290" s="181"/>
      <c r="Y290" s="181"/>
      <c r="Z290" s="181"/>
      <c r="AA290" s="252"/>
    </row>
    <row r="291" spans="1:27" s="253" customFormat="1" ht="19.899999999999999" customHeight="1">
      <c r="B291" s="694"/>
      <c r="C291" s="637"/>
      <c r="D291" s="722"/>
      <c r="E291" s="670" t="s">
        <v>580</v>
      </c>
      <c r="F291" s="269" t="s">
        <v>441</v>
      </c>
      <c r="G291" s="507">
        <v>3.375</v>
      </c>
      <c r="H291" s="472"/>
      <c r="I291" s="472">
        <f>+G291+H291</f>
        <v>3.375</v>
      </c>
      <c r="J291" s="285">
        <v>1.409</v>
      </c>
      <c r="K291" s="472">
        <f t="shared" si="413"/>
        <v>1.966</v>
      </c>
      <c r="L291" s="305">
        <f t="shared" si="414"/>
        <v>0.41748148148148151</v>
      </c>
      <c r="M291" s="473" t="s">
        <v>262</v>
      </c>
      <c r="N291" s="589">
        <f t="shared" ref="N291" si="471">+G291+G292</f>
        <v>7.68</v>
      </c>
      <c r="O291" s="589">
        <f>+H291+H292</f>
        <v>0</v>
      </c>
      <c r="P291" s="589">
        <f t="shared" ref="P291" si="472">+N291+O291</f>
        <v>7.68</v>
      </c>
      <c r="Q291" s="589">
        <f t="shared" ref="Q291" si="473">+J291+J292</f>
        <v>1.409</v>
      </c>
      <c r="R291" s="589">
        <f t="shared" ref="R291" si="474">+P291-Q291</f>
        <v>6.2709999999999999</v>
      </c>
      <c r="S291" s="591">
        <f t="shared" ref="S291" si="475">+Q291/P291</f>
        <v>0.18346354166666667</v>
      </c>
      <c r="T291" s="481"/>
      <c r="U291" s="181"/>
      <c r="V291" s="181"/>
      <c r="W291" s="181"/>
      <c r="X291" s="181"/>
      <c r="Y291" s="181"/>
      <c r="Z291" s="181"/>
      <c r="AA291" s="252"/>
    </row>
    <row r="292" spans="1:27" s="253" customFormat="1" ht="19.899999999999999" customHeight="1">
      <c r="B292" s="694"/>
      <c r="C292" s="637"/>
      <c r="D292" s="722"/>
      <c r="E292" s="671"/>
      <c r="F292" s="189" t="s">
        <v>22</v>
      </c>
      <c r="G292" s="507">
        <v>4.3049999999999997</v>
      </c>
      <c r="H292" s="472"/>
      <c r="I292" s="472">
        <f>+K291+G292+H292</f>
        <v>6.2709999999999999</v>
      </c>
      <c r="J292" s="285"/>
      <c r="K292" s="472">
        <f t="shared" si="413"/>
        <v>6.2709999999999999</v>
      </c>
      <c r="L292" s="305">
        <f t="shared" si="414"/>
        <v>0</v>
      </c>
      <c r="M292" s="473" t="s">
        <v>262</v>
      </c>
      <c r="N292" s="590"/>
      <c r="O292" s="590"/>
      <c r="P292" s="590"/>
      <c r="Q292" s="590"/>
      <c r="R292" s="590"/>
      <c r="S292" s="592"/>
      <c r="T292" s="481"/>
      <c r="U292" s="181"/>
      <c r="V292" s="181"/>
      <c r="W292" s="181"/>
      <c r="X292" s="181"/>
      <c r="Y292" s="181"/>
      <c r="Z292" s="181"/>
      <c r="AA292" s="252"/>
    </row>
    <row r="293" spans="1:27" s="253" customFormat="1" ht="19.899999999999999" customHeight="1">
      <c r="B293" s="694"/>
      <c r="C293" s="637"/>
      <c r="D293" s="722"/>
      <c r="E293" s="670" t="s">
        <v>581</v>
      </c>
      <c r="F293" s="269" t="s">
        <v>441</v>
      </c>
      <c r="G293" s="507">
        <v>3.3759999999999999</v>
      </c>
      <c r="H293" s="472"/>
      <c r="I293" s="472">
        <f>+G293+H293</f>
        <v>3.3759999999999999</v>
      </c>
      <c r="J293" s="285">
        <v>1.107</v>
      </c>
      <c r="K293" s="472">
        <f t="shared" si="413"/>
        <v>2.2690000000000001</v>
      </c>
      <c r="L293" s="305">
        <f t="shared" si="414"/>
        <v>0.32790284360189575</v>
      </c>
      <c r="M293" s="473" t="s">
        <v>262</v>
      </c>
      <c r="N293" s="589">
        <f>+G293+G294</f>
        <v>7.6829999999999998</v>
      </c>
      <c r="O293" s="589">
        <f t="shared" ref="O293" si="476">+H293+H294</f>
        <v>0</v>
      </c>
      <c r="P293" s="589">
        <f t="shared" ref="P293" si="477">+N293+O293</f>
        <v>7.6829999999999998</v>
      </c>
      <c r="Q293" s="589">
        <f>+J293+J294</f>
        <v>1.107</v>
      </c>
      <c r="R293" s="589">
        <f t="shared" ref="R293" si="478">+P293-Q293</f>
        <v>6.5759999999999996</v>
      </c>
      <c r="S293" s="591">
        <f t="shared" ref="S293" si="479">+Q293/P293</f>
        <v>0.14408434205388521</v>
      </c>
      <c r="T293" s="481"/>
      <c r="U293" s="181"/>
      <c r="V293" s="181"/>
      <c r="W293" s="181"/>
      <c r="X293" s="181"/>
      <c r="Y293" s="181"/>
      <c r="Z293" s="181"/>
      <c r="AA293" s="252"/>
    </row>
    <row r="294" spans="1:27" s="253" customFormat="1" ht="19.899999999999999" customHeight="1">
      <c r="B294" s="694"/>
      <c r="C294" s="637"/>
      <c r="D294" s="723"/>
      <c r="E294" s="671"/>
      <c r="F294" s="189" t="s">
        <v>22</v>
      </c>
      <c r="G294" s="507">
        <v>4.3070000000000004</v>
      </c>
      <c r="H294" s="472"/>
      <c r="I294" s="472">
        <f>+K293+G294+H294</f>
        <v>6.5760000000000005</v>
      </c>
      <c r="J294" s="285"/>
      <c r="K294" s="472">
        <f t="shared" si="413"/>
        <v>6.5760000000000005</v>
      </c>
      <c r="L294" s="305">
        <f t="shared" si="414"/>
        <v>0</v>
      </c>
      <c r="M294" s="473" t="s">
        <v>262</v>
      </c>
      <c r="N294" s="590"/>
      <c r="O294" s="590"/>
      <c r="P294" s="590"/>
      <c r="Q294" s="590"/>
      <c r="R294" s="590"/>
      <c r="S294" s="592"/>
      <c r="T294" s="481"/>
      <c r="U294" s="181"/>
      <c r="V294" s="181"/>
      <c r="W294" s="181"/>
      <c r="X294" s="181"/>
      <c r="Y294" s="181"/>
      <c r="Z294" s="181"/>
      <c r="AA294" s="252"/>
    </row>
    <row r="295" spans="1:27" s="178" customFormat="1" ht="33.75" customHeight="1">
      <c r="B295" s="694"/>
      <c r="C295" s="637"/>
      <c r="D295" s="734" t="s">
        <v>402</v>
      </c>
      <c r="E295" s="475" t="s">
        <v>402</v>
      </c>
      <c r="F295" s="476" t="s">
        <v>440</v>
      </c>
      <c r="G295" s="507">
        <v>138.535</v>
      </c>
      <c r="H295" s="472"/>
      <c r="I295" s="472">
        <f>G295+H295</f>
        <v>138.535</v>
      </c>
      <c r="J295" s="285">
        <v>35.018999999999998</v>
      </c>
      <c r="K295" s="472">
        <f>I295-J295</f>
        <v>103.51599999999999</v>
      </c>
      <c r="L295" s="305">
        <f t="shared" ref="L295" si="480">J295/I295</f>
        <v>0.25278088569675533</v>
      </c>
      <c r="M295" s="473" t="s">
        <v>262</v>
      </c>
      <c r="N295" s="459">
        <f>+G295</f>
        <v>138.535</v>
      </c>
      <c r="O295" s="459">
        <f>+H295</f>
        <v>0</v>
      </c>
      <c r="P295" s="459">
        <f>+N295+O295</f>
        <v>138.535</v>
      </c>
      <c r="Q295" s="459">
        <f>+J295</f>
        <v>35.018999999999998</v>
      </c>
      <c r="R295" s="459">
        <f>+P295-Q295</f>
        <v>103.51599999999999</v>
      </c>
      <c r="S295" s="518">
        <f>+Q295/P295</f>
        <v>0.25278088569675533</v>
      </c>
      <c r="T295" s="481"/>
      <c r="U295" s="181"/>
      <c r="V295" s="181"/>
      <c r="W295" s="181"/>
      <c r="X295" s="181"/>
      <c r="Y295" s="181"/>
      <c r="Z295" s="181"/>
      <c r="AA295" s="177"/>
    </row>
    <row r="296" spans="1:27" s="178" customFormat="1" ht="19.899999999999999" customHeight="1">
      <c r="B296" s="694"/>
      <c r="C296" s="637"/>
      <c r="D296" s="735"/>
      <c r="E296" s="670" t="s">
        <v>583</v>
      </c>
      <c r="F296" s="269" t="s">
        <v>441</v>
      </c>
      <c r="G296" s="507">
        <v>3.0449999999999999</v>
      </c>
      <c r="H296" s="472"/>
      <c r="I296" s="472">
        <f>G296+H296</f>
        <v>3.0449999999999999</v>
      </c>
      <c r="J296" s="286">
        <v>2.1059999999999999</v>
      </c>
      <c r="K296" s="514">
        <f>I296-J296</f>
        <v>0.93900000000000006</v>
      </c>
      <c r="L296" s="305">
        <f>J296/I296</f>
        <v>0.69162561576354675</v>
      </c>
      <c r="M296" s="473" t="s">
        <v>262</v>
      </c>
      <c r="N296" s="589">
        <f>+G296+G297</f>
        <v>7.3529999999999998</v>
      </c>
      <c r="O296" s="589">
        <f>+H296+H297</f>
        <v>0</v>
      </c>
      <c r="P296" s="589">
        <f>+N296+O296</f>
        <v>7.3529999999999998</v>
      </c>
      <c r="Q296" s="589">
        <f>+J296+J297</f>
        <v>2.1059999999999999</v>
      </c>
      <c r="R296" s="589">
        <f>+P296-Q296</f>
        <v>5.2469999999999999</v>
      </c>
      <c r="S296" s="591">
        <f>+Q296/P296</f>
        <v>0.28641370869033045</v>
      </c>
      <c r="T296" s="481"/>
      <c r="U296" s="181"/>
      <c r="V296" s="181"/>
      <c r="W296" s="181"/>
      <c r="X296" s="181"/>
      <c r="Y296" s="181"/>
      <c r="Z296" s="181"/>
      <c r="AA296" s="177"/>
    </row>
    <row r="297" spans="1:27" s="178" customFormat="1" ht="19.899999999999999" customHeight="1">
      <c r="B297" s="694"/>
      <c r="C297" s="637"/>
      <c r="D297" s="735"/>
      <c r="E297" s="671"/>
      <c r="F297" s="189" t="s">
        <v>22</v>
      </c>
      <c r="G297" s="507">
        <v>4.3079999999999998</v>
      </c>
      <c r="H297" s="472"/>
      <c r="I297" s="514">
        <f>G297+H297+K296</f>
        <v>5.2469999999999999</v>
      </c>
      <c r="J297" s="286"/>
      <c r="K297" s="472">
        <f t="shared" ref="K297" si="481">I297-J297</f>
        <v>5.2469999999999999</v>
      </c>
      <c r="L297" s="305">
        <f t="shared" ref="L297:L298" si="482">J297/I297</f>
        <v>0</v>
      </c>
      <c r="M297" s="473" t="s">
        <v>262</v>
      </c>
      <c r="N297" s="590"/>
      <c r="O297" s="590"/>
      <c r="P297" s="590"/>
      <c r="Q297" s="590"/>
      <c r="R297" s="590"/>
      <c r="S297" s="592"/>
      <c r="T297" s="481"/>
      <c r="U297" s="181"/>
      <c r="V297" s="181"/>
      <c r="W297" s="181"/>
      <c r="X297" s="181"/>
      <c r="Y297" s="181"/>
      <c r="Z297" s="181"/>
      <c r="AA297" s="177"/>
    </row>
    <row r="298" spans="1:27" s="253" customFormat="1" ht="19.899999999999999" customHeight="1">
      <c r="A298" s="252"/>
      <c r="B298" s="694"/>
      <c r="C298" s="637"/>
      <c r="D298" s="735"/>
      <c r="E298" s="670" t="s">
        <v>584</v>
      </c>
      <c r="F298" s="269" t="s">
        <v>441</v>
      </c>
      <c r="G298" s="507">
        <v>3.0419999999999998</v>
      </c>
      <c r="H298" s="472"/>
      <c r="I298" s="472">
        <f>G298+H298</f>
        <v>3.0419999999999998</v>
      </c>
      <c r="J298" s="286">
        <v>3.24</v>
      </c>
      <c r="K298" s="514">
        <f>I298-J298</f>
        <v>-0.1980000000000004</v>
      </c>
      <c r="L298" s="305">
        <f t="shared" si="482"/>
        <v>1.0650887573964498</v>
      </c>
      <c r="M298" s="473">
        <v>43615</v>
      </c>
      <c r="N298" s="589">
        <f t="shared" ref="N298" si="483">+G298+G299</f>
        <v>7.3449999999999998</v>
      </c>
      <c r="O298" s="589">
        <f t="shared" ref="O298" si="484">+H298+H299</f>
        <v>0</v>
      </c>
      <c r="P298" s="589">
        <f t="shared" ref="P298" si="485">+N298+O298</f>
        <v>7.3449999999999998</v>
      </c>
      <c r="Q298" s="589">
        <f t="shared" ref="Q298" si="486">+J298+J299</f>
        <v>3.24</v>
      </c>
      <c r="R298" s="589">
        <f t="shared" ref="R298" si="487">+P298-Q298</f>
        <v>4.1049999999999995</v>
      </c>
      <c r="S298" s="591">
        <f t="shared" ref="S298" si="488">+Q298/P298</f>
        <v>0.44111640571817567</v>
      </c>
      <c r="T298" s="481"/>
      <c r="U298" s="181"/>
      <c r="V298" s="181"/>
      <c r="W298" s="181"/>
      <c r="X298" s="181"/>
      <c r="Y298" s="181"/>
      <c r="Z298" s="181"/>
      <c r="AA298" s="252"/>
    </row>
    <row r="299" spans="1:27" s="253" customFormat="1" ht="19.899999999999999" customHeight="1">
      <c r="B299" s="694"/>
      <c r="C299" s="637"/>
      <c r="D299" s="735"/>
      <c r="E299" s="671"/>
      <c r="F299" s="189" t="s">
        <v>22</v>
      </c>
      <c r="G299" s="507">
        <v>4.3029999999999999</v>
      </c>
      <c r="H299" s="472"/>
      <c r="I299" s="514">
        <f>G299+H299+K298</f>
        <v>4.1049999999999995</v>
      </c>
      <c r="J299" s="286"/>
      <c r="K299" s="472">
        <f t="shared" ref="K299:K321" si="489">I299-J299</f>
        <v>4.1049999999999995</v>
      </c>
      <c r="L299" s="305">
        <f t="shared" ref="L299:L321" si="490">J299/I299</f>
        <v>0</v>
      </c>
      <c r="M299" s="473" t="s">
        <v>262</v>
      </c>
      <c r="N299" s="590"/>
      <c r="O299" s="590"/>
      <c r="P299" s="590"/>
      <c r="Q299" s="590"/>
      <c r="R299" s="590"/>
      <c r="S299" s="592"/>
      <c r="T299" s="481"/>
      <c r="U299" s="181"/>
      <c r="V299" s="181"/>
      <c r="W299" s="181"/>
      <c r="X299" s="181"/>
      <c r="Y299" s="181"/>
      <c r="Z299" s="181"/>
      <c r="AA299" s="252"/>
    </row>
    <row r="300" spans="1:27" s="253" customFormat="1" ht="19.899999999999999" customHeight="1">
      <c r="A300" s="252"/>
      <c r="B300" s="694"/>
      <c r="C300" s="637"/>
      <c r="D300" s="735"/>
      <c r="E300" s="670" t="s">
        <v>585</v>
      </c>
      <c r="F300" s="269" t="s">
        <v>441</v>
      </c>
      <c r="G300" s="507">
        <v>3.044</v>
      </c>
      <c r="H300" s="472"/>
      <c r="I300" s="472">
        <f>G300+H300</f>
        <v>3.044</v>
      </c>
      <c r="J300" s="286">
        <v>1.647</v>
      </c>
      <c r="K300" s="514">
        <f t="shared" si="489"/>
        <v>1.397</v>
      </c>
      <c r="L300" s="305">
        <f t="shared" si="490"/>
        <v>0.54106438896189224</v>
      </c>
      <c r="M300" s="473" t="s">
        <v>262</v>
      </c>
      <c r="N300" s="589">
        <f t="shared" ref="N300" si="491">+G300+G301</f>
        <v>7.35</v>
      </c>
      <c r="O300" s="589">
        <f t="shared" ref="O300" si="492">+H300+H301</f>
        <v>0</v>
      </c>
      <c r="P300" s="589">
        <f t="shared" ref="P300" si="493">+N300+O300</f>
        <v>7.35</v>
      </c>
      <c r="Q300" s="589">
        <f t="shared" ref="Q300" si="494">+J300+J301</f>
        <v>1.647</v>
      </c>
      <c r="R300" s="589">
        <f t="shared" ref="R300" si="495">+P300-Q300</f>
        <v>5.7029999999999994</v>
      </c>
      <c r="S300" s="591">
        <f t="shared" ref="S300" si="496">+Q300/P300</f>
        <v>0.22408163265306125</v>
      </c>
      <c r="T300" s="481"/>
      <c r="U300" s="181"/>
      <c r="V300" s="181"/>
      <c r="W300" s="181"/>
      <c r="X300" s="181"/>
      <c r="Y300" s="181"/>
      <c r="Z300" s="181"/>
      <c r="AA300" s="252"/>
    </row>
    <row r="301" spans="1:27" s="253" customFormat="1" ht="19.899999999999999" customHeight="1">
      <c r="A301" s="252"/>
      <c r="B301" s="694"/>
      <c r="C301" s="637"/>
      <c r="D301" s="735"/>
      <c r="E301" s="671"/>
      <c r="F301" s="189" t="s">
        <v>22</v>
      </c>
      <c r="G301" s="507">
        <v>4.306</v>
      </c>
      <c r="H301" s="472"/>
      <c r="I301" s="514">
        <f>G301+H301+K300</f>
        <v>5.7030000000000003</v>
      </c>
      <c r="J301" s="286"/>
      <c r="K301" s="472">
        <f t="shared" si="489"/>
        <v>5.7030000000000003</v>
      </c>
      <c r="L301" s="305">
        <f t="shared" si="490"/>
        <v>0</v>
      </c>
      <c r="M301" s="473" t="s">
        <v>262</v>
      </c>
      <c r="N301" s="590"/>
      <c r="O301" s="590"/>
      <c r="P301" s="590"/>
      <c r="Q301" s="590"/>
      <c r="R301" s="590"/>
      <c r="S301" s="592"/>
      <c r="T301" s="481"/>
      <c r="U301" s="181"/>
      <c r="V301" s="181"/>
      <c r="W301" s="181"/>
      <c r="X301" s="181"/>
      <c r="Y301" s="181"/>
      <c r="Z301" s="181"/>
      <c r="AA301" s="252"/>
    </row>
    <row r="302" spans="1:27" s="253" customFormat="1" ht="19.899999999999999" customHeight="1">
      <c r="A302" s="252"/>
      <c r="B302" s="694"/>
      <c r="C302" s="637"/>
      <c r="D302" s="735"/>
      <c r="E302" s="670" t="s">
        <v>586</v>
      </c>
      <c r="F302" s="269" t="s">
        <v>441</v>
      </c>
      <c r="G302" s="507">
        <v>3.0449999999999999</v>
      </c>
      <c r="H302" s="472"/>
      <c r="I302" s="472">
        <f>G302+H302</f>
        <v>3.0449999999999999</v>
      </c>
      <c r="J302" s="286">
        <v>2.052</v>
      </c>
      <c r="K302" s="514">
        <f t="shared" si="489"/>
        <v>0.99299999999999988</v>
      </c>
      <c r="L302" s="305">
        <f t="shared" si="490"/>
        <v>0.67389162561576355</v>
      </c>
      <c r="M302" s="473" t="s">
        <v>262</v>
      </c>
      <c r="N302" s="589">
        <f t="shared" ref="N302" si="497">+G302+G303</f>
        <v>7.3520000000000003</v>
      </c>
      <c r="O302" s="589">
        <f t="shared" ref="O302" si="498">+H302+H303</f>
        <v>0</v>
      </c>
      <c r="P302" s="589">
        <f t="shared" ref="P302" si="499">+N302+O302</f>
        <v>7.3520000000000003</v>
      </c>
      <c r="Q302" s="589">
        <f t="shared" ref="Q302" si="500">+J302+J303</f>
        <v>2.052</v>
      </c>
      <c r="R302" s="589">
        <f t="shared" ref="R302" si="501">+P302-Q302</f>
        <v>5.3000000000000007</v>
      </c>
      <c r="S302" s="591">
        <f t="shared" ref="S302" si="502">+Q302/P302</f>
        <v>0.27910772578890097</v>
      </c>
      <c r="T302" s="481"/>
      <c r="U302" s="181"/>
      <c r="V302" s="181"/>
      <c r="W302" s="181"/>
      <c r="X302" s="181"/>
      <c r="Y302" s="181"/>
      <c r="Z302" s="181"/>
      <c r="AA302" s="252"/>
    </row>
    <row r="303" spans="1:27" s="253" customFormat="1" ht="19.899999999999999" customHeight="1">
      <c r="A303" s="252"/>
      <c r="B303" s="694"/>
      <c r="C303" s="637"/>
      <c r="D303" s="735"/>
      <c r="E303" s="671"/>
      <c r="F303" s="189" t="s">
        <v>22</v>
      </c>
      <c r="G303" s="507">
        <v>4.3070000000000004</v>
      </c>
      <c r="H303" s="472"/>
      <c r="I303" s="514">
        <f>G303+H303+K302</f>
        <v>5.3000000000000007</v>
      </c>
      <c r="J303" s="286"/>
      <c r="K303" s="472">
        <f t="shared" si="489"/>
        <v>5.3000000000000007</v>
      </c>
      <c r="L303" s="305">
        <f t="shared" si="490"/>
        <v>0</v>
      </c>
      <c r="M303" s="473" t="s">
        <v>262</v>
      </c>
      <c r="N303" s="590"/>
      <c r="O303" s="590"/>
      <c r="P303" s="590"/>
      <c r="Q303" s="590"/>
      <c r="R303" s="590"/>
      <c r="S303" s="592"/>
      <c r="T303" s="481"/>
      <c r="U303" s="181"/>
      <c r="V303" s="181"/>
      <c r="W303" s="181"/>
      <c r="X303" s="181"/>
      <c r="Y303" s="181"/>
      <c r="Z303" s="181"/>
      <c r="AA303" s="252"/>
    </row>
    <row r="304" spans="1:27" s="253" customFormat="1" ht="19.899999999999999" customHeight="1">
      <c r="A304" s="252"/>
      <c r="B304" s="694"/>
      <c r="C304" s="637"/>
      <c r="D304" s="735"/>
      <c r="E304" s="670" t="s">
        <v>587</v>
      </c>
      <c r="F304" s="269" t="s">
        <v>441</v>
      </c>
      <c r="G304" s="507">
        <v>3.044</v>
      </c>
      <c r="H304" s="472"/>
      <c r="I304" s="472">
        <f>G304+H304</f>
        <v>3.044</v>
      </c>
      <c r="J304" s="286">
        <v>2.2410000000000001</v>
      </c>
      <c r="K304" s="514">
        <f t="shared" si="489"/>
        <v>0.80299999999999994</v>
      </c>
      <c r="L304" s="305">
        <f t="shared" si="490"/>
        <v>0.73620236530880423</v>
      </c>
      <c r="M304" s="473" t="s">
        <v>262</v>
      </c>
      <c r="N304" s="589">
        <f t="shared" ref="N304" si="503">+G304+G305</f>
        <v>7.35</v>
      </c>
      <c r="O304" s="589">
        <f t="shared" ref="O304" si="504">+H304+H305</f>
        <v>0</v>
      </c>
      <c r="P304" s="589">
        <f t="shared" ref="P304" si="505">+N304+O304</f>
        <v>7.35</v>
      </c>
      <c r="Q304" s="589">
        <f t="shared" ref="Q304" si="506">+J304+J305</f>
        <v>2.2410000000000001</v>
      </c>
      <c r="R304" s="589">
        <f t="shared" ref="R304" si="507">+P304-Q304</f>
        <v>5.109</v>
      </c>
      <c r="S304" s="591">
        <f t="shared" ref="S304" si="508">+Q304/P304</f>
        <v>0.30489795918367352</v>
      </c>
      <c r="T304" s="481"/>
      <c r="U304" s="181"/>
      <c r="V304" s="181"/>
      <c r="W304" s="181"/>
      <c r="X304" s="181"/>
      <c r="Y304" s="181"/>
      <c r="Z304" s="181"/>
      <c r="AA304" s="252"/>
    </row>
    <row r="305" spans="1:27" s="253" customFormat="1" ht="19.899999999999999" customHeight="1">
      <c r="A305" s="252"/>
      <c r="B305" s="694"/>
      <c r="C305" s="637"/>
      <c r="D305" s="735"/>
      <c r="E305" s="671"/>
      <c r="F305" s="189" t="s">
        <v>22</v>
      </c>
      <c r="G305" s="507">
        <v>4.306</v>
      </c>
      <c r="H305" s="472"/>
      <c r="I305" s="514">
        <f>G305+H305+K304</f>
        <v>5.109</v>
      </c>
      <c r="J305" s="286"/>
      <c r="K305" s="472">
        <f t="shared" si="489"/>
        <v>5.109</v>
      </c>
      <c r="L305" s="305">
        <f t="shared" si="490"/>
        <v>0</v>
      </c>
      <c r="M305" s="473" t="s">
        <v>262</v>
      </c>
      <c r="N305" s="590"/>
      <c r="O305" s="590"/>
      <c r="P305" s="590"/>
      <c r="Q305" s="590"/>
      <c r="R305" s="590"/>
      <c r="S305" s="592"/>
      <c r="T305" s="481"/>
      <c r="U305" s="181"/>
      <c r="V305" s="181"/>
      <c r="W305" s="181"/>
      <c r="X305" s="181"/>
      <c r="Y305" s="181"/>
      <c r="Z305" s="181"/>
      <c r="AA305" s="252"/>
    </row>
    <row r="306" spans="1:27" s="253" customFormat="1" ht="19.899999999999999" customHeight="1">
      <c r="A306" s="252"/>
      <c r="B306" s="694"/>
      <c r="C306" s="637"/>
      <c r="D306" s="735"/>
      <c r="E306" s="670" t="s">
        <v>588</v>
      </c>
      <c r="F306" s="269" t="s">
        <v>441</v>
      </c>
      <c r="G306" s="507">
        <v>3.0459999999999998</v>
      </c>
      <c r="H306" s="472">
        <v>10</v>
      </c>
      <c r="I306" s="472">
        <f>G306+H306</f>
        <v>13.045999999999999</v>
      </c>
      <c r="J306" s="286">
        <v>4.8600000000000003</v>
      </c>
      <c r="K306" s="514">
        <f t="shared" si="489"/>
        <v>8.1859999999999999</v>
      </c>
      <c r="L306" s="305">
        <f t="shared" si="490"/>
        <v>0.37252797792426801</v>
      </c>
      <c r="M306" s="473" t="s">
        <v>262</v>
      </c>
      <c r="N306" s="589">
        <f t="shared" ref="N306" si="509">+G306+G307</f>
        <v>7.3550000000000004</v>
      </c>
      <c r="O306" s="589">
        <f t="shared" ref="O306" si="510">+H306+H307</f>
        <v>20</v>
      </c>
      <c r="P306" s="589">
        <f t="shared" ref="P306" si="511">+N306+O306</f>
        <v>27.355</v>
      </c>
      <c r="Q306" s="589">
        <f t="shared" ref="Q306" si="512">+J306+J307</f>
        <v>4.8600000000000003</v>
      </c>
      <c r="R306" s="589">
        <f t="shared" ref="R306" si="513">+P306-Q306</f>
        <v>22.495000000000001</v>
      </c>
      <c r="S306" s="591">
        <f t="shared" ref="S306" si="514">+Q306/P306</f>
        <v>0.17766404679217696</v>
      </c>
      <c r="T306" s="481"/>
      <c r="U306" s="181"/>
      <c r="V306" s="181"/>
      <c r="W306" s="181"/>
      <c r="X306" s="181"/>
      <c r="Y306" s="181"/>
      <c r="Z306" s="181"/>
      <c r="AA306" s="252"/>
    </row>
    <row r="307" spans="1:27" s="253" customFormat="1" ht="19.899999999999999" customHeight="1">
      <c r="A307" s="252"/>
      <c r="B307" s="694"/>
      <c r="C307" s="637"/>
      <c r="D307" s="735"/>
      <c r="E307" s="671"/>
      <c r="F307" s="189" t="s">
        <v>22</v>
      </c>
      <c r="G307" s="507">
        <v>4.3090000000000002</v>
      </c>
      <c r="H307" s="472">
        <v>10</v>
      </c>
      <c r="I307" s="514">
        <f>G307+H307+K306</f>
        <v>22.495000000000001</v>
      </c>
      <c r="J307" s="286"/>
      <c r="K307" s="472">
        <f t="shared" si="489"/>
        <v>22.495000000000001</v>
      </c>
      <c r="L307" s="305">
        <f t="shared" si="490"/>
        <v>0</v>
      </c>
      <c r="M307" s="473" t="s">
        <v>262</v>
      </c>
      <c r="N307" s="590"/>
      <c r="O307" s="590"/>
      <c r="P307" s="590"/>
      <c r="Q307" s="590"/>
      <c r="R307" s="590"/>
      <c r="S307" s="592"/>
      <c r="T307" s="481"/>
      <c r="U307" s="181"/>
      <c r="V307" s="181"/>
      <c r="W307" s="181"/>
      <c r="X307" s="181"/>
      <c r="Y307" s="181"/>
      <c r="Z307" s="181"/>
      <c r="AA307" s="252"/>
    </row>
    <row r="308" spans="1:27" s="253" customFormat="1" ht="19.899999999999999" customHeight="1">
      <c r="A308" s="252"/>
      <c r="B308" s="694"/>
      <c r="C308" s="637"/>
      <c r="D308" s="735"/>
      <c r="E308" s="670" t="s">
        <v>589</v>
      </c>
      <c r="F308" s="269" t="s">
        <v>441</v>
      </c>
      <c r="G308" s="507">
        <v>3.0510000000000002</v>
      </c>
      <c r="H308" s="472"/>
      <c r="I308" s="472">
        <f>G308+H308</f>
        <v>3.0510000000000002</v>
      </c>
      <c r="J308" s="286">
        <v>1.458</v>
      </c>
      <c r="K308" s="514">
        <f t="shared" si="489"/>
        <v>1.5930000000000002</v>
      </c>
      <c r="L308" s="305">
        <f t="shared" si="490"/>
        <v>0.47787610619469023</v>
      </c>
      <c r="M308" s="473" t="s">
        <v>262</v>
      </c>
      <c r="N308" s="589">
        <f t="shared" ref="N308" si="515">+G308+G309</f>
        <v>7.367</v>
      </c>
      <c r="O308" s="589">
        <f t="shared" ref="O308" si="516">+H308+H309</f>
        <v>0</v>
      </c>
      <c r="P308" s="589">
        <f t="shared" ref="P308" si="517">+N308+O308</f>
        <v>7.367</v>
      </c>
      <c r="Q308" s="589">
        <f t="shared" ref="Q308" si="518">+J308+J309</f>
        <v>1.458</v>
      </c>
      <c r="R308" s="589">
        <f t="shared" ref="R308" si="519">+P308-Q308</f>
        <v>5.9089999999999998</v>
      </c>
      <c r="S308" s="591">
        <f t="shared" ref="S308" si="520">+Q308/P308</f>
        <v>0.19790959685082121</v>
      </c>
      <c r="T308" s="481"/>
      <c r="U308" s="181"/>
      <c r="V308" s="181"/>
      <c r="W308" s="181"/>
      <c r="X308" s="181"/>
      <c r="Y308" s="181"/>
      <c r="Z308" s="181"/>
      <c r="AA308" s="252"/>
    </row>
    <row r="309" spans="1:27" s="253" customFormat="1" ht="19.899999999999999" customHeight="1">
      <c r="A309" s="252"/>
      <c r="B309" s="694"/>
      <c r="C309" s="637"/>
      <c r="D309" s="735"/>
      <c r="E309" s="671"/>
      <c r="F309" s="189" t="s">
        <v>22</v>
      </c>
      <c r="G309" s="507">
        <v>4.3159999999999998</v>
      </c>
      <c r="H309" s="472"/>
      <c r="I309" s="514">
        <f>G309+H309+K308</f>
        <v>5.9089999999999998</v>
      </c>
      <c r="J309" s="286"/>
      <c r="K309" s="472">
        <f t="shared" si="489"/>
        <v>5.9089999999999998</v>
      </c>
      <c r="L309" s="305">
        <f t="shared" si="490"/>
        <v>0</v>
      </c>
      <c r="M309" s="473" t="s">
        <v>262</v>
      </c>
      <c r="N309" s="590"/>
      <c r="O309" s="590"/>
      <c r="P309" s="590"/>
      <c r="Q309" s="590"/>
      <c r="R309" s="590"/>
      <c r="S309" s="592"/>
      <c r="T309" s="481"/>
      <c r="U309" s="181"/>
      <c r="V309" s="181"/>
      <c r="W309" s="181"/>
      <c r="X309" s="181"/>
      <c r="Y309" s="181"/>
      <c r="Z309" s="181"/>
      <c r="AA309" s="252"/>
    </row>
    <row r="310" spans="1:27" s="253" customFormat="1" ht="19.899999999999999" customHeight="1">
      <c r="A310" s="252"/>
      <c r="B310" s="694"/>
      <c r="C310" s="637"/>
      <c r="D310" s="735"/>
      <c r="E310" s="670" t="s">
        <v>590</v>
      </c>
      <c r="F310" s="269" t="s">
        <v>441</v>
      </c>
      <c r="G310" s="507">
        <v>3.044</v>
      </c>
      <c r="H310" s="472"/>
      <c r="I310" s="472">
        <f>G310+H310</f>
        <v>3.044</v>
      </c>
      <c r="J310" s="286">
        <v>0.78300000000000003</v>
      </c>
      <c r="K310" s="514">
        <f t="shared" si="489"/>
        <v>2.2610000000000001</v>
      </c>
      <c r="L310" s="305">
        <f t="shared" si="490"/>
        <v>0.25722733245729307</v>
      </c>
      <c r="M310" s="473" t="s">
        <v>262</v>
      </c>
      <c r="N310" s="589">
        <f t="shared" ref="N310" si="521">+G310+G311</f>
        <v>7.35</v>
      </c>
      <c r="O310" s="589">
        <f t="shared" ref="O310" si="522">+H310+H311</f>
        <v>0</v>
      </c>
      <c r="P310" s="589">
        <f t="shared" ref="P310" si="523">+N310+O310</f>
        <v>7.35</v>
      </c>
      <c r="Q310" s="589">
        <f t="shared" ref="Q310" si="524">+J310+J311</f>
        <v>0.78300000000000003</v>
      </c>
      <c r="R310" s="589">
        <f t="shared" ref="R310" si="525">+P310-Q310</f>
        <v>6.5669999999999993</v>
      </c>
      <c r="S310" s="591">
        <f t="shared" ref="S310" si="526">+Q310/P310</f>
        <v>0.10653061224489797</v>
      </c>
      <c r="T310" s="481"/>
      <c r="U310" s="181"/>
      <c r="V310" s="181"/>
      <c r="W310" s="181"/>
      <c r="X310" s="181"/>
      <c r="Y310" s="181"/>
      <c r="Z310" s="181"/>
      <c r="AA310" s="252"/>
    </row>
    <row r="311" spans="1:27" s="253" customFormat="1" ht="19.899999999999999" customHeight="1">
      <c r="A311" s="252"/>
      <c r="B311" s="694"/>
      <c r="C311" s="637"/>
      <c r="D311" s="735"/>
      <c r="E311" s="671"/>
      <c r="F311" s="189" t="s">
        <v>22</v>
      </c>
      <c r="G311" s="507">
        <v>4.306</v>
      </c>
      <c r="H311" s="472"/>
      <c r="I311" s="514">
        <f>G311+H311+K310</f>
        <v>6.5670000000000002</v>
      </c>
      <c r="J311" s="286"/>
      <c r="K311" s="472">
        <f t="shared" si="489"/>
        <v>6.5670000000000002</v>
      </c>
      <c r="L311" s="305">
        <f t="shared" si="490"/>
        <v>0</v>
      </c>
      <c r="M311" s="473" t="s">
        <v>262</v>
      </c>
      <c r="N311" s="590"/>
      <c r="O311" s="590"/>
      <c r="P311" s="590"/>
      <c r="Q311" s="590"/>
      <c r="R311" s="590"/>
      <c r="S311" s="592"/>
      <c r="T311" s="481"/>
      <c r="U311" s="181"/>
      <c r="V311" s="181"/>
      <c r="W311" s="181"/>
      <c r="X311" s="181"/>
      <c r="Y311" s="181"/>
      <c r="Z311" s="181"/>
      <c r="AA311" s="252"/>
    </row>
    <row r="312" spans="1:27" s="253" customFormat="1" ht="19.899999999999999" customHeight="1">
      <c r="B312" s="694"/>
      <c r="C312" s="637"/>
      <c r="D312" s="735"/>
      <c r="E312" s="670" t="s">
        <v>591</v>
      </c>
      <c r="F312" s="269" t="s">
        <v>441</v>
      </c>
      <c r="G312" s="507">
        <v>3.044</v>
      </c>
      <c r="H312" s="472"/>
      <c r="I312" s="472">
        <f>G312+H312</f>
        <v>3.044</v>
      </c>
      <c r="J312" s="286">
        <v>0.91800000000000004</v>
      </c>
      <c r="K312" s="514">
        <f t="shared" si="489"/>
        <v>2.1259999999999999</v>
      </c>
      <c r="L312" s="305">
        <f t="shared" si="490"/>
        <v>0.30157687253613669</v>
      </c>
      <c r="M312" s="473" t="s">
        <v>262</v>
      </c>
      <c r="N312" s="589">
        <f t="shared" ref="N312" si="527">+G312+G313</f>
        <v>7.35</v>
      </c>
      <c r="O312" s="589">
        <f t="shared" ref="O312" si="528">+H312+H313</f>
        <v>0</v>
      </c>
      <c r="P312" s="589">
        <f t="shared" ref="P312" si="529">+N312+O312</f>
        <v>7.35</v>
      </c>
      <c r="Q312" s="589">
        <f t="shared" ref="Q312" si="530">+J312+J313</f>
        <v>0.91800000000000004</v>
      </c>
      <c r="R312" s="589">
        <f t="shared" ref="R312" si="531">+P312-Q312</f>
        <v>6.4319999999999995</v>
      </c>
      <c r="S312" s="591">
        <f t="shared" ref="S312" si="532">+Q312/P312</f>
        <v>0.12489795918367348</v>
      </c>
      <c r="T312" s="481"/>
      <c r="U312" s="181"/>
      <c r="V312" s="181"/>
      <c r="W312" s="181"/>
      <c r="X312" s="181"/>
      <c r="Y312" s="181"/>
      <c r="Z312" s="181"/>
      <c r="AA312" s="252"/>
    </row>
    <row r="313" spans="1:27" s="253" customFormat="1" ht="19.899999999999999" customHeight="1">
      <c r="B313" s="694"/>
      <c r="C313" s="637"/>
      <c r="D313" s="735"/>
      <c r="E313" s="671"/>
      <c r="F313" s="189" t="s">
        <v>22</v>
      </c>
      <c r="G313" s="507">
        <v>4.306</v>
      </c>
      <c r="H313" s="472"/>
      <c r="I313" s="514">
        <f>G313+H313+K312</f>
        <v>6.4320000000000004</v>
      </c>
      <c r="J313" s="286"/>
      <c r="K313" s="472">
        <f t="shared" si="489"/>
        <v>6.4320000000000004</v>
      </c>
      <c r="L313" s="305">
        <f t="shared" si="490"/>
        <v>0</v>
      </c>
      <c r="M313" s="473" t="s">
        <v>262</v>
      </c>
      <c r="N313" s="590"/>
      <c r="O313" s="590"/>
      <c r="P313" s="590"/>
      <c r="Q313" s="590"/>
      <c r="R313" s="590"/>
      <c r="S313" s="592"/>
      <c r="T313" s="481"/>
      <c r="U313" s="181"/>
      <c r="V313" s="181"/>
      <c r="W313" s="181"/>
      <c r="X313" s="181"/>
      <c r="Y313" s="181"/>
      <c r="Z313" s="181"/>
      <c r="AA313" s="252"/>
    </row>
    <row r="314" spans="1:27" s="253" customFormat="1" ht="19.899999999999999" customHeight="1">
      <c r="B314" s="694"/>
      <c r="C314" s="637"/>
      <c r="D314" s="735"/>
      <c r="E314" s="670" t="s">
        <v>592</v>
      </c>
      <c r="F314" s="269" t="s">
        <v>441</v>
      </c>
      <c r="G314" s="507">
        <v>3.0449999999999999</v>
      </c>
      <c r="H314" s="472"/>
      <c r="I314" s="472">
        <f t="shared" ref="I314" si="533">G314+H314</f>
        <v>3.0449999999999999</v>
      </c>
      <c r="J314" s="286">
        <v>3.1320000000000001</v>
      </c>
      <c r="K314" s="514">
        <f t="shared" si="489"/>
        <v>-8.7000000000000188E-2</v>
      </c>
      <c r="L314" s="305">
        <f t="shared" si="490"/>
        <v>1.0285714285714287</v>
      </c>
      <c r="M314" s="473">
        <v>43622</v>
      </c>
      <c r="N314" s="589">
        <f t="shared" ref="N314" si="534">+G314+G315</f>
        <v>7.3520000000000003</v>
      </c>
      <c r="O314" s="589">
        <f t="shared" ref="O314" si="535">+H314+H315</f>
        <v>0</v>
      </c>
      <c r="P314" s="589">
        <f t="shared" ref="P314" si="536">+N314+O314</f>
        <v>7.3520000000000003</v>
      </c>
      <c r="Q314" s="589">
        <f t="shared" ref="Q314" si="537">+J314+J315</f>
        <v>3.1320000000000001</v>
      </c>
      <c r="R314" s="589">
        <f t="shared" ref="R314" si="538">+P314-Q314</f>
        <v>4.2200000000000006</v>
      </c>
      <c r="S314" s="591">
        <f t="shared" ref="S314" si="539">+Q314/P314</f>
        <v>0.42600652883569096</v>
      </c>
      <c r="T314" s="481"/>
      <c r="U314" s="181"/>
      <c r="V314" s="181"/>
      <c r="W314" s="181"/>
      <c r="X314" s="181"/>
      <c r="Y314" s="181"/>
      <c r="Z314" s="181"/>
      <c r="AA314" s="252"/>
    </row>
    <row r="315" spans="1:27" s="253" customFormat="1" ht="19.899999999999999" customHeight="1">
      <c r="A315" s="252"/>
      <c r="B315" s="694"/>
      <c r="C315" s="637"/>
      <c r="D315" s="735"/>
      <c r="E315" s="671"/>
      <c r="F315" s="189" t="s">
        <v>22</v>
      </c>
      <c r="G315" s="507">
        <v>4.3070000000000004</v>
      </c>
      <c r="H315" s="472"/>
      <c r="I315" s="514">
        <f t="shared" ref="I315" si="540">G315+H315+K314</f>
        <v>4.2200000000000006</v>
      </c>
      <c r="J315" s="286"/>
      <c r="K315" s="472">
        <f t="shared" si="489"/>
        <v>4.2200000000000006</v>
      </c>
      <c r="L315" s="305">
        <f t="shared" si="490"/>
        <v>0</v>
      </c>
      <c r="M315" s="473" t="s">
        <v>262</v>
      </c>
      <c r="N315" s="590"/>
      <c r="O315" s="590"/>
      <c r="P315" s="590"/>
      <c r="Q315" s="590"/>
      <c r="R315" s="590"/>
      <c r="S315" s="592"/>
      <c r="T315" s="481"/>
      <c r="U315" s="181"/>
      <c r="V315" s="181"/>
      <c r="W315" s="181"/>
      <c r="X315" s="181"/>
      <c r="Y315" s="181"/>
      <c r="Z315" s="181"/>
      <c r="AA315" s="252"/>
    </row>
    <row r="316" spans="1:27" s="253" customFormat="1" ht="19.899999999999999" customHeight="1">
      <c r="B316" s="694"/>
      <c r="C316" s="637"/>
      <c r="D316" s="735"/>
      <c r="E316" s="670" t="s">
        <v>593</v>
      </c>
      <c r="F316" s="269" t="s">
        <v>441</v>
      </c>
      <c r="G316" s="507">
        <v>3.0449999999999999</v>
      </c>
      <c r="H316" s="472"/>
      <c r="I316" s="472">
        <f t="shared" ref="I316" si="541">G316+H316</f>
        <v>3.0449999999999999</v>
      </c>
      <c r="J316" s="286">
        <v>2.214</v>
      </c>
      <c r="K316" s="514">
        <f t="shared" si="489"/>
        <v>0.83099999999999996</v>
      </c>
      <c r="L316" s="305">
        <f t="shared" si="490"/>
        <v>0.72709359605911328</v>
      </c>
      <c r="M316" s="473" t="s">
        <v>262</v>
      </c>
      <c r="N316" s="589">
        <f t="shared" ref="N316" si="542">+G316+G317</f>
        <v>7.351</v>
      </c>
      <c r="O316" s="589">
        <f t="shared" ref="O316" si="543">+H316+H317</f>
        <v>0</v>
      </c>
      <c r="P316" s="589">
        <f t="shared" ref="P316" si="544">+N316+O316</f>
        <v>7.351</v>
      </c>
      <c r="Q316" s="589">
        <f t="shared" ref="Q316" si="545">+J316+J317</f>
        <v>2.214</v>
      </c>
      <c r="R316" s="589">
        <f t="shared" ref="R316" si="546">+P316-Q316</f>
        <v>5.1370000000000005</v>
      </c>
      <c r="S316" s="591">
        <f>+Q316/P316</f>
        <v>0.30118351244728608</v>
      </c>
      <c r="T316" s="481"/>
      <c r="U316" s="181"/>
      <c r="V316" s="181"/>
      <c r="W316" s="181"/>
      <c r="X316" s="181"/>
      <c r="Y316" s="181"/>
      <c r="Z316" s="181"/>
      <c r="AA316" s="252"/>
    </row>
    <row r="317" spans="1:27" s="253" customFormat="1" ht="19.899999999999999" customHeight="1">
      <c r="B317" s="694"/>
      <c r="C317" s="637"/>
      <c r="D317" s="735"/>
      <c r="E317" s="671"/>
      <c r="F317" s="189" t="s">
        <v>22</v>
      </c>
      <c r="G317" s="507">
        <v>4.306</v>
      </c>
      <c r="H317" s="472"/>
      <c r="I317" s="514">
        <f t="shared" ref="I317" si="547">G317+H317+K316</f>
        <v>5.1370000000000005</v>
      </c>
      <c r="J317" s="286"/>
      <c r="K317" s="472">
        <f t="shared" si="489"/>
        <v>5.1370000000000005</v>
      </c>
      <c r="L317" s="305">
        <f t="shared" si="490"/>
        <v>0</v>
      </c>
      <c r="M317" s="473" t="s">
        <v>262</v>
      </c>
      <c r="N317" s="590"/>
      <c r="O317" s="590"/>
      <c r="P317" s="590"/>
      <c r="Q317" s="590"/>
      <c r="R317" s="590"/>
      <c r="S317" s="592"/>
      <c r="T317" s="481"/>
      <c r="U317" s="181"/>
      <c r="V317" s="181"/>
      <c r="W317" s="181"/>
      <c r="X317" s="181"/>
      <c r="Y317" s="181"/>
      <c r="Z317" s="181"/>
      <c r="AA317" s="252"/>
    </row>
    <row r="318" spans="1:27" s="253" customFormat="1" ht="19.899999999999999" customHeight="1">
      <c r="B318" s="694"/>
      <c r="C318" s="637"/>
      <c r="D318" s="735"/>
      <c r="E318" s="670" t="s">
        <v>594</v>
      </c>
      <c r="F318" s="269" t="s">
        <v>441</v>
      </c>
      <c r="G318" s="507">
        <v>3.044</v>
      </c>
      <c r="H318" s="472"/>
      <c r="I318" s="472">
        <f t="shared" ref="I318" si="548">G318+H318</f>
        <v>3.044</v>
      </c>
      <c r="J318" s="286">
        <v>1.377</v>
      </c>
      <c r="K318" s="514">
        <f t="shared" si="489"/>
        <v>1.667</v>
      </c>
      <c r="L318" s="305">
        <f t="shared" si="490"/>
        <v>0.452365308804205</v>
      </c>
      <c r="M318" s="473" t="s">
        <v>262</v>
      </c>
      <c r="N318" s="589">
        <f t="shared" ref="N318" si="549">+G318+G319</f>
        <v>7.3490000000000002</v>
      </c>
      <c r="O318" s="589">
        <f t="shared" ref="O318" si="550">+H318+H319</f>
        <v>0</v>
      </c>
      <c r="P318" s="589">
        <f t="shared" ref="P318" si="551">+N318+O318</f>
        <v>7.3490000000000002</v>
      </c>
      <c r="Q318" s="589">
        <f t="shared" ref="Q318" si="552">+J318+J319</f>
        <v>1.377</v>
      </c>
      <c r="R318" s="589">
        <f t="shared" ref="R318" si="553">+P318-Q318</f>
        <v>5.9720000000000004</v>
      </c>
      <c r="S318" s="591">
        <f t="shared" ref="S318" si="554">+Q318/P318</f>
        <v>0.1873724316233501</v>
      </c>
      <c r="T318" s="481"/>
      <c r="U318" s="181"/>
      <c r="V318" s="181"/>
      <c r="W318" s="181"/>
      <c r="X318" s="181"/>
      <c r="Y318" s="181"/>
      <c r="Z318" s="181"/>
      <c r="AA318" s="252"/>
    </row>
    <row r="319" spans="1:27" s="253" customFormat="1" ht="19.899999999999999" customHeight="1">
      <c r="B319" s="694"/>
      <c r="C319" s="637"/>
      <c r="D319" s="735"/>
      <c r="E319" s="671"/>
      <c r="F319" s="189" t="s">
        <v>22</v>
      </c>
      <c r="G319" s="507">
        <v>4.3049999999999997</v>
      </c>
      <c r="H319" s="472"/>
      <c r="I319" s="514">
        <f t="shared" ref="I319" si="555">G319+H319+K318</f>
        <v>5.9719999999999995</v>
      </c>
      <c r="J319" s="286"/>
      <c r="K319" s="472">
        <f t="shared" si="489"/>
        <v>5.9719999999999995</v>
      </c>
      <c r="L319" s="305">
        <f t="shared" si="490"/>
        <v>0</v>
      </c>
      <c r="M319" s="473" t="s">
        <v>262</v>
      </c>
      <c r="N319" s="590"/>
      <c r="O319" s="590"/>
      <c r="P319" s="590"/>
      <c r="Q319" s="590"/>
      <c r="R319" s="590"/>
      <c r="S319" s="592"/>
      <c r="T319" s="481"/>
      <c r="U319" s="181"/>
      <c r="V319" s="181"/>
      <c r="W319" s="181"/>
      <c r="X319" s="181"/>
      <c r="Y319" s="181"/>
      <c r="Z319" s="181"/>
      <c r="AA319" s="252"/>
    </row>
    <row r="320" spans="1:27" s="253" customFormat="1" ht="19.899999999999999" customHeight="1">
      <c r="B320" s="694"/>
      <c r="C320" s="637"/>
      <c r="D320" s="735"/>
      <c r="E320" s="670" t="s">
        <v>595</v>
      </c>
      <c r="F320" s="269" t="s">
        <v>441</v>
      </c>
      <c r="G320" s="507">
        <v>3.0419999999999998</v>
      </c>
      <c r="H320" s="472"/>
      <c r="I320" s="472">
        <f t="shared" ref="I320:I324" si="556">G320+H320</f>
        <v>3.0419999999999998</v>
      </c>
      <c r="J320" s="286">
        <v>1.7010000000000001</v>
      </c>
      <c r="K320" s="514">
        <f t="shared" si="489"/>
        <v>1.3409999999999997</v>
      </c>
      <c r="L320" s="305">
        <f t="shared" si="490"/>
        <v>0.55917159763313617</v>
      </c>
      <c r="M320" s="473" t="s">
        <v>262</v>
      </c>
      <c r="N320" s="589">
        <f t="shared" ref="N320:O320" si="557">+G320+G321</f>
        <v>7.3449999999999998</v>
      </c>
      <c r="O320" s="589">
        <f t="shared" si="557"/>
        <v>0</v>
      </c>
      <c r="P320" s="589">
        <f t="shared" ref="P320" si="558">+N320+O320</f>
        <v>7.3449999999999998</v>
      </c>
      <c r="Q320" s="589">
        <f t="shared" ref="Q320" si="559">+J320+J321</f>
        <v>1.7010000000000001</v>
      </c>
      <c r="R320" s="589">
        <f t="shared" ref="R320" si="560">+P320-Q320</f>
        <v>5.6440000000000001</v>
      </c>
      <c r="S320" s="591">
        <f t="shared" ref="S320" si="561">+Q320/P320</f>
        <v>0.23158611300204221</v>
      </c>
      <c r="T320" s="481"/>
      <c r="U320" s="181"/>
      <c r="V320" s="181"/>
      <c r="W320" s="181"/>
      <c r="X320" s="181"/>
      <c r="Y320" s="181"/>
      <c r="Z320" s="181"/>
      <c r="AA320" s="252"/>
    </row>
    <row r="321" spans="2:27" s="253" customFormat="1" ht="19.899999999999999" customHeight="1">
      <c r="B321" s="694"/>
      <c r="C321" s="637"/>
      <c r="D321" s="735"/>
      <c r="E321" s="671"/>
      <c r="F321" s="189" t="s">
        <v>22</v>
      </c>
      <c r="G321" s="507">
        <v>4.3029999999999999</v>
      </c>
      <c r="H321" s="472"/>
      <c r="I321" s="514">
        <f t="shared" ref="I321:I325" si="562">G321+H321+K320</f>
        <v>5.6440000000000001</v>
      </c>
      <c r="J321" s="286"/>
      <c r="K321" s="472">
        <f t="shared" si="489"/>
        <v>5.6440000000000001</v>
      </c>
      <c r="L321" s="305">
        <f t="shared" si="490"/>
        <v>0</v>
      </c>
      <c r="M321" s="473" t="s">
        <v>262</v>
      </c>
      <c r="N321" s="590"/>
      <c r="O321" s="590"/>
      <c r="P321" s="590"/>
      <c r="Q321" s="590"/>
      <c r="R321" s="590"/>
      <c r="S321" s="592"/>
      <c r="T321" s="481"/>
      <c r="U321" s="181"/>
      <c r="V321" s="181"/>
      <c r="W321" s="181"/>
      <c r="X321" s="181"/>
      <c r="Y321" s="181"/>
      <c r="Z321" s="181"/>
      <c r="AA321" s="252"/>
    </row>
    <row r="322" spans="2:27" s="253" customFormat="1" ht="19.899999999999999" customHeight="1">
      <c r="B322" s="694"/>
      <c r="C322" s="637"/>
      <c r="D322" s="735"/>
      <c r="E322" s="670" t="s">
        <v>596</v>
      </c>
      <c r="F322" s="269" t="s">
        <v>441</v>
      </c>
      <c r="G322" s="507">
        <v>3.0449999999999999</v>
      </c>
      <c r="H322" s="472"/>
      <c r="I322" s="472">
        <f t="shared" si="556"/>
        <v>3.0449999999999999</v>
      </c>
      <c r="J322" s="286">
        <v>1.4850000000000001</v>
      </c>
      <c r="K322" s="514">
        <f>I322-J322</f>
        <v>1.5599999999999998</v>
      </c>
      <c r="L322" s="305">
        <f>J322/I322</f>
        <v>0.48768472906403948</v>
      </c>
      <c r="M322" s="473" t="s">
        <v>262</v>
      </c>
      <c r="N322" s="589">
        <f t="shared" ref="N322:O322" si="563">+G322+G323</f>
        <v>7.3520000000000003</v>
      </c>
      <c r="O322" s="589">
        <f t="shared" si="563"/>
        <v>0</v>
      </c>
      <c r="P322" s="589">
        <f t="shared" ref="P322" si="564">+N322+O322</f>
        <v>7.3520000000000003</v>
      </c>
      <c r="Q322" s="589">
        <f t="shared" ref="Q322" si="565">+J322+J323</f>
        <v>1.4850000000000001</v>
      </c>
      <c r="R322" s="589">
        <f t="shared" ref="R322:R346" si="566">+P322-Q322</f>
        <v>5.867</v>
      </c>
      <c r="S322" s="591">
        <f t="shared" ref="S322" si="567">+Q322/P322</f>
        <v>0.20198585418933623</v>
      </c>
      <c r="T322" s="481"/>
      <c r="U322" s="181"/>
      <c r="V322" s="181"/>
      <c r="W322" s="181"/>
      <c r="X322" s="181"/>
      <c r="Y322" s="181"/>
      <c r="Z322" s="181"/>
      <c r="AA322" s="252"/>
    </row>
    <row r="323" spans="2:27" s="253" customFormat="1" ht="19.899999999999999" customHeight="1">
      <c r="B323" s="694"/>
      <c r="C323" s="637"/>
      <c r="D323" s="735"/>
      <c r="E323" s="671"/>
      <c r="F323" s="189" t="s">
        <v>22</v>
      </c>
      <c r="G323" s="507">
        <v>4.3070000000000004</v>
      </c>
      <c r="H323" s="472"/>
      <c r="I323" s="514">
        <f t="shared" si="562"/>
        <v>5.867</v>
      </c>
      <c r="J323" s="286"/>
      <c r="K323" s="472">
        <f t="shared" ref="K323:K347" si="568">I323-J323</f>
        <v>5.867</v>
      </c>
      <c r="L323" s="305">
        <f t="shared" ref="L323:L347" si="569">J323/I323</f>
        <v>0</v>
      </c>
      <c r="M323" s="473" t="s">
        <v>262</v>
      </c>
      <c r="N323" s="590"/>
      <c r="O323" s="590"/>
      <c r="P323" s="590"/>
      <c r="Q323" s="590"/>
      <c r="R323" s="590"/>
      <c r="S323" s="592"/>
      <c r="T323" s="481"/>
      <c r="U323" s="181"/>
      <c r="V323" s="181"/>
      <c r="W323" s="181"/>
      <c r="X323" s="181"/>
      <c r="Y323" s="181"/>
      <c r="Z323" s="181"/>
      <c r="AA323" s="252"/>
    </row>
    <row r="324" spans="2:27" s="253" customFormat="1" ht="19.899999999999999" customHeight="1">
      <c r="B324" s="694"/>
      <c r="C324" s="637"/>
      <c r="D324" s="735"/>
      <c r="E324" s="670" t="s">
        <v>597</v>
      </c>
      <c r="F324" s="269" t="s">
        <v>441</v>
      </c>
      <c r="G324" s="507">
        <v>3.0419999999999998</v>
      </c>
      <c r="H324" s="472"/>
      <c r="I324" s="472">
        <f t="shared" si="556"/>
        <v>3.0419999999999998</v>
      </c>
      <c r="J324" s="286">
        <v>1.782</v>
      </c>
      <c r="K324" s="514">
        <f t="shared" si="568"/>
        <v>1.2599999999999998</v>
      </c>
      <c r="L324" s="305">
        <f t="shared" si="569"/>
        <v>0.58579881656804733</v>
      </c>
      <c r="M324" s="473" t="s">
        <v>262</v>
      </c>
      <c r="N324" s="589">
        <f t="shared" ref="N324:O360" si="570">+G324+G325</f>
        <v>7.3449999999999998</v>
      </c>
      <c r="O324" s="589">
        <f t="shared" si="570"/>
        <v>0</v>
      </c>
      <c r="P324" s="589">
        <f>+N324+O324</f>
        <v>7.3449999999999998</v>
      </c>
      <c r="Q324" s="589">
        <f t="shared" ref="Q324" si="571">+J324+J325</f>
        <v>1.782</v>
      </c>
      <c r="R324" s="589">
        <f t="shared" ref="R324:R348" si="572">+P324-Q324</f>
        <v>5.5629999999999997</v>
      </c>
      <c r="S324" s="591">
        <f t="shared" ref="S324" si="573">+Q324/P324</f>
        <v>0.24261402314499661</v>
      </c>
      <c r="T324" s="481"/>
      <c r="U324" s="181"/>
      <c r="V324" s="181"/>
      <c r="W324" s="181"/>
      <c r="X324" s="181"/>
      <c r="Y324" s="181"/>
      <c r="Z324" s="181"/>
      <c r="AA324" s="252"/>
    </row>
    <row r="325" spans="2:27" s="253" customFormat="1" ht="19.899999999999999" customHeight="1">
      <c r="B325" s="694"/>
      <c r="C325" s="637"/>
      <c r="D325" s="735"/>
      <c r="E325" s="671"/>
      <c r="F325" s="189" t="s">
        <v>22</v>
      </c>
      <c r="G325" s="507">
        <v>4.3029999999999999</v>
      </c>
      <c r="H325" s="472"/>
      <c r="I325" s="514">
        <f t="shared" si="562"/>
        <v>5.5629999999999997</v>
      </c>
      <c r="J325" s="286"/>
      <c r="K325" s="472">
        <f t="shared" si="568"/>
        <v>5.5629999999999997</v>
      </c>
      <c r="L325" s="305">
        <f t="shared" si="569"/>
        <v>0</v>
      </c>
      <c r="M325" s="473" t="s">
        <v>262</v>
      </c>
      <c r="N325" s="590"/>
      <c r="O325" s="590"/>
      <c r="P325" s="590"/>
      <c r="Q325" s="590"/>
      <c r="R325" s="590"/>
      <c r="S325" s="592"/>
      <c r="T325" s="481"/>
      <c r="U325" s="181"/>
      <c r="V325" s="181"/>
      <c r="W325" s="181"/>
      <c r="X325" s="181"/>
      <c r="Y325" s="181"/>
      <c r="Z325" s="181"/>
      <c r="AA325" s="252"/>
    </row>
    <row r="326" spans="2:27" s="253" customFormat="1" ht="19.899999999999999" customHeight="1">
      <c r="B326" s="694"/>
      <c r="C326" s="637"/>
      <c r="D326" s="735"/>
      <c r="E326" s="670" t="s">
        <v>598</v>
      </c>
      <c r="F326" s="269" t="s">
        <v>441</v>
      </c>
      <c r="G326" s="507">
        <v>3.0449999999999999</v>
      </c>
      <c r="H326" s="472"/>
      <c r="I326" s="472">
        <f>G326+H326</f>
        <v>3.0449999999999999</v>
      </c>
      <c r="J326" s="286">
        <v>1.2689999999999999</v>
      </c>
      <c r="K326" s="514">
        <f t="shared" si="568"/>
        <v>1.776</v>
      </c>
      <c r="L326" s="305">
        <f t="shared" si="569"/>
        <v>0.41674876847290637</v>
      </c>
      <c r="M326" s="473" t="s">
        <v>262</v>
      </c>
      <c r="N326" s="589">
        <f t="shared" si="570"/>
        <v>7.3520000000000003</v>
      </c>
      <c r="O326" s="589">
        <f t="shared" si="570"/>
        <v>0</v>
      </c>
      <c r="P326" s="589">
        <f t="shared" ref="P326" si="574">+N326+O326</f>
        <v>7.3520000000000003</v>
      </c>
      <c r="Q326" s="589">
        <f t="shared" ref="Q326" si="575">+J326+J327</f>
        <v>1.2689999999999999</v>
      </c>
      <c r="R326" s="589">
        <f t="shared" ref="R326" si="576">+P326-Q326</f>
        <v>6.0830000000000002</v>
      </c>
      <c r="S326" s="591">
        <f t="shared" ref="S326" si="577">+Q326/P326</f>
        <v>0.17260609357997822</v>
      </c>
      <c r="T326" s="481"/>
      <c r="U326" s="181"/>
      <c r="V326" s="181"/>
      <c r="W326" s="181"/>
      <c r="X326" s="181"/>
      <c r="Y326" s="181"/>
      <c r="Z326" s="181"/>
      <c r="AA326" s="252"/>
    </row>
    <row r="327" spans="2:27" s="253" customFormat="1" ht="19.899999999999999" customHeight="1">
      <c r="B327" s="694"/>
      <c r="C327" s="637"/>
      <c r="D327" s="735"/>
      <c r="E327" s="671"/>
      <c r="F327" s="189" t="s">
        <v>22</v>
      </c>
      <c r="G327" s="507">
        <v>4.3070000000000004</v>
      </c>
      <c r="H327" s="472"/>
      <c r="I327" s="514">
        <f>G327+H327+K326</f>
        <v>6.0830000000000002</v>
      </c>
      <c r="J327" s="286"/>
      <c r="K327" s="472">
        <f t="shared" si="568"/>
        <v>6.0830000000000002</v>
      </c>
      <c r="L327" s="305">
        <f t="shared" si="569"/>
        <v>0</v>
      </c>
      <c r="M327" s="473" t="s">
        <v>262</v>
      </c>
      <c r="N327" s="590"/>
      <c r="O327" s="590"/>
      <c r="P327" s="590"/>
      <c r="Q327" s="590"/>
      <c r="R327" s="590"/>
      <c r="S327" s="592"/>
      <c r="T327" s="481"/>
      <c r="U327" s="181"/>
      <c r="V327" s="181"/>
      <c r="W327" s="181"/>
      <c r="X327" s="181"/>
      <c r="Y327" s="181"/>
      <c r="Z327" s="181"/>
      <c r="AA327" s="252"/>
    </row>
    <row r="328" spans="2:27" s="253" customFormat="1" ht="19.899999999999999" customHeight="1">
      <c r="B328" s="694"/>
      <c r="C328" s="637"/>
      <c r="D328" s="735"/>
      <c r="E328" s="670" t="s">
        <v>599</v>
      </c>
      <c r="F328" s="269" t="s">
        <v>441</v>
      </c>
      <c r="G328" s="507">
        <v>3.044</v>
      </c>
      <c r="H328" s="472"/>
      <c r="I328" s="514">
        <f>G328+H328</f>
        <v>3.044</v>
      </c>
      <c r="J328" s="286">
        <v>2.0790000000000002</v>
      </c>
      <c r="K328" s="514">
        <f t="shared" si="568"/>
        <v>0.96499999999999986</v>
      </c>
      <c r="L328" s="305">
        <f t="shared" si="569"/>
        <v>0.68298291721419191</v>
      </c>
      <c r="M328" s="473" t="s">
        <v>262</v>
      </c>
      <c r="N328" s="589">
        <f t="shared" si="570"/>
        <v>7.35</v>
      </c>
      <c r="O328" s="589">
        <f t="shared" si="570"/>
        <v>0</v>
      </c>
      <c r="P328" s="589">
        <f t="shared" ref="P328" si="578">+N328+O328</f>
        <v>7.35</v>
      </c>
      <c r="Q328" s="589">
        <f t="shared" ref="Q328" si="579">+J328+J329</f>
        <v>2.0790000000000002</v>
      </c>
      <c r="R328" s="589">
        <f t="shared" ref="R328" si="580">+P328-Q328</f>
        <v>5.270999999999999</v>
      </c>
      <c r="S328" s="591">
        <f t="shared" ref="S328" si="581">+Q328/P328</f>
        <v>0.28285714285714292</v>
      </c>
      <c r="T328" s="481"/>
      <c r="U328" s="181"/>
      <c r="V328" s="181"/>
      <c r="W328" s="181"/>
      <c r="X328" s="181"/>
      <c r="Y328" s="181"/>
      <c r="Z328" s="181"/>
      <c r="AA328" s="252"/>
    </row>
    <row r="329" spans="2:27" s="253" customFormat="1" ht="19.899999999999999" customHeight="1">
      <c r="B329" s="694"/>
      <c r="C329" s="637"/>
      <c r="D329" s="735"/>
      <c r="E329" s="671"/>
      <c r="F329" s="189" t="s">
        <v>22</v>
      </c>
      <c r="G329" s="507">
        <v>4.306</v>
      </c>
      <c r="H329" s="472"/>
      <c r="I329" s="514">
        <f>K328+G329+H329</f>
        <v>5.2709999999999999</v>
      </c>
      <c r="J329" s="286"/>
      <c r="K329" s="472">
        <f t="shared" si="568"/>
        <v>5.2709999999999999</v>
      </c>
      <c r="L329" s="305">
        <f t="shared" si="569"/>
        <v>0</v>
      </c>
      <c r="M329" s="473" t="s">
        <v>262</v>
      </c>
      <c r="N329" s="590"/>
      <c r="O329" s="590"/>
      <c r="P329" s="590"/>
      <c r="Q329" s="590"/>
      <c r="R329" s="590"/>
      <c r="S329" s="592"/>
      <c r="T329" s="481"/>
      <c r="U329" s="181"/>
      <c r="V329" s="181"/>
      <c r="W329" s="181"/>
      <c r="X329" s="181"/>
      <c r="Y329" s="181"/>
      <c r="Z329" s="181"/>
      <c r="AA329" s="252"/>
    </row>
    <row r="330" spans="2:27" s="253" customFormat="1" ht="19.899999999999999" customHeight="1">
      <c r="B330" s="694"/>
      <c r="C330" s="637"/>
      <c r="D330" s="735"/>
      <c r="E330" s="670" t="s">
        <v>600</v>
      </c>
      <c r="F330" s="269" t="s">
        <v>441</v>
      </c>
      <c r="G330" s="507">
        <v>3.0449999999999999</v>
      </c>
      <c r="H330" s="472"/>
      <c r="I330" s="514">
        <f t="shared" ref="I330" si="582">G330+H330</f>
        <v>3.0449999999999999</v>
      </c>
      <c r="J330" s="286">
        <v>0.75600000000000001</v>
      </c>
      <c r="K330" s="514">
        <f t="shared" si="568"/>
        <v>2.2889999999999997</v>
      </c>
      <c r="L330" s="305">
        <f t="shared" si="569"/>
        <v>0.24827586206896551</v>
      </c>
      <c r="M330" s="473" t="s">
        <v>262</v>
      </c>
      <c r="N330" s="589">
        <f t="shared" si="570"/>
        <v>7.3520000000000003</v>
      </c>
      <c r="O330" s="589">
        <f t="shared" si="570"/>
        <v>0</v>
      </c>
      <c r="P330" s="589">
        <f t="shared" ref="P330" si="583">+N330+O330</f>
        <v>7.3520000000000003</v>
      </c>
      <c r="Q330" s="589">
        <f>+J330+J331</f>
        <v>0.75600000000000001</v>
      </c>
      <c r="R330" s="589">
        <f t="shared" ref="R330" si="584">+P330-Q330</f>
        <v>6.5960000000000001</v>
      </c>
      <c r="S330" s="591">
        <f t="shared" ref="S330" si="585">+Q330/P330</f>
        <v>0.10282916213275299</v>
      </c>
      <c r="T330" s="481"/>
      <c r="U330" s="181"/>
      <c r="V330" s="181"/>
      <c r="W330" s="181"/>
      <c r="X330" s="181"/>
      <c r="Y330" s="181"/>
      <c r="Z330" s="181"/>
      <c r="AA330" s="252"/>
    </row>
    <row r="331" spans="2:27" s="253" customFormat="1" ht="19.899999999999999" customHeight="1">
      <c r="B331" s="694"/>
      <c r="C331" s="637"/>
      <c r="D331" s="735"/>
      <c r="E331" s="671"/>
      <c r="F331" s="189" t="s">
        <v>22</v>
      </c>
      <c r="G331" s="507">
        <v>4.3070000000000004</v>
      </c>
      <c r="H331" s="472"/>
      <c r="I331" s="514">
        <f t="shared" ref="I331" si="586">K330+G331+H331</f>
        <v>6.5960000000000001</v>
      </c>
      <c r="J331" s="286"/>
      <c r="K331" s="472">
        <f t="shared" si="568"/>
        <v>6.5960000000000001</v>
      </c>
      <c r="L331" s="305">
        <f t="shared" si="569"/>
        <v>0</v>
      </c>
      <c r="M331" s="473" t="s">
        <v>262</v>
      </c>
      <c r="N331" s="590"/>
      <c r="O331" s="590"/>
      <c r="P331" s="590"/>
      <c r="Q331" s="590"/>
      <c r="R331" s="590"/>
      <c r="S331" s="592"/>
      <c r="T331" s="481"/>
      <c r="U331" s="181"/>
      <c r="V331" s="181"/>
      <c r="W331" s="181"/>
      <c r="X331" s="181"/>
      <c r="Y331" s="181"/>
      <c r="Z331" s="181"/>
      <c r="AA331" s="252"/>
    </row>
    <row r="332" spans="2:27" s="253" customFormat="1" ht="19.899999999999999" customHeight="1">
      <c r="B332" s="694"/>
      <c r="C332" s="637"/>
      <c r="D332" s="735"/>
      <c r="E332" s="670" t="s">
        <v>601</v>
      </c>
      <c r="F332" s="269" t="s">
        <v>441</v>
      </c>
      <c r="G332" s="507">
        <v>3.0449999999999999</v>
      </c>
      <c r="H332" s="472"/>
      <c r="I332" s="514">
        <f t="shared" ref="I332" si="587">G332+H332</f>
        <v>3.0449999999999999</v>
      </c>
      <c r="J332" s="286">
        <v>1.161</v>
      </c>
      <c r="K332" s="514">
        <f t="shared" si="568"/>
        <v>1.8839999999999999</v>
      </c>
      <c r="L332" s="305">
        <f t="shared" si="569"/>
        <v>0.3812807881773399</v>
      </c>
      <c r="M332" s="473" t="s">
        <v>262</v>
      </c>
      <c r="N332" s="589">
        <f t="shared" si="570"/>
        <v>7.3520000000000003</v>
      </c>
      <c r="O332" s="589">
        <f t="shared" si="570"/>
        <v>0</v>
      </c>
      <c r="P332" s="589">
        <f t="shared" ref="P332" si="588">+N332+O332</f>
        <v>7.3520000000000003</v>
      </c>
      <c r="Q332" s="589">
        <f t="shared" ref="Q332" si="589">+J332+J333</f>
        <v>1.161</v>
      </c>
      <c r="R332" s="589">
        <f t="shared" ref="R332" si="590">+P332-Q332</f>
        <v>6.1910000000000007</v>
      </c>
      <c r="S332" s="591">
        <f>+Q332/P332</f>
        <v>0.15791621327529923</v>
      </c>
      <c r="T332" s="481"/>
      <c r="U332" s="181"/>
      <c r="V332" s="181"/>
      <c r="W332" s="181"/>
      <c r="X332" s="181"/>
      <c r="Y332" s="181"/>
      <c r="Z332" s="181"/>
      <c r="AA332" s="252"/>
    </row>
    <row r="333" spans="2:27" s="253" customFormat="1" ht="19.899999999999999" customHeight="1">
      <c r="B333" s="694"/>
      <c r="C333" s="637"/>
      <c r="D333" s="735"/>
      <c r="E333" s="671"/>
      <c r="F333" s="189" t="s">
        <v>22</v>
      </c>
      <c r="G333" s="507">
        <v>4.3070000000000004</v>
      </c>
      <c r="H333" s="472"/>
      <c r="I333" s="514">
        <f t="shared" ref="I333" si="591">K332+G333+H333</f>
        <v>6.1910000000000007</v>
      </c>
      <c r="J333" s="286"/>
      <c r="K333" s="472">
        <f t="shared" si="568"/>
        <v>6.1910000000000007</v>
      </c>
      <c r="L333" s="305">
        <f t="shared" si="569"/>
        <v>0</v>
      </c>
      <c r="M333" s="473" t="s">
        <v>262</v>
      </c>
      <c r="N333" s="590"/>
      <c r="O333" s="590"/>
      <c r="P333" s="590"/>
      <c r="Q333" s="590"/>
      <c r="R333" s="590"/>
      <c r="S333" s="592"/>
      <c r="T333" s="481"/>
      <c r="U333" s="181"/>
      <c r="V333" s="181"/>
      <c r="W333" s="181"/>
      <c r="X333" s="181"/>
      <c r="Y333" s="181"/>
      <c r="Z333" s="181"/>
      <c r="AA333" s="252"/>
    </row>
    <row r="334" spans="2:27" s="253" customFormat="1" ht="19.899999999999999" customHeight="1">
      <c r="B334" s="694"/>
      <c r="C334" s="637"/>
      <c r="D334" s="735"/>
      <c r="E334" s="670" t="s">
        <v>602</v>
      </c>
      <c r="F334" s="269" t="s">
        <v>441</v>
      </c>
      <c r="G334" s="507">
        <v>3.0449999999999999</v>
      </c>
      <c r="H334" s="472"/>
      <c r="I334" s="514">
        <f t="shared" ref="I334" si="592">G334+H334</f>
        <v>3.0449999999999999</v>
      </c>
      <c r="J334" s="286">
        <v>1.35</v>
      </c>
      <c r="K334" s="514">
        <f t="shared" si="568"/>
        <v>1.6949999999999998</v>
      </c>
      <c r="L334" s="305">
        <f t="shared" si="569"/>
        <v>0.44334975369458129</v>
      </c>
      <c r="M334" s="473" t="s">
        <v>262</v>
      </c>
      <c r="N334" s="589">
        <f t="shared" si="570"/>
        <v>7.3520000000000003</v>
      </c>
      <c r="O334" s="589">
        <f t="shared" si="570"/>
        <v>0</v>
      </c>
      <c r="P334" s="589">
        <f t="shared" ref="P334" si="593">+N334+O334</f>
        <v>7.3520000000000003</v>
      </c>
      <c r="Q334" s="589">
        <f t="shared" ref="Q334" si="594">+J334+J335</f>
        <v>1.35</v>
      </c>
      <c r="R334" s="589">
        <f t="shared" ref="R334" si="595">+P334-Q334</f>
        <v>6.0020000000000007</v>
      </c>
      <c r="S334" s="591">
        <f t="shared" ref="S334" si="596">+Q334/P334</f>
        <v>0.18362350380848749</v>
      </c>
      <c r="T334" s="481"/>
      <c r="U334" s="181"/>
      <c r="V334" s="181"/>
      <c r="W334" s="181"/>
      <c r="X334" s="181"/>
      <c r="Y334" s="181"/>
      <c r="Z334" s="181"/>
      <c r="AA334" s="252"/>
    </row>
    <row r="335" spans="2:27" s="253" customFormat="1" ht="19.899999999999999" customHeight="1">
      <c r="B335" s="694"/>
      <c r="C335" s="637"/>
      <c r="D335" s="735"/>
      <c r="E335" s="671"/>
      <c r="F335" s="189" t="s">
        <v>22</v>
      </c>
      <c r="G335" s="507">
        <v>4.3070000000000004</v>
      </c>
      <c r="H335" s="472"/>
      <c r="I335" s="514">
        <f t="shared" ref="I335" si="597">K334+G335+H335</f>
        <v>6.0020000000000007</v>
      </c>
      <c r="J335" s="286"/>
      <c r="K335" s="472">
        <f t="shared" si="568"/>
        <v>6.0020000000000007</v>
      </c>
      <c r="L335" s="305">
        <f t="shared" si="569"/>
        <v>0</v>
      </c>
      <c r="M335" s="473" t="s">
        <v>262</v>
      </c>
      <c r="N335" s="590"/>
      <c r="O335" s="590"/>
      <c r="P335" s="590"/>
      <c r="Q335" s="590"/>
      <c r="R335" s="590"/>
      <c r="S335" s="592"/>
      <c r="T335" s="481"/>
      <c r="U335" s="181"/>
      <c r="V335" s="181"/>
      <c r="W335" s="181"/>
      <c r="X335" s="181"/>
      <c r="Y335" s="181"/>
      <c r="Z335" s="181"/>
      <c r="AA335" s="252"/>
    </row>
    <row r="336" spans="2:27" s="253" customFormat="1" ht="19.899999999999999" customHeight="1">
      <c r="B336" s="694"/>
      <c r="C336" s="637"/>
      <c r="D336" s="735"/>
      <c r="E336" s="670" t="s">
        <v>603</v>
      </c>
      <c r="F336" s="269" t="s">
        <v>441</v>
      </c>
      <c r="G336" s="507">
        <v>3.0449999999999999</v>
      </c>
      <c r="H336" s="472"/>
      <c r="I336" s="514">
        <f>G336+H336</f>
        <v>3.0449999999999999</v>
      </c>
      <c r="J336" s="286">
        <v>1.161</v>
      </c>
      <c r="K336" s="514">
        <f t="shared" si="568"/>
        <v>1.8839999999999999</v>
      </c>
      <c r="L336" s="305">
        <f t="shared" si="569"/>
        <v>0.3812807881773399</v>
      </c>
      <c r="M336" s="473" t="s">
        <v>262</v>
      </c>
      <c r="N336" s="589">
        <f t="shared" si="570"/>
        <v>7.3520000000000003</v>
      </c>
      <c r="O336" s="589">
        <f t="shared" si="570"/>
        <v>0</v>
      </c>
      <c r="P336" s="589">
        <f t="shared" ref="P336" si="598">+N336+O336</f>
        <v>7.3520000000000003</v>
      </c>
      <c r="Q336" s="589">
        <f t="shared" ref="Q336" si="599">+J336+J337</f>
        <v>1.161</v>
      </c>
      <c r="R336" s="589">
        <f t="shared" ref="R336" si="600">+P336-Q336</f>
        <v>6.1910000000000007</v>
      </c>
      <c r="S336" s="591">
        <f t="shared" ref="S336" si="601">+Q336/P336</f>
        <v>0.15791621327529923</v>
      </c>
      <c r="T336" s="481"/>
      <c r="U336" s="181"/>
      <c r="V336" s="181"/>
      <c r="W336" s="181"/>
      <c r="X336" s="181"/>
      <c r="Y336" s="181"/>
      <c r="Z336" s="181"/>
      <c r="AA336" s="252"/>
    </row>
    <row r="337" spans="1:27" s="253" customFormat="1" ht="19.899999999999999" customHeight="1">
      <c r="B337" s="694"/>
      <c r="C337" s="637"/>
      <c r="D337" s="735"/>
      <c r="E337" s="671"/>
      <c r="F337" s="189" t="s">
        <v>22</v>
      </c>
      <c r="G337" s="507">
        <v>4.3070000000000004</v>
      </c>
      <c r="H337" s="472"/>
      <c r="I337" s="514">
        <f>K336+G337+H337</f>
        <v>6.1910000000000007</v>
      </c>
      <c r="J337" s="286"/>
      <c r="K337" s="472">
        <f t="shared" si="568"/>
        <v>6.1910000000000007</v>
      </c>
      <c r="L337" s="305">
        <f t="shared" si="569"/>
        <v>0</v>
      </c>
      <c r="M337" s="473" t="s">
        <v>262</v>
      </c>
      <c r="N337" s="590"/>
      <c r="O337" s="590"/>
      <c r="P337" s="590"/>
      <c r="Q337" s="590"/>
      <c r="R337" s="590"/>
      <c r="S337" s="592"/>
      <c r="T337" s="481"/>
      <c r="U337" s="181"/>
      <c r="V337" s="181"/>
      <c r="W337" s="181"/>
      <c r="X337" s="181"/>
      <c r="Y337" s="181"/>
      <c r="Z337" s="181"/>
      <c r="AA337" s="252"/>
    </row>
    <row r="338" spans="1:27" s="253" customFormat="1" ht="19.899999999999999" customHeight="1">
      <c r="B338" s="694"/>
      <c r="C338" s="637"/>
      <c r="D338" s="735"/>
      <c r="E338" s="670" t="s">
        <v>604</v>
      </c>
      <c r="F338" s="269" t="s">
        <v>441</v>
      </c>
      <c r="G338" s="507">
        <v>3.0449999999999999</v>
      </c>
      <c r="H338" s="472"/>
      <c r="I338" s="514">
        <f>G338+H338</f>
        <v>3.0449999999999999</v>
      </c>
      <c r="J338" s="286">
        <v>2.052</v>
      </c>
      <c r="K338" s="514">
        <f t="shared" si="568"/>
        <v>0.99299999999999988</v>
      </c>
      <c r="L338" s="305">
        <f t="shared" si="569"/>
        <v>0.67389162561576355</v>
      </c>
      <c r="M338" s="473" t="s">
        <v>262</v>
      </c>
      <c r="N338" s="589">
        <f t="shared" si="570"/>
        <v>7.3520000000000003</v>
      </c>
      <c r="O338" s="589">
        <f t="shared" si="570"/>
        <v>0</v>
      </c>
      <c r="P338" s="589">
        <f t="shared" ref="P338" si="602">+N338+O338</f>
        <v>7.3520000000000003</v>
      </c>
      <c r="Q338" s="589">
        <f t="shared" ref="Q338" si="603">+J338+J339</f>
        <v>2.052</v>
      </c>
      <c r="R338" s="589">
        <f t="shared" ref="R338" si="604">+P338-Q338</f>
        <v>5.3000000000000007</v>
      </c>
      <c r="S338" s="591">
        <f t="shared" ref="S338" si="605">+Q338/P338</f>
        <v>0.27910772578890097</v>
      </c>
      <c r="T338" s="481"/>
      <c r="U338" s="181"/>
      <c r="V338" s="181"/>
      <c r="W338" s="181"/>
      <c r="X338" s="181"/>
      <c r="Y338" s="181"/>
      <c r="Z338" s="181"/>
      <c r="AA338" s="252"/>
    </row>
    <row r="339" spans="1:27" s="253" customFormat="1" ht="19.899999999999999" customHeight="1">
      <c r="B339" s="694"/>
      <c r="C339" s="637"/>
      <c r="D339" s="735"/>
      <c r="E339" s="671"/>
      <c r="F339" s="189" t="s">
        <v>22</v>
      </c>
      <c r="G339" s="507">
        <v>4.3070000000000004</v>
      </c>
      <c r="H339" s="472"/>
      <c r="I339" s="514">
        <f>G339+H339+K338</f>
        <v>5.3000000000000007</v>
      </c>
      <c r="J339" s="286"/>
      <c r="K339" s="472">
        <f t="shared" si="568"/>
        <v>5.3000000000000007</v>
      </c>
      <c r="L339" s="305">
        <f t="shared" si="569"/>
        <v>0</v>
      </c>
      <c r="M339" s="473" t="s">
        <v>262</v>
      </c>
      <c r="N339" s="590"/>
      <c r="O339" s="590"/>
      <c r="P339" s="590"/>
      <c r="Q339" s="590"/>
      <c r="R339" s="590"/>
      <c r="S339" s="592"/>
      <c r="T339" s="481"/>
      <c r="U339" s="181"/>
      <c r="V339" s="181"/>
      <c r="W339" s="181"/>
      <c r="X339" s="181"/>
      <c r="Y339" s="181"/>
      <c r="Z339" s="181"/>
      <c r="AA339" s="252"/>
    </row>
    <row r="340" spans="1:27" s="253" customFormat="1" ht="19.899999999999999" customHeight="1">
      <c r="B340" s="694"/>
      <c r="C340" s="637"/>
      <c r="D340" s="735"/>
      <c r="E340" s="670" t="s">
        <v>605</v>
      </c>
      <c r="F340" s="269" t="s">
        <v>441</v>
      </c>
      <c r="G340" s="507">
        <v>3.044</v>
      </c>
      <c r="H340" s="472"/>
      <c r="I340" s="514">
        <f>G340+H340</f>
        <v>3.044</v>
      </c>
      <c r="J340" s="286">
        <v>0.51300000000000001</v>
      </c>
      <c r="K340" s="514">
        <f t="shared" si="568"/>
        <v>2.5310000000000001</v>
      </c>
      <c r="L340" s="305">
        <f t="shared" si="569"/>
        <v>0.16852825229960577</v>
      </c>
      <c r="M340" s="473" t="s">
        <v>262</v>
      </c>
      <c r="N340" s="589">
        <f t="shared" si="570"/>
        <v>7.35</v>
      </c>
      <c r="O340" s="589">
        <f t="shared" ref="O340" si="606">+H340+H341</f>
        <v>0</v>
      </c>
      <c r="P340" s="589">
        <f t="shared" ref="P340" si="607">+N340+O340</f>
        <v>7.35</v>
      </c>
      <c r="Q340" s="589">
        <f t="shared" ref="Q340" si="608">+J340+J341</f>
        <v>0.51300000000000001</v>
      </c>
      <c r="R340" s="589">
        <f t="shared" ref="R340" si="609">+P340-Q340</f>
        <v>6.8369999999999997</v>
      </c>
      <c r="S340" s="591">
        <f t="shared" ref="S340" si="610">+Q340/P340</f>
        <v>6.9795918367346943E-2</v>
      </c>
      <c r="T340" s="481"/>
      <c r="U340" s="181"/>
      <c r="V340" s="181"/>
      <c r="W340" s="181"/>
      <c r="X340" s="181"/>
      <c r="Y340" s="181"/>
      <c r="Z340" s="181"/>
      <c r="AA340" s="252"/>
    </row>
    <row r="341" spans="1:27" s="253" customFormat="1" ht="19.899999999999999" customHeight="1">
      <c r="B341" s="694"/>
      <c r="C341" s="637"/>
      <c r="D341" s="735"/>
      <c r="E341" s="671"/>
      <c r="F341" s="189" t="s">
        <v>22</v>
      </c>
      <c r="G341" s="507">
        <v>4.306</v>
      </c>
      <c r="H341" s="472"/>
      <c r="I341" s="515">
        <f>G341+H341+K340</f>
        <v>6.8369999999999997</v>
      </c>
      <c r="J341" s="286"/>
      <c r="K341" s="472">
        <f t="shared" si="568"/>
        <v>6.8369999999999997</v>
      </c>
      <c r="L341" s="305">
        <f t="shared" si="569"/>
        <v>0</v>
      </c>
      <c r="M341" s="473" t="s">
        <v>262</v>
      </c>
      <c r="N341" s="590"/>
      <c r="O341" s="590"/>
      <c r="P341" s="590"/>
      <c r="Q341" s="590"/>
      <c r="R341" s="590"/>
      <c r="S341" s="592"/>
      <c r="T341" s="481"/>
      <c r="U341" s="181"/>
      <c r="V341" s="181"/>
      <c r="W341" s="181"/>
      <c r="X341" s="181"/>
      <c r="Y341" s="181"/>
      <c r="Z341" s="181"/>
      <c r="AA341" s="252"/>
    </row>
    <row r="342" spans="1:27" s="253" customFormat="1" ht="19.899999999999999" customHeight="1">
      <c r="B342" s="694"/>
      <c r="C342" s="637"/>
      <c r="D342" s="735"/>
      <c r="E342" s="670" t="s">
        <v>606</v>
      </c>
      <c r="F342" s="269" t="s">
        <v>441</v>
      </c>
      <c r="G342" s="507">
        <v>3.044</v>
      </c>
      <c r="H342" s="472"/>
      <c r="I342" s="514">
        <f>+G342+H342</f>
        <v>3.044</v>
      </c>
      <c r="J342" s="286">
        <v>3.2130000000000001</v>
      </c>
      <c r="K342" s="514">
        <f t="shared" si="568"/>
        <v>-0.16900000000000004</v>
      </c>
      <c r="L342" s="305">
        <f t="shared" si="569"/>
        <v>1.0555190538764783</v>
      </c>
      <c r="M342" s="473">
        <v>43585</v>
      </c>
      <c r="N342" s="589">
        <f t="shared" si="570"/>
        <v>7.35</v>
      </c>
      <c r="O342" s="589">
        <f>+H342+H343</f>
        <v>0</v>
      </c>
      <c r="P342" s="589">
        <f t="shared" ref="P342" si="611">+N342+O342</f>
        <v>7.35</v>
      </c>
      <c r="Q342" s="589">
        <f t="shared" ref="Q342" si="612">+J342+J343</f>
        <v>3.2130000000000001</v>
      </c>
      <c r="R342" s="589">
        <f t="shared" ref="R342" si="613">+P342-Q342</f>
        <v>4.1369999999999996</v>
      </c>
      <c r="S342" s="591">
        <f t="shared" ref="S342" si="614">+Q342/P342</f>
        <v>0.43714285714285717</v>
      </c>
      <c r="T342" s="481"/>
      <c r="U342" s="181"/>
      <c r="V342" s="181"/>
      <c r="W342" s="181"/>
      <c r="X342" s="181"/>
      <c r="Y342" s="181"/>
      <c r="Z342" s="181"/>
      <c r="AA342" s="252"/>
    </row>
    <row r="343" spans="1:27" s="253" customFormat="1" ht="19.899999999999999" customHeight="1">
      <c r="A343" s="252" t="s">
        <v>442</v>
      </c>
      <c r="B343" s="694"/>
      <c r="C343" s="637"/>
      <c r="D343" s="735"/>
      <c r="E343" s="671"/>
      <c r="F343" s="189" t="s">
        <v>22</v>
      </c>
      <c r="G343" s="507">
        <v>4.306</v>
      </c>
      <c r="H343" s="472"/>
      <c r="I343" s="514">
        <f>H343+K342+G343</f>
        <v>4.1370000000000005</v>
      </c>
      <c r="J343" s="286"/>
      <c r="K343" s="472">
        <f t="shared" si="568"/>
        <v>4.1370000000000005</v>
      </c>
      <c r="L343" s="305">
        <f t="shared" si="569"/>
        <v>0</v>
      </c>
      <c r="M343" s="473" t="s">
        <v>262</v>
      </c>
      <c r="N343" s="590"/>
      <c r="O343" s="590"/>
      <c r="P343" s="590"/>
      <c r="Q343" s="590"/>
      <c r="R343" s="590"/>
      <c r="S343" s="592"/>
      <c r="T343" s="481"/>
      <c r="U343" s="181"/>
      <c r="V343" s="181"/>
      <c r="W343" s="181"/>
      <c r="X343" s="181"/>
      <c r="Y343" s="181"/>
      <c r="Z343" s="181"/>
      <c r="AA343" s="252"/>
    </row>
    <row r="344" spans="1:27" s="253" customFormat="1" ht="19.899999999999999" customHeight="1">
      <c r="B344" s="694"/>
      <c r="C344" s="637"/>
      <c r="D344" s="735"/>
      <c r="E344" s="670" t="s">
        <v>607</v>
      </c>
      <c r="F344" s="269" t="s">
        <v>441</v>
      </c>
      <c r="G344" s="507">
        <v>3.044</v>
      </c>
      <c r="H344" s="472"/>
      <c r="I344" s="514">
        <f>+G344+H344</f>
        <v>3.044</v>
      </c>
      <c r="J344" s="286">
        <v>1.08</v>
      </c>
      <c r="K344" s="514">
        <f t="shared" si="568"/>
        <v>1.964</v>
      </c>
      <c r="L344" s="305">
        <f t="shared" si="569"/>
        <v>0.35479632063074901</v>
      </c>
      <c r="M344" s="473" t="s">
        <v>262</v>
      </c>
      <c r="N344" s="589">
        <f t="shared" si="570"/>
        <v>7.3490000000000002</v>
      </c>
      <c r="O344" s="589">
        <f t="shared" si="570"/>
        <v>0</v>
      </c>
      <c r="P344" s="589">
        <f>+N344+O344</f>
        <v>7.3490000000000002</v>
      </c>
      <c r="Q344" s="589">
        <f t="shared" ref="Q344" si="615">+J344+J345</f>
        <v>1.08</v>
      </c>
      <c r="R344" s="589">
        <f t="shared" ref="R344" si="616">+P344-Q344</f>
        <v>6.2690000000000001</v>
      </c>
      <c r="S344" s="591">
        <f t="shared" ref="S344" si="617">+Q344/P344</f>
        <v>0.14695876990066675</v>
      </c>
      <c r="T344" s="481"/>
      <c r="U344" s="181"/>
      <c r="V344" s="181"/>
      <c r="W344" s="181"/>
      <c r="X344" s="181"/>
      <c r="Y344" s="181"/>
      <c r="Z344" s="181"/>
      <c r="AA344" s="252"/>
    </row>
    <row r="345" spans="1:27" s="253" customFormat="1" ht="19.899999999999999" customHeight="1">
      <c r="B345" s="694"/>
      <c r="C345" s="637"/>
      <c r="D345" s="735"/>
      <c r="E345" s="671"/>
      <c r="F345" s="189" t="s">
        <v>22</v>
      </c>
      <c r="G345" s="507">
        <v>4.3049999999999997</v>
      </c>
      <c r="H345" s="472"/>
      <c r="I345" s="514">
        <f>+G345+H345+K344</f>
        <v>6.2690000000000001</v>
      </c>
      <c r="J345" s="286"/>
      <c r="K345" s="472">
        <f t="shared" si="568"/>
        <v>6.2690000000000001</v>
      </c>
      <c r="L345" s="305">
        <f t="shared" si="569"/>
        <v>0</v>
      </c>
      <c r="M345" s="473" t="s">
        <v>262</v>
      </c>
      <c r="N345" s="590"/>
      <c r="O345" s="590"/>
      <c r="P345" s="590"/>
      <c r="Q345" s="590"/>
      <c r="R345" s="590"/>
      <c r="S345" s="592"/>
      <c r="T345" s="481"/>
      <c r="U345" s="181"/>
      <c r="V345" s="181"/>
      <c r="W345" s="181"/>
      <c r="X345" s="181"/>
      <c r="Y345" s="181"/>
      <c r="Z345" s="181"/>
      <c r="AA345" s="252"/>
    </row>
    <row r="346" spans="1:27" s="253" customFormat="1" ht="19.899999999999999" customHeight="1">
      <c r="B346" s="694"/>
      <c r="C346" s="637"/>
      <c r="D346" s="735"/>
      <c r="E346" s="670" t="s">
        <v>608</v>
      </c>
      <c r="F346" s="269" t="s">
        <v>441</v>
      </c>
      <c r="G346" s="507">
        <v>3.044</v>
      </c>
      <c r="H346" s="472"/>
      <c r="I346" s="514">
        <f>+G346+H346</f>
        <v>3.044</v>
      </c>
      <c r="J346" s="286">
        <v>1.849</v>
      </c>
      <c r="K346" s="514">
        <f t="shared" si="568"/>
        <v>1.1950000000000001</v>
      </c>
      <c r="L346" s="305">
        <f t="shared" si="569"/>
        <v>0.60742444152431008</v>
      </c>
      <c r="M346" s="473" t="s">
        <v>262</v>
      </c>
      <c r="N346" s="589">
        <f t="shared" si="570"/>
        <v>7.35</v>
      </c>
      <c r="O346" s="589">
        <f t="shared" si="570"/>
        <v>0</v>
      </c>
      <c r="P346" s="589">
        <f t="shared" ref="P346" si="618">+N346+O346</f>
        <v>7.35</v>
      </c>
      <c r="Q346" s="589">
        <f t="shared" ref="Q346" si="619">+J346+J347</f>
        <v>1.849</v>
      </c>
      <c r="R346" s="589">
        <f t="shared" si="566"/>
        <v>5.5009999999999994</v>
      </c>
      <c r="S346" s="591">
        <f t="shared" ref="S346" si="620">+Q346/P346</f>
        <v>0.25156462585034012</v>
      </c>
      <c r="T346" s="481"/>
      <c r="U346" s="181"/>
      <c r="V346" s="181"/>
      <c r="W346" s="181"/>
      <c r="X346" s="181"/>
      <c r="Y346" s="181"/>
      <c r="Z346" s="181"/>
      <c r="AA346" s="252"/>
    </row>
    <row r="347" spans="1:27" s="253" customFormat="1" ht="19.899999999999999" customHeight="1">
      <c r="B347" s="694"/>
      <c r="C347" s="637"/>
      <c r="D347" s="735"/>
      <c r="E347" s="671"/>
      <c r="F347" s="189" t="s">
        <v>22</v>
      </c>
      <c r="G347" s="507">
        <v>4.306</v>
      </c>
      <c r="H347" s="472"/>
      <c r="I347" s="514">
        <f>+G347+H347+K346</f>
        <v>5.5010000000000003</v>
      </c>
      <c r="J347" s="286"/>
      <c r="K347" s="472">
        <f t="shared" si="568"/>
        <v>5.5010000000000003</v>
      </c>
      <c r="L347" s="305">
        <f t="shared" si="569"/>
        <v>0</v>
      </c>
      <c r="M347" s="473" t="s">
        <v>262</v>
      </c>
      <c r="N347" s="590"/>
      <c r="O347" s="590"/>
      <c r="P347" s="590"/>
      <c r="Q347" s="590"/>
      <c r="R347" s="590"/>
      <c r="S347" s="592"/>
      <c r="T347" s="481"/>
      <c r="U347" s="181"/>
      <c r="V347" s="181"/>
      <c r="W347" s="181"/>
      <c r="X347" s="181"/>
      <c r="Y347" s="181"/>
      <c r="Z347" s="181"/>
      <c r="AA347" s="252"/>
    </row>
    <row r="348" spans="1:27" s="253" customFormat="1" ht="19.899999999999999" customHeight="1">
      <c r="B348" s="694"/>
      <c r="C348" s="637"/>
      <c r="D348" s="735"/>
      <c r="E348" s="670" t="s">
        <v>609</v>
      </c>
      <c r="F348" s="269" t="s">
        <v>441</v>
      </c>
      <c r="G348" s="507">
        <v>3.0449999999999999</v>
      </c>
      <c r="H348" s="472"/>
      <c r="I348" s="514">
        <f>+G348+H348</f>
        <v>3.0449999999999999</v>
      </c>
      <c r="J348" s="286">
        <v>1.7549999999999999</v>
      </c>
      <c r="K348" s="514">
        <f>I348-J348</f>
        <v>1.29</v>
      </c>
      <c r="L348" s="305">
        <f>J348/I348</f>
        <v>0.57635467980295563</v>
      </c>
      <c r="M348" s="473" t="s">
        <v>262</v>
      </c>
      <c r="N348" s="589">
        <f t="shared" si="570"/>
        <v>7.3520000000000003</v>
      </c>
      <c r="O348" s="589">
        <f t="shared" si="570"/>
        <v>0</v>
      </c>
      <c r="P348" s="589">
        <f t="shared" ref="P348" si="621">+N348+O348</f>
        <v>7.3520000000000003</v>
      </c>
      <c r="Q348" s="589">
        <f t="shared" ref="Q348" si="622">+J348+J349</f>
        <v>1.7549999999999999</v>
      </c>
      <c r="R348" s="589">
        <f t="shared" si="572"/>
        <v>5.5970000000000004</v>
      </c>
      <c r="S348" s="591">
        <f t="shared" ref="S348" si="623">+Q348/P348</f>
        <v>0.23871055495103372</v>
      </c>
      <c r="T348" s="481"/>
      <c r="U348" s="181"/>
      <c r="V348" s="181"/>
      <c r="W348" s="181"/>
      <c r="X348" s="181"/>
      <c r="Y348" s="181"/>
      <c r="Z348" s="181"/>
      <c r="AA348" s="252"/>
    </row>
    <row r="349" spans="1:27" s="253" customFormat="1" ht="19.899999999999999" customHeight="1">
      <c r="A349" s="252"/>
      <c r="B349" s="694"/>
      <c r="C349" s="637"/>
      <c r="D349" s="735"/>
      <c r="E349" s="671"/>
      <c r="F349" s="189" t="s">
        <v>22</v>
      </c>
      <c r="G349" s="507">
        <v>4.3070000000000004</v>
      </c>
      <c r="H349" s="472"/>
      <c r="I349" s="514">
        <f>+G349+H349+K348</f>
        <v>5.5970000000000004</v>
      </c>
      <c r="J349" s="286"/>
      <c r="K349" s="472">
        <f t="shared" ref="K349:K363" si="624">I349-J349</f>
        <v>5.5970000000000004</v>
      </c>
      <c r="L349" s="305">
        <f t="shared" ref="L349:L363" si="625">J349/I349</f>
        <v>0</v>
      </c>
      <c r="M349" s="473" t="s">
        <v>262</v>
      </c>
      <c r="N349" s="590"/>
      <c r="O349" s="590"/>
      <c r="P349" s="590"/>
      <c r="Q349" s="590"/>
      <c r="R349" s="590"/>
      <c r="S349" s="592"/>
      <c r="T349" s="481"/>
      <c r="U349" s="181"/>
      <c r="V349" s="181"/>
      <c r="W349" s="181"/>
      <c r="X349" s="181"/>
      <c r="Y349" s="181"/>
      <c r="Z349" s="181"/>
      <c r="AA349" s="252"/>
    </row>
    <row r="350" spans="1:27" s="253" customFormat="1" ht="19.899999999999999" customHeight="1">
      <c r="B350" s="694"/>
      <c r="C350" s="637"/>
      <c r="D350" s="735"/>
      <c r="E350" s="670" t="s">
        <v>610</v>
      </c>
      <c r="F350" s="269" t="s">
        <v>441</v>
      </c>
      <c r="G350" s="507">
        <v>3.044</v>
      </c>
      <c r="H350" s="472"/>
      <c r="I350" s="514">
        <f>+G350+H350</f>
        <v>3.044</v>
      </c>
      <c r="J350" s="286">
        <v>0.45900000000000002</v>
      </c>
      <c r="K350" s="514">
        <f t="shared" si="624"/>
        <v>2.585</v>
      </c>
      <c r="L350" s="305">
        <f t="shared" si="625"/>
        <v>0.15078843626806834</v>
      </c>
      <c r="M350" s="473" t="s">
        <v>262</v>
      </c>
      <c r="N350" s="589">
        <f t="shared" si="570"/>
        <v>7.35</v>
      </c>
      <c r="O350" s="589">
        <f t="shared" si="570"/>
        <v>0</v>
      </c>
      <c r="P350" s="589">
        <f t="shared" ref="P350" si="626">+N350+O350</f>
        <v>7.35</v>
      </c>
      <c r="Q350" s="589">
        <f>+J350+J351</f>
        <v>0.45900000000000002</v>
      </c>
      <c r="R350" s="589">
        <f>+P350-Q350</f>
        <v>6.891</v>
      </c>
      <c r="S350" s="591">
        <f t="shared" ref="S350" si="627">+Q350/P350</f>
        <v>6.2448979591836741E-2</v>
      </c>
      <c r="T350" s="481"/>
      <c r="U350" s="181"/>
      <c r="V350" s="181"/>
      <c r="W350" s="181"/>
      <c r="X350" s="181"/>
      <c r="Y350" s="181"/>
      <c r="Z350" s="181"/>
      <c r="AA350" s="252"/>
    </row>
    <row r="351" spans="1:27" s="253" customFormat="1" ht="19.899999999999999" customHeight="1">
      <c r="B351" s="694"/>
      <c r="C351" s="637"/>
      <c r="D351" s="735"/>
      <c r="E351" s="671"/>
      <c r="F351" s="189" t="s">
        <v>22</v>
      </c>
      <c r="G351" s="507">
        <v>4.306</v>
      </c>
      <c r="H351" s="472"/>
      <c r="I351" s="514">
        <f>+G351+H351+K350</f>
        <v>6.891</v>
      </c>
      <c r="J351" s="286"/>
      <c r="K351" s="472">
        <f t="shared" si="624"/>
        <v>6.891</v>
      </c>
      <c r="L351" s="305">
        <f t="shared" si="625"/>
        <v>0</v>
      </c>
      <c r="M351" s="473" t="s">
        <v>262</v>
      </c>
      <c r="N351" s="590"/>
      <c r="O351" s="590"/>
      <c r="P351" s="590"/>
      <c r="Q351" s="590"/>
      <c r="R351" s="590"/>
      <c r="S351" s="592"/>
      <c r="T351" s="481"/>
      <c r="U351" s="181"/>
      <c r="V351" s="181"/>
      <c r="W351" s="181"/>
      <c r="X351" s="181"/>
      <c r="Y351" s="181"/>
      <c r="Z351" s="181"/>
      <c r="AA351" s="252"/>
    </row>
    <row r="352" spans="1:27" s="253" customFormat="1" ht="19.899999999999999" customHeight="1">
      <c r="B352" s="694"/>
      <c r="C352" s="637"/>
      <c r="D352" s="735"/>
      <c r="E352" s="670" t="s">
        <v>611</v>
      </c>
      <c r="F352" s="269" t="s">
        <v>441</v>
      </c>
      <c r="G352" s="507">
        <v>3.0449999999999999</v>
      </c>
      <c r="H352" s="472"/>
      <c r="I352" s="514">
        <f>+G352+H352</f>
        <v>3.0449999999999999</v>
      </c>
      <c r="J352" s="286">
        <v>2.1059999999999999</v>
      </c>
      <c r="K352" s="514">
        <f t="shared" si="624"/>
        <v>0.93900000000000006</v>
      </c>
      <c r="L352" s="305">
        <f t="shared" si="625"/>
        <v>0.69162561576354675</v>
      </c>
      <c r="M352" s="473" t="s">
        <v>262</v>
      </c>
      <c r="N352" s="589">
        <f t="shared" si="570"/>
        <v>7.3520000000000003</v>
      </c>
      <c r="O352" s="589">
        <f t="shared" si="570"/>
        <v>0</v>
      </c>
      <c r="P352" s="589">
        <f t="shared" ref="P352" si="628">+N352+O352</f>
        <v>7.3520000000000003</v>
      </c>
      <c r="Q352" s="589">
        <f t="shared" ref="Q352" si="629">+J352+J353</f>
        <v>2.1059999999999999</v>
      </c>
      <c r="R352" s="589">
        <f t="shared" ref="R352" si="630">+P352-Q352</f>
        <v>5.2460000000000004</v>
      </c>
      <c r="S352" s="591">
        <f>+Q352/P352</f>
        <v>0.28645266594124047</v>
      </c>
      <c r="T352" s="481"/>
      <c r="U352" s="181"/>
      <c r="V352" s="181"/>
      <c r="W352" s="181"/>
      <c r="X352" s="181"/>
      <c r="Y352" s="181"/>
      <c r="Z352" s="181"/>
      <c r="AA352" s="252"/>
    </row>
    <row r="353" spans="2:27" s="253" customFormat="1" ht="19.899999999999999" customHeight="1">
      <c r="B353" s="694"/>
      <c r="C353" s="637"/>
      <c r="D353" s="735"/>
      <c r="E353" s="671"/>
      <c r="F353" s="189" t="s">
        <v>22</v>
      </c>
      <c r="G353" s="507">
        <v>4.3070000000000004</v>
      </c>
      <c r="H353" s="472"/>
      <c r="I353" s="514">
        <f>+G353+H353+K352</f>
        <v>5.2460000000000004</v>
      </c>
      <c r="J353" s="286"/>
      <c r="K353" s="472">
        <f t="shared" si="624"/>
        <v>5.2460000000000004</v>
      </c>
      <c r="L353" s="305">
        <f t="shared" si="625"/>
        <v>0</v>
      </c>
      <c r="M353" s="473" t="s">
        <v>262</v>
      </c>
      <c r="N353" s="590"/>
      <c r="O353" s="590"/>
      <c r="P353" s="590"/>
      <c r="Q353" s="590"/>
      <c r="R353" s="590"/>
      <c r="S353" s="592"/>
      <c r="T353" s="481"/>
      <c r="U353" s="181"/>
      <c r="V353" s="181"/>
      <c r="W353" s="181"/>
      <c r="X353" s="181"/>
      <c r="Y353" s="181"/>
      <c r="Z353" s="181"/>
      <c r="AA353" s="252"/>
    </row>
    <row r="354" spans="2:27" s="253" customFormat="1" ht="19.899999999999999" customHeight="1">
      <c r="B354" s="694"/>
      <c r="C354" s="637"/>
      <c r="D354" s="735"/>
      <c r="E354" s="670" t="s">
        <v>612</v>
      </c>
      <c r="F354" s="269" t="s">
        <v>441</v>
      </c>
      <c r="G354" s="507">
        <v>3.044</v>
      </c>
      <c r="H354" s="472"/>
      <c r="I354" s="472">
        <f>+G354+H354</f>
        <v>3.044</v>
      </c>
      <c r="J354" s="286">
        <v>2.8079999999999998</v>
      </c>
      <c r="K354" s="514">
        <f t="shared" si="624"/>
        <v>0.23600000000000021</v>
      </c>
      <c r="L354" s="305">
        <f t="shared" si="625"/>
        <v>0.92247043363994741</v>
      </c>
      <c r="M354" s="473" t="s">
        <v>262</v>
      </c>
      <c r="N354" s="589">
        <f t="shared" si="570"/>
        <v>7.3490000000000002</v>
      </c>
      <c r="O354" s="589">
        <f t="shared" si="570"/>
        <v>0</v>
      </c>
      <c r="P354" s="589">
        <f t="shared" ref="P354" si="631">+N354+O354</f>
        <v>7.3490000000000002</v>
      </c>
      <c r="Q354" s="589">
        <f t="shared" ref="Q354" si="632">+J354+J355</f>
        <v>2.8079999999999998</v>
      </c>
      <c r="R354" s="589">
        <f t="shared" ref="R354" si="633">+P354-Q354</f>
        <v>4.5410000000000004</v>
      </c>
      <c r="S354" s="591">
        <f t="shared" ref="S354" si="634">+Q354/P354</f>
        <v>0.38209280174173355</v>
      </c>
      <c r="T354" s="481"/>
      <c r="U354" s="181"/>
      <c r="V354" s="181"/>
      <c r="W354" s="181"/>
      <c r="X354" s="181"/>
      <c r="Y354" s="181"/>
      <c r="Z354" s="181"/>
      <c r="AA354" s="252"/>
    </row>
    <row r="355" spans="2:27" s="253" customFormat="1" ht="19.899999999999999" customHeight="1">
      <c r="B355" s="694"/>
      <c r="C355" s="637"/>
      <c r="D355" s="735"/>
      <c r="E355" s="671"/>
      <c r="F355" s="189" t="s">
        <v>22</v>
      </c>
      <c r="G355" s="507">
        <v>4.3049999999999997</v>
      </c>
      <c r="H355" s="472"/>
      <c r="I355" s="514">
        <f>+G355+H355+K354</f>
        <v>4.5410000000000004</v>
      </c>
      <c r="J355" s="286"/>
      <c r="K355" s="472">
        <f t="shared" si="624"/>
        <v>4.5410000000000004</v>
      </c>
      <c r="L355" s="305">
        <f t="shared" si="625"/>
        <v>0</v>
      </c>
      <c r="M355" s="473" t="s">
        <v>262</v>
      </c>
      <c r="N355" s="590"/>
      <c r="O355" s="590"/>
      <c r="P355" s="590"/>
      <c r="Q355" s="590"/>
      <c r="R355" s="590"/>
      <c r="S355" s="592"/>
      <c r="T355" s="481"/>
      <c r="U355" s="181"/>
      <c r="V355" s="181"/>
      <c r="W355" s="181"/>
      <c r="X355" s="181"/>
      <c r="Y355" s="181"/>
      <c r="Z355" s="181"/>
      <c r="AA355" s="252"/>
    </row>
    <row r="356" spans="2:27" s="253" customFormat="1" ht="19.899999999999999" customHeight="1">
      <c r="B356" s="694"/>
      <c r="C356" s="637"/>
      <c r="D356" s="735"/>
      <c r="E356" s="670" t="s">
        <v>613</v>
      </c>
      <c r="F356" s="269" t="s">
        <v>441</v>
      </c>
      <c r="G356" s="507">
        <v>3.0449999999999999</v>
      </c>
      <c r="H356" s="472"/>
      <c r="I356" s="472">
        <f>+G356+H356</f>
        <v>3.0449999999999999</v>
      </c>
      <c r="J356" s="286">
        <v>2.0790000000000002</v>
      </c>
      <c r="K356" s="514">
        <f t="shared" si="624"/>
        <v>0.96599999999999975</v>
      </c>
      <c r="L356" s="305">
        <f t="shared" si="625"/>
        <v>0.6827586206896552</v>
      </c>
      <c r="M356" s="473" t="s">
        <v>262</v>
      </c>
      <c r="N356" s="589">
        <f t="shared" si="570"/>
        <v>7.3520000000000003</v>
      </c>
      <c r="O356" s="589">
        <f t="shared" si="570"/>
        <v>0</v>
      </c>
      <c r="P356" s="589">
        <f t="shared" ref="P356" si="635">+N356+O356</f>
        <v>7.3520000000000003</v>
      </c>
      <c r="Q356" s="589">
        <f t="shared" ref="Q356" si="636">+J356+J357</f>
        <v>2.0790000000000002</v>
      </c>
      <c r="R356" s="589">
        <f t="shared" ref="R356" si="637">+P356-Q356</f>
        <v>5.2729999999999997</v>
      </c>
      <c r="S356" s="591">
        <f t="shared" ref="S356" si="638">+Q356/P356</f>
        <v>0.28278019586507075</v>
      </c>
      <c r="T356" s="481"/>
      <c r="U356" s="181"/>
      <c r="V356" s="181"/>
      <c r="W356" s="181"/>
      <c r="X356" s="181"/>
      <c r="Y356" s="181"/>
      <c r="Z356" s="181"/>
      <c r="AA356" s="252"/>
    </row>
    <row r="357" spans="2:27" s="253" customFormat="1" ht="19.899999999999999" customHeight="1">
      <c r="B357" s="694"/>
      <c r="C357" s="637"/>
      <c r="D357" s="735"/>
      <c r="E357" s="671"/>
      <c r="F357" s="189" t="s">
        <v>22</v>
      </c>
      <c r="G357" s="507">
        <v>4.3070000000000004</v>
      </c>
      <c r="H357" s="472"/>
      <c r="I357" s="514">
        <f>+G357+H357+K356</f>
        <v>5.2729999999999997</v>
      </c>
      <c r="J357" s="286"/>
      <c r="K357" s="472">
        <f t="shared" si="624"/>
        <v>5.2729999999999997</v>
      </c>
      <c r="L357" s="305">
        <f t="shared" si="625"/>
        <v>0</v>
      </c>
      <c r="M357" s="473" t="s">
        <v>262</v>
      </c>
      <c r="N357" s="590"/>
      <c r="O357" s="590"/>
      <c r="P357" s="590"/>
      <c r="Q357" s="590"/>
      <c r="R357" s="590"/>
      <c r="S357" s="592"/>
      <c r="T357" s="481"/>
      <c r="U357" s="181"/>
      <c r="V357" s="181"/>
      <c r="W357" s="181"/>
      <c r="X357" s="181"/>
      <c r="Y357" s="181"/>
      <c r="Z357" s="181"/>
      <c r="AA357" s="252"/>
    </row>
    <row r="358" spans="2:27" s="253" customFormat="1" ht="19.899999999999999" customHeight="1">
      <c r="B358" s="694"/>
      <c r="C358" s="637"/>
      <c r="D358" s="735"/>
      <c r="E358" s="670" t="s">
        <v>614</v>
      </c>
      <c r="F358" s="269" t="s">
        <v>441</v>
      </c>
      <c r="G358" s="507">
        <v>3.0449999999999999</v>
      </c>
      <c r="H358" s="472"/>
      <c r="I358" s="472">
        <f>+G358+H358</f>
        <v>3.0449999999999999</v>
      </c>
      <c r="J358" s="286">
        <v>1.2150000000000001</v>
      </c>
      <c r="K358" s="514">
        <f t="shared" si="624"/>
        <v>1.8299999999999998</v>
      </c>
      <c r="L358" s="305">
        <f t="shared" si="625"/>
        <v>0.39901477832512317</v>
      </c>
      <c r="M358" s="473" t="s">
        <v>262</v>
      </c>
      <c r="N358" s="589">
        <f t="shared" si="570"/>
        <v>7.3520000000000003</v>
      </c>
      <c r="O358" s="589">
        <f>+H358+H359</f>
        <v>0</v>
      </c>
      <c r="P358" s="589">
        <f t="shared" ref="P358" si="639">+N358+O358</f>
        <v>7.3520000000000003</v>
      </c>
      <c r="Q358" s="589">
        <f t="shared" ref="Q358" si="640">+J358+J359</f>
        <v>1.2150000000000001</v>
      </c>
      <c r="R358" s="589">
        <f t="shared" ref="R358" si="641">+P358-Q358</f>
        <v>6.1370000000000005</v>
      </c>
      <c r="S358" s="591">
        <f t="shared" ref="S358" si="642">+Q358/P358</f>
        <v>0.16526115342763875</v>
      </c>
      <c r="T358" s="481"/>
      <c r="U358" s="181"/>
      <c r="V358" s="181"/>
      <c r="W358" s="181"/>
      <c r="X358" s="181"/>
      <c r="Y358" s="181"/>
      <c r="Z358" s="181"/>
      <c r="AA358" s="252"/>
    </row>
    <row r="359" spans="2:27" s="253" customFormat="1" ht="19.899999999999999" customHeight="1">
      <c r="B359" s="694"/>
      <c r="C359" s="637"/>
      <c r="D359" s="735"/>
      <c r="E359" s="671"/>
      <c r="F359" s="189" t="s">
        <v>22</v>
      </c>
      <c r="G359" s="507">
        <v>4.3070000000000004</v>
      </c>
      <c r="H359" s="472"/>
      <c r="I359" s="514">
        <f>+G359+H359+K358</f>
        <v>6.1370000000000005</v>
      </c>
      <c r="J359" s="286"/>
      <c r="K359" s="472">
        <f t="shared" si="624"/>
        <v>6.1370000000000005</v>
      </c>
      <c r="L359" s="305">
        <f t="shared" si="625"/>
        <v>0</v>
      </c>
      <c r="M359" s="473" t="s">
        <v>262</v>
      </c>
      <c r="N359" s="590"/>
      <c r="O359" s="590"/>
      <c r="P359" s="590"/>
      <c r="Q359" s="590"/>
      <c r="R359" s="590"/>
      <c r="S359" s="592"/>
      <c r="T359" s="481"/>
      <c r="U359" s="181"/>
      <c r="V359" s="181"/>
      <c r="W359" s="181"/>
      <c r="X359" s="181"/>
      <c r="Y359" s="181"/>
      <c r="Z359" s="181"/>
      <c r="AA359" s="252"/>
    </row>
    <row r="360" spans="2:27" s="253" customFormat="1" ht="19.899999999999999" customHeight="1">
      <c r="B360" s="694"/>
      <c r="C360" s="637"/>
      <c r="D360" s="735"/>
      <c r="E360" s="670" t="s">
        <v>615</v>
      </c>
      <c r="F360" s="269" t="s">
        <v>441</v>
      </c>
      <c r="G360" s="507">
        <v>3.0449999999999999</v>
      </c>
      <c r="H360" s="472"/>
      <c r="I360" s="472">
        <f>+G360+H360</f>
        <v>3.0449999999999999</v>
      </c>
      <c r="J360" s="286">
        <v>2.133</v>
      </c>
      <c r="K360" s="514">
        <f t="shared" si="624"/>
        <v>0.91199999999999992</v>
      </c>
      <c r="L360" s="305">
        <f t="shared" si="625"/>
        <v>0.70049261083743841</v>
      </c>
      <c r="M360" s="473" t="s">
        <v>262</v>
      </c>
      <c r="N360" s="589">
        <f t="shared" si="570"/>
        <v>7.3520000000000003</v>
      </c>
      <c r="O360" s="589">
        <f>+H360+H361</f>
        <v>0</v>
      </c>
      <c r="P360" s="589">
        <f t="shared" ref="P360" si="643">+N360+O360</f>
        <v>7.3520000000000003</v>
      </c>
      <c r="Q360" s="589">
        <f t="shared" ref="Q360" si="644">+J360+J361</f>
        <v>2.133</v>
      </c>
      <c r="R360" s="589">
        <f t="shared" ref="R360" si="645">+P360-Q360</f>
        <v>5.2190000000000003</v>
      </c>
      <c r="S360" s="591">
        <f t="shared" ref="S360" si="646">+Q360/P360</f>
        <v>0.29012513601741019</v>
      </c>
      <c r="T360" s="481"/>
      <c r="U360" s="181"/>
      <c r="V360" s="181"/>
      <c r="W360" s="181"/>
      <c r="X360" s="181"/>
      <c r="Y360" s="181"/>
      <c r="Z360" s="181"/>
      <c r="AA360" s="252"/>
    </row>
    <row r="361" spans="2:27" s="253" customFormat="1" ht="19.899999999999999" customHeight="1">
      <c r="B361" s="694"/>
      <c r="C361" s="637"/>
      <c r="D361" s="735"/>
      <c r="E361" s="671"/>
      <c r="F361" s="189" t="s">
        <v>22</v>
      </c>
      <c r="G361" s="507">
        <v>4.3070000000000004</v>
      </c>
      <c r="H361" s="472"/>
      <c r="I361" s="514">
        <f>+G361+H361+K360</f>
        <v>5.2190000000000003</v>
      </c>
      <c r="J361" s="286"/>
      <c r="K361" s="472">
        <f t="shared" si="624"/>
        <v>5.2190000000000003</v>
      </c>
      <c r="L361" s="305">
        <f t="shared" si="625"/>
        <v>0</v>
      </c>
      <c r="M361" s="473" t="s">
        <v>262</v>
      </c>
      <c r="N361" s="590"/>
      <c r="O361" s="590"/>
      <c r="P361" s="590"/>
      <c r="Q361" s="590"/>
      <c r="R361" s="590"/>
      <c r="S361" s="592"/>
      <c r="T361" s="481"/>
      <c r="U361" s="181"/>
      <c r="V361" s="181"/>
      <c r="W361" s="181"/>
      <c r="X361" s="181"/>
      <c r="Y361" s="181"/>
      <c r="Z361" s="181"/>
      <c r="AA361" s="252"/>
    </row>
    <row r="362" spans="2:27" s="253" customFormat="1" ht="19.899999999999999" customHeight="1">
      <c r="B362" s="694"/>
      <c r="C362" s="637"/>
      <c r="D362" s="735"/>
      <c r="E362" s="670" t="s">
        <v>616</v>
      </c>
      <c r="F362" s="269" t="s">
        <v>441</v>
      </c>
      <c r="G362" s="507">
        <v>3.0449999999999999</v>
      </c>
      <c r="H362" s="472"/>
      <c r="I362" s="472">
        <f>+G362+H362</f>
        <v>3.0449999999999999</v>
      </c>
      <c r="J362" s="286">
        <v>2.5920000000000001</v>
      </c>
      <c r="K362" s="514">
        <f t="shared" si="624"/>
        <v>0.45299999999999985</v>
      </c>
      <c r="L362" s="305">
        <f t="shared" si="625"/>
        <v>0.85123152709359606</v>
      </c>
      <c r="M362" s="473" t="s">
        <v>262</v>
      </c>
      <c r="N362" s="589">
        <f>+G362+G363</f>
        <v>7.3490000000000002</v>
      </c>
      <c r="O362" s="589">
        <f t="shared" ref="O362" si="647">+H362+H363</f>
        <v>0</v>
      </c>
      <c r="P362" s="589">
        <f t="shared" ref="P362" si="648">+N362+O362</f>
        <v>7.3490000000000002</v>
      </c>
      <c r="Q362" s="589">
        <f t="shared" ref="Q362" si="649">+J362+J363</f>
        <v>2.5920000000000001</v>
      </c>
      <c r="R362" s="589">
        <f t="shared" ref="R362" si="650">+P362-Q362</f>
        <v>4.7569999999999997</v>
      </c>
      <c r="S362" s="591">
        <f t="shared" ref="S362" si="651">+Q362/P362</f>
        <v>0.35270104776160022</v>
      </c>
      <c r="T362" s="481"/>
      <c r="U362" s="181"/>
      <c r="V362" s="181"/>
      <c r="W362" s="181"/>
      <c r="X362" s="181"/>
      <c r="Y362" s="181"/>
      <c r="Z362" s="181"/>
      <c r="AA362" s="252"/>
    </row>
    <row r="363" spans="2:27" s="253" customFormat="1" ht="19.899999999999999" customHeight="1">
      <c r="B363" s="694"/>
      <c r="C363" s="637"/>
      <c r="D363" s="736"/>
      <c r="E363" s="671"/>
      <c r="F363" s="189" t="s">
        <v>22</v>
      </c>
      <c r="G363" s="507">
        <v>4.3040000000000003</v>
      </c>
      <c r="H363" s="472"/>
      <c r="I363" s="472">
        <f>+G363+H363+K362</f>
        <v>4.7569999999999997</v>
      </c>
      <c r="J363" s="286"/>
      <c r="K363" s="472">
        <f t="shared" si="624"/>
        <v>4.7569999999999997</v>
      </c>
      <c r="L363" s="305">
        <f t="shared" si="625"/>
        <v>0</v>
      </c>
      <c r="M363" s="473" t="s">
        <v>262</v>
      </c>
      <c r="N363" s="590"/>
      <c r="O363" s="590"/>
      <c r="P363" s="590"/>
      <c r="Q363" s="590"/>
      <c r="R363" s="590"/>
      <c r="S363" s="592"/>
      <c r="T363" s="481"/>
      <c r="U363" s="181"/>
      <c r="V363" s="181"/>
      <c r="W363" s="181"/>
      <c r="X363" s="181"/>
      <c r="Y363" s="181"/>
      <c r="Z363" s="181"/>
      <c r="AA363" s="252"/>
    </row>
    <row r="364" spans="2:27" s="178" customFormat="1" ht="46.5" customHeight="1">
      <c r="B364" s="694"/>
      <c r="C364" s="637"/>
      <c r="D364" s="721" t="s">
        <v>360</v>
      </c>
      <c r="E364" s="477" t="s">
        <v>360</v>
      </c>
      <c r="F364" s="476" t="s">
        <v>440</v>
      </c>
      <c r="G364" s="507">
        <v>57.037999999999997</v>
      </c>
      <c r="H364" s="472"/>
      <c r="I364" s="472">
        <f>G364+H364</f>
        <v>57.037999999999997</v>
      </c>
      <c r="J364" s="285">
        <v>10.465</v>
      </c>
      <c r="K364" s="472">
        <f t="shared" ref="K364" si="652">I364-J364</f>
        <v>46.572999999999993</v>
      </c>
      <c r="L364" s="305">
        <f>+J364/I364</f>
        <v>0.1834741751113293</v>
      </c>
      <c r="M364" s="473" t="s">
        <v>262</v>
      </c>
      <c r="N364" s="459">
        <f>+G364</f>
        <v>57.037999999999997</v>
      </c>
      <c r="O364" s="459">
        <f>+H364</f>
        <v>0</v>
      </c>
      <c r="P364" s="459">
        <f>+N364+O364</f>
        <v>57.037999999999997</v>
      </c>
      <c r="Q364" s="459">
        <f>+J364</f>
        <v>10.465</v>
      </c>
      <c r="R364" s="459">
        <f>+P364-Q364</f>
        <v>46.572999999999993</v>
      </c>
      <c r="S364" s="518">
        <f>+Q364/P364</f>
        <v>0.1834741751113293</v>
      </c>
      <c r="T364" s="481"/>
      <c r="U364" s="181"/>
      <c r="V364" s="181"/>
      <c r="W364" s="181"/>
      <c r="X364" s="181"/>
      <c r="Y364" s="181"/>
      <c r="Z364" s="181"/>
      <c r="AA364" s="177"/>
    </row>
    <row r="365" spans="2:27" s="178" customFormat="1" ht="19.899999999999999" customHeight="1">
      <c r="B365" s="694"/>
      <c r="C365" s="637"/>
      <c r="D365" s="722"/>
      <c r="E365" s="670" t="s">
        <v>617</v>
      </c>
      <c r="F365" s="269" t="s">
        <v>441</v>
      </c>
      <c r="G365" s="507">
        <v>3.3260000000000001</v>
      </c>
      <c r="H365" s="472"/>
      <c r="I365" s="472">
        <f>G365+H365</f>
        <v>3.3260000000000001</v>
      </c>
      <c r="J365" s="285">
        <v>0.82499999999999996</v>
      </c>
      <c r="K365" s="472">
        <f>I365-J365</f>
        <v>2.5010000000000003</v>
      </c>
      <c r="L365" s="305">
        <f t="shared" ref="L365:L391" si="653">J365/I365</f>
        <v>0.2480457005411906</v>
      </c>
      <c r="M365" s="473" t="s">
        <v>262</v>
      </c>
      <c r="N365" s="589">
        <f>+G365+G366</f>
        <v>7.6319999999999997</v>
      </c>
      <c r="O365" s="589">
        <f>+H365+H366</f>
        <v>0</v>
      </c>
      <c r="P365" s="589">
        <f>+N365+O365</f>
        <v>7.6319999999999997</v>
      </c>
      <c r="Q365" s="589">
        <f>+J365+J366</f>
        <v>0.82499999999999996</v>
      </c>
      <c r="R365" s="589">
        <f>+P365-Q365</f>
        <v>6.8069999999999995</v>
      </c>
      <c r="S365" s="591">
        <f>+Q365/P365</f>
        <v>0.10809748427672956</v>
      </c>
      <c r="T365" s="481"/>
      <c r="U365" s="181"/>
      <c r="V365" s="181"/>
      <c r="W365" s="181"/>
      <c r="X365" s="181"/>
      <c r="Y365" s="181"/>
      <c r="Z365" s="181"/>
      <c r="AA365" s="177"/>
    </row>
    <row r="366" spans="2:27" s="253" customFormat="1" ht="19.899999999999999" customHeight="1">
      <c r="B366" s="694"/>
      <c r="C366" s="637"/>
      <c r="D366" s="722"/>
      <c r="E366" s="671"/>
      <c r="F366" s="189" t="s">
        <v>22</v>
      </c>
      <c r="G366" s="507">
        <v>4.306</v>
      </c>
      <c r="H366" s="472"/>
      <c r="I366" s="472">
        <f>+G366+H366+K365</f>
        <v>6.8070000000000004</v>
      </c>
      <c r="J366" s="285"/>
      <c r="K366" s="472">
        <f t="shared" ref="K366:K392" si="654">I366-J366</f>
        <v>6.8070000000000004</v>
      </c>
      <c r="L366" s="305">
        <f t="shared" si="653"/>
        <v>0</v>
      </c>
      <c r="M366" s="473" t="s">
        <v>262</v>
      </c>
      <c r="N366" s="590"/>
      <c r="O366" s="590"/>
      <c r="P366" s="590"/>
      <c r="Q366" s="590"/>
      <c r="R366" s="590"/>
      <c r="S366" s="592"/>
      <c r="T366" s="481"/>
      <c r="U366" s="181"/>
      <c r="V366" s="181"/>
      <c r="W366" s="181"/>
      <c r="X366" s="181"/>
      <c r="Y366" s="181"/>
      <c r="Z366" s="181"/>
      <c r="AA366" s="252"/>
    </row>
    <row r="367" spans="2:27" s="253" customFormat="1" ht="19.899999999999999" customHeight="1">
      <c r="B367" s="694"/>
      <c r="C367" s="637"/>
      <c r="D367" s="722"/>
      <c r="E367" s="670" t="s">
        <v>618</v>
      </c>
      <c r="F367" s="269" t="s">
        <v>441</v>
      </c>
      <c r="G367" s="507">
        <v>3.3260000000000001</v>
      </c>
      <c r="H367" s="472"/>
      <c r="I367" s="472">
        <f>+G367+H367</f>
        <v>3.3260000000000001</v>
      </c>
      <c r="J367" s="285">
        <v>1.4330000000000001</v>
      </c>
      <c r="K367" s="472">
        <f t="shared" si="654"/>
        <v>1.893</v>
      </c>
      <c r="L367" s="305">
        <f t="shared" si="653"/>
        <v>0.43084786530366809</v>
      </c>
      <c r="M367" s="473" t="s">
        <v>262</v>
      </c>
      <c r="N367" s="589">
        <f t="shared" ref="N367" si="655">+G367+G368</f>
        <v>7.6319999999999997</v>
      </c>
      <c r="O367" s="589">
        <f t="shared" ref="O367" si="656">+H367+H368</f>
        <v>0</v>
      </c>
      <c r="P367" s="589">
        <f t="shared" ref="P367" si="657">+N367+O367</f>
        <v>7.6319999999999997</v>
      </c>
      <c r="Q367" s="589">
        <f t="shared" ref="Q367" si="658">+J367+J368</f>
        <v>1.4330000000000001</v>
      </c>
      <c r="R367" s="589">
        <f t="shared" ref="R367" si="659">+P367-Q367</f>
        <v>6.1989999999999998</v>
      </c>
      <c r="S367" s="591">
        <f t="shared" ref="S367" si="660">+Q367/P367</f>
        <v>0.18776205450733754</v>
      </c>
      <c r="T367" s="481"/>
      <c r="U367" s="181"/>
      <c r="V367" s="181"/>
      <c r="W367" s="181"/>
      <c r="X367" s="181"/>
      <c r="Y367" s="181"/>
      <c r="Z367" s="181"/>
      <c r="AA367" s="252"/>
    </row>
    <row r="368" spans="2:27" s="253" customFormat="1" ht="19.899999999999999" customHeight="1">
      <c r="B368" s="694"/>
      <c r="C368" s="637"/>
      <c r="D368" s="722"/>
      <c r="E368" s="671"/>
      <c r="F368" s="189" t="s">
        <v>22</v>
      </c>
      <c r="G368" s="507">
        <v>4.306</v>
      </c>
      <c r="H368" s="472"/>
      <c r="I368" s="472">
        <f>+G368+H368+K367</f>
        <v>6.1989999999999998</v>
      </c>
      <c r="J368" s="285"/>
      <c r="K368" s="472">
        <f t="shared" si="654"/>
        <v>6.1989999999999998</v>
      </c>
      <c r="L368" s="305">
        <f t="shared" si="653"/>
        <v>0</v>
      </c>
      <c r="M368" s="473" t="s">
        <v>262</v>
      </c>
      <c r="N368" s="590"/>
      <c r="O368" s="590"/>
      <c r="P368" s="590"/>
      <c r="Q368" s="590"/>
      <c r="R368" s="590"/>
      <c r="S368" s="592"/>
      <c r="T368" s="481"/>
      <c r="U368" s="181"/>
      <c r="V368" s="181"/>
      <c r="W368" s="181"/>
      <c r="X368" s="181"/>
      <c r="Y368" s="181"/>
      <c r="Z368" s="181"/>
      <c r="AA368" s="252"/>
    </row>
    <row r="369" spans="1:27" s="253" customFormat="1" ht="19.899999999999999" customHeight="1">
      <c r="B369" s="694"/>
      <c r="C369" s="637"/>
      <c r="D369" s="722"/>
      <c r="E369" s="670" t="s">
        <v>619</v>
      </c>
      <c r="F369" s="269" t="s">
        <v>441</v>
      </c>
      <c r="G369" s="507">
        <v>3.3260000000000001</v>
      </c>
      <c r="H369" s="472"/>
      <c r="I369" s="472">
        <f>+G369+H369</f>
        <v>3.3260000000000001</v>
      </c>
      <c r="J369" s="285">
        <v>1.49</v>
      </c>
      <c r="K369" s="472">
        <f t="shared" si="654"/>
        <v>1.8360000000000001</v>
      </c>
      <c r="L369" s="305">
        <f t="shared" si="653"/>
        <v>0.44798556825015035</v>
      </c>
      <c r="M369" s="473" t="s">
        <v>262</v>
      </c>
      <c r="N369" s="589">
        <f t="shared" ref="N369" si="661">+G369+G370</f>
        <v>7.6319999999999997</v>
      </c>
      <c r="O369" s="589">
        <f t="shared" ref="O369" si="662">+H369+H370</f>
        <v>0</v>
      </c>
      <c r="P369" s="589">
        <f t="shared" ref="P369" si="663">+N369+O369</f>
        <v>7.6319999999999997</v>
      </c>
      <c r="Q369" s="589">
        <f t="shared" ref="Q369" si="664">+J369+J370</f>
        <v>1.49</v>
      </c>
      <c r="R369" s="589">
        <f t="shared" ref="R369" si="665">+P369-Q369</f>
        <v>6.1419999999999995</v>
      </c>
      <c r="S369" s="591">
        <f t="shared" ref="S369" si="666">+Q369/P369</f>
        <v>0.19523060796645703</v>
      </c>
      <c r="T369" s="481"/>
      <c r="U369" s="181"/>
      <c r="V369" s="181"/>
      <c r="W369" s="181"/>
      <c r="X369" s="181"/>
      <c r="Y369" s="181"/>
      <c r="Z369" s="181"/>
      <c r="AA369" s="252"/>
    </row>
    <row r="370" spans="1:27" s="253" customFormat="1" ht="19.899999999999999" customHeight="1">
      <c r="A370" s="252"/>
      <c r="B370" s="694"/>
      <c r="C370" s="637"/>
      <c r="D370" s="722"/>
      <c r="E370" s="671"/>
      <c r="F370" s="189" t="s">
        <v>22</v>
      </c>
      <c r="G370" s="507">
        <v>4.306</v>
      </c>
      <c r="H370" s="472"/>
      <c r="I370" s="472">
        <f>+G370+H370+K369</f>
        <v>6.1420000000000003</v>
      </c>
      <c r="J370" s="285"/>
      <c r="K370" s="472">
        <f t="shared" si="654"/>
        <v>6.1420000000000003</v>
      </c>
      <c r="L370" s="305">
        <f t="shared" si="653"/>
        <v>0</v>
      </c>
      <c r="M370" s="473" t="s">
        <v>262</v>
      </c>
      <c r="N370" s="590"/>
      <c r="O370" s="590"/>
      <c r="P370" s="590"/>
      <c r="Q370" s="590"/>
      <c r="R370" s="590"/>
      <c r="S370" s="592"/>
      <c r="T370" s="481"/>
      <c r="U370" s="181"/>
      <c r="V370" s="181"/>
      <c r="W370" s="181"/>
      <c r="X370" s="181"/>
      <c r="Y370" s="181"/>
      <c r="Z370" s="181"/>
      <c r="AA370" s="252"/>
    </row>
    <row r="371" spans="1:27" s="253" customFormat="1" ht="19.899999999999999" customHeight="1">
      <c r="B371" s="694"/>
      <c r="C371" s="637"/>
      <c r="D371" s="722"/>
      <c r="E371" s="670" t="s">
        <v>620</v>
      </c>
      <c r="F371" s="269" t="s">
        <v>441</v>
      </c>
      <c r="G371" s="507">
        <v>3.327</v>
      </c>
      <c r="H371" s="472"/>
      <c r="I371" s="472">
        <f>+G371+H371</f>
        <v>3.327</v>
      </c>
      <c r="J371" s="285">
        <v>0.94499999999999995</v>
      </c>
      <c r="K371" s="472">
        <f t="shared" si="654"/>
        <v>2.3820000000000001</v>
      </c>
      <c r="L371" s="305">
        <f t="shared" si="653"/>
        <v>0.28403967538322811</v>
      </c>
      <c r="M371" s="473" t="s">
        <v>262</v>
      </c>
      <c r="N371" s="589">
        <f t="shared" ref="N371" si="667">+G371+G372</f>
        <v>7.6340000000000003</v>
      </c>
      <c r="O371" s="589">
        <f t="shared" ref="O371" si="668">+H371+H372</f>
        <v>0</v>
      </c>
      <c r="P371" s="589">
        <f t="shared" ref="P371" si="669">+N371+O371</f>
        <v>7.6340000000000003</v>
      </c>
      <c r="Q371" s="589">
        <f t="shared" ref="Q371" si="670">+J371+J372</f>
        <v>0.94499999999999995</v>
      </c>
      <c r="R371" s="589">
        <f t="shared" ref="R371" si="671">+P371-Q371</f>
        <v>6.6890000000000001</v>
      </c>
      <c r="S371" s="591">
        <f t="shared" ref="S371" si="672">+Q371/P371</f>
        <v>0.12378831543096672</v>
      </c>
      <c r="T371" s="481"/>
      <c r="U371" s="181"/>
      <c r="V371" s="181"/>
      <c r="W371" s="181"/>
      <c r="X371" s="181"/>
      <c r="Y371" s="181"/>
      <c r="Z371" s="181"/>
      <c r="AA371" s="252"/>
    </row>
    <row r="372" spans="1:27" s="253" customFormat="1" ht="19.899999999999999" customHeight="1">
      <c r="B372" s="694"/>
      <c r="C372" s="637"/>
      <c r="D372" s="722"/>
      <c r="E372" s="671"/>
      <c r="F372" s="189" t="s">
        <v>22</v>
      </c>
      <c r="G372" s="507">
        <v>4.3070000000000004</v>
      </c>
      <c r="H372" s="472"/>
      <c r="I372" s="472">
        <f>+G372+H372+K371</f>
        <v>6.6890000000000001</v>
      </c>
      <c r="J372" s="285"/>
      <c r="K372" s="472">
        <f t="shared" si="654"/>
        <v>6.6890000000000001</v>
      </c>
      <c r="L372" s="305">
        <f t="shared" si="653"/>
        <v>0</v>
      </c>
      <c r="M372" s="473" t="s">
        <v>262</v>
      </c>
      <c r="N372" s="590"/>
      <c r="O372" s="590"/>
      <c r="P372" s="590"/>
      <c r="Q372" s="590"/>
      <c r="R372" s="590"/>
      <c r="S372" s="592"/>
      <c r="T372" s="481"/>
      <c r="U372" s="181"/>
      <c r="V372" s="181"/>
      <c r="W372" s="181"/>
      <c r="X372" s="181"/>
      <c r="Y372" s="181"/>
      <c r="Z372" s="181"/>
      <c r="AA372" s="252"/>
    </row>
    <row r="373" spans="1:27" s="253" customFormat="1" ht="19.899999999999999" customHeight="1">
      <c r="B373" s="694"/>
      <c r="C373" s="637"/>
      <c r="D373" s="722"/>
      <c r="E373" s="670" t="s">
        <v>621</v>
      </c>
      <c r="F373" s="269" t="s">
        <v>441</v>
      </c>
      <c r="G373" s="507">
        <v>3.3260000000000001</v>
      </c>
      <c r="H373" s="472"/>
      <c r="I373" s="472">
        <f>+G373+H373</f>
        <v>3.3260000000000001</v>
      </c>
      <c r="J373" s="285">
        <v>1.512</v>
      </c>
      <c r="K373" s="472">
        <f t="shared" si="654"/>
        <v>1.8140000000000001</v>
      </c>
      <c r="L373" s="305">
        <f t="shared" si="653"/>
        <v>0.45460012026458207</v>
      </c>
      <c r="M373" s="473" t="s">
        <v>262</v>
      </c>
      <c r="N373" s="589">
        <f t="shared" ref="N373" si="673">+G373+G374</f>
        <v>7.6319999999999997</v>
      </c>
      <c r="O373" s="589">
        <f t="shared" ref="O373" si="674">+H373+H374</f>
        <v>0</v>
      </c>
      <c r="P373" s="589">
        <f t="shared" ref="P373" si="675">+N373+O373</f>
        <v>7.6319999999999997</v>
      </c>
      <c r="Q373" s="589">
        <f t="shared" ref="Q373" si="676">+J373+J374</f>
        <v>1.512</v>
      </c>
      <c r="R373" s="589">
        <f t="shared" ref="R373" si="677">+P373-Q373</f>
        <v>6.1199999999999992</v>
      </c>
      <c r="S373" s="591">
        <f t="shared" ref="S373" si="678">+Q373/P373</f>
        <v>0.19811320754716982</v>
      </c>
      <c r="T373" s="481"/>
      <c r="U373" s="181"/>
      <c r="V373" s="181"/>
      <c r="W373" s="181"/>
      <c r="X373" s="181"/>
      <c r="Y373" s="181"/>
      <c r="Z373" s="181"/>
      <c r="AA373" s="252"/>
    </row>
    <row r="374" spans="1:27" s="253" customFormat="1" ht="19.899999999999999" customHeight="1">
      <c r="B374" s="694"/>
      <c r="C374" s="637"/>
      <c r="D374" s="722"/>
      <c r="E374" s="671"/>
      <c r="F374" s="189" t="s">
        <v>22</v>
      </c>
      <c r="G374" s="507">
        <v>4.306</v>
      </c>
      <c r="H374" s="472"/>
      <c r="I374" s="472">
        <f>+G374+H374+K373</f>
        <v>6.12</v>
      </c>
      <c r="J374" s="285"/>
      <c r="K374" s="472">
        <f t="shared" si="654"/>
        <v>6.12</v>
      </c>
      <c r="L374" s="305">
        <f t="shared" si="653"/>
        <v>0</v>
      </c>
      <c r="M374" s="473" t="s">
        <v>262</v>
      </c>
      <c r="N374" s="590"/>
      <c r="O374" s="590"/>
      <c r="P374" s="590"/>
      <c r="Q374" s="590"/>
      <c r="R374" s="590"/>
      <c r="S374" s="592"/>
      <c r="T374" s="481"/>
      <c r="U374" s="181"/>
      <c r="V374" s="181"/>
      <c r="W374" s="181"/>
      <c r="X374" s="181"/>
      <c r="Y374" s="181"/>
      <c r="Z374" s="181"/>
      <c r="AA374" s="252"/>
    </row>
    <row r="375" spans="1:27" s="253" customFormat="1" ht="19.899999999999999" customHeight="1">
      <c r="B375" s="694"/>
      <c r="C375" s="637"/>
      <c r="D375" s="722"/>
      <c r="E375" s="670" t="s">
        <v>622</v>
      </c>
      <c r="F375" s="269" t="s">
        <v>441</v>
      </c>
      <c r="G375" s="507">
        <v>3.327</v>
      </c>
      <c r="H375" s="472"/>
      <c r="I375" s="472">
        <f>+G375+H375</f>
        <v>3.327</v>
      </c>
      <c r="J375" s="285">
        <v>0.67500000000000004</v>
      </c>
      <c r="K375" s="472">
        <f t="shared" si="654"/>
        <v>2.6520000000000001</v>
      </c>
      <c r="L375" s="305">
        <f t="shared" si="653"/>
        <v>0.20288548241659154</v>
      </c>
      <c r="M375" s="473" t="s">
        <v>262</v>
      </c>
      <c r="N375" s="589">
        <f t="shared" ref="N375" si="679">+G375+G376</f>
        <v>7.6340000000000003</v>
      </c>
      <c r="O375" s="589">
        <f t="shared" ref="O375" si="680">+H375+H376</f>
        <v>0</v>
      </c>
      <c r="P375" s="589">
        <f t="shared" ref="P375" si="681">+N375+O375</f>
        <v>7.6340000000000003</v>
      </c>
      <c r="Q375" s="589">
        <f t="shared" ref="Q375" si="682">+J375+J376</f>
        <v>0.67500000000000004</v>
      </c>
      <c r="R375" s="589">
        <f t="shared" ref="R375" si="683">+P375-Q375</f>
        <v>6.9590000000000005</v>
      </c>
      <c r="S375" s="591">
        <f t="shared" ref="S375" si="684">+Q375/P375</f>
        <v>8.8420225307833375E-2</v>
      </c>
      <c r="T375" s="481"/>
      <c r="U375" s="181"/>
      <c r="V375" s="181"/>
      <c r="W375" s="181"/>
      <c r="X375" s="181"/>
      <c r="Y375" s="181"/>
      <c r="Z375" s="181"/>
      <c r="AA375" s="252"/>
    </row>
    <row r="376" spans="1:27" s="253" customFormat="1" ht="19.899999999999999" customHeight="1">
      <c r="B376" s="694"/>
      <c r="C376" s="637"/>
      <c r="D376" s="722"/>
      <c r="E376" s="671"/>
      <c r="F376" s="189" t="s">
        <v>22</v>
      </c>
      <c r="G376" s="507">
        <v>4.3070000000000004</v>
      </c>
      <c r="H376" s="472"/>
      <c r="I376" s="472">
        <f>+G376+H376+K375</f>
        <v>6.9590000000000005</v>
      </c>
      <c r="J376" s="285"/>
      <c r="K376" s="472">
        <f t="shared" si="654"/>
        <v>6.9590000000000005</v>
      </c>
      <c r="L376" s="305">
        <f t="shared" si="653"/>
        <v>0</v>
      </c>
      <c r="M376" s="473" t="s">
        <v>262</v>
      </c>
      <c r="N376" s="590"/>
      <c r="O376" s="590"/>
      <c r="P376" s="590"/>
      <c r="Q376" s="590"/>
      <c r="R376" s="590"/>
      <c r="S376" s="592"/>
      <c r="T376" s="481"/>
      <c r="U376" s="181"/>
      <c r="V376" s="181"/>
      <c r="W376" s="181"/>
      <c r="X376" s="181"/>
      <c r="Y376" s="181"/>
      <c r="Z376" s="181"/>
      <c r="AA376" s="252"/>
    </row>
    <row r="377" spans="1:27" s="253" customFormat="1" ht="19.899999999999999" customHeight="1">
      <c r="B377" s="694"/>
      <c r="C377" s="637"/>
      <c r="D377" s="722"/>
      <c r="E377" s="670" t="s">
        <v>623</v>
      </c>
      <c r="F377" s="269" t="s">
        <v>441</v>
      </c>
      <c r="G377" s="507">
        <v>3.327</v>
      </c>
      <c r="H377" s="472"/>
      <c r="I377" s="472">
        <f>+G377+H377</f>
        <v>3.327</v>
      </c>
      <c r="J377" s="285">
        <v>1.6739999999999999</v>
      </c>
      <c r="K377" s="472">
        <f t="shared" si="654"/>
        <v>1.653</v>
      </c>
      <c r="L377" s="305">
        <f t="shared" si="653"/>
        <v>0.50315599639314701</v>
      </c>
      <c r="M377" s="473" t="s">
        <v>262</v>
      </c>
      <c r="N377" s="589">
        <f t="shared" ref="N377" si="685">+G377+G378</f>
        <v>7.633</v>
      </c>
      <c r="O377" s="589">
        <f t="shared" ref="O377" si="686">+H377+H378</f>
        <v>0</v>
      </c>
      <c r="P377" s="589">
        <f t="shared" ref="P377" si="687">+N377+O377</f>
        <v>7.633</v>
      </c>
      <c r="Q377" s="589">
        <f t="shared" ref="Q377" si="688">+J377+J378</f>
        <v>1.6739999999999999</v>
      </c>
      <c r="R377" s="589">
        <f t="shared" ref="R377" si="689">+P377-Q377</f>
        <v>5.9589999999999996</v>
      </c>
      <c r="S377" s="591">
        <f t="shared" ref="S377" si="690">+Q377/P377</f>
        <v>0.21931088693829423</v>
      </c>
      <c r="T377" s="481"/>
      <c r="U377" s="181"/>
      <c r="V377" s="181"/>
      <c r="W377" s="181"/>
      <c r="X377" s="181"/>
      <c r="Y377" s="181"/>
      <c r="Z377" s="181"/>
      <c r="AA377" s="252"/>
    </row>
    <row r="378" spans="1:27" s="253" customFormat="1" ht="19.899999999999999" customHeight="1">
      <c r="B378" s="694"/>
      <c r="C378" s="637"/>
      <c r="D378" s="722"/>
      <c r="E378" s="671"/>
      <c r="F378" s="189" t="s">
        <v>22</v>
      </c>
      <c r="G378" s="507">
        <v>4.306</v>
      </c>
      <c r="H378" s="472"/>
      <c r="I378" s="472">
        <f>+G378+H378+K377</f>
        <v>5.9589999999999996</v>
      </c>
      <c r="J378" s="285"/>
      <c r="K378" s="472">
        <f t="shared" si="654"/>
        <v>5.9589999999999996</v>
      </c>
      <c r="L378" s="305">
        <f t="shared" si="653"/>
        <v>0</v>
      </c>
      <c r="M378" s="473" t="s">
        <v>262</v>
      </c>
      <c r="N378" s="590"/>
      <c r="O378" s="590"/>
      <c r="P378" s="590"/>
      <c r="Q378" s="590"/>
      <c r="R378" s="590"/>
      <c r="S378" s="592"/>
      <c r="T378" s="481"/>
      <c r="U378" s="181"/>
      <c r="V378" s="181"/>
      <c r="W378" s="181"/>
      <c r="X378" s="181"/>
      <c r="Y378" s="181"/>
      <c r="Z378" s="181"/>
      <c r="AA378" s="252"/>
    </row>
    <row r="379" spans="1:27" s="253" customFormat="1" ht="19.899999999999999" customHeight="1">
      <c r="B379" s="694"/>
      <c r="C379" s="637"/>
      <c r="D379" s="722"/>
      <c r="E379" s="670" t="s">
        <v>624</v>
      </c>
      <c r="F379" s="269" t="s">
        <v>441</v>
      </c>
      <c r="G379" s="507">
        <v>3.327</v>
      </c>
      <c r="H379" s="472"/>
      <c r="I379" s="472">
        <f>+G379+H379</f>
        <v>3.327</v>
      </c>
      <c r="J379" s="285">
        <v>3.294</v>
      </c>
      <c r="K379" s="472">
        <f t="shared" si="654"/>
        <v>3.2999999999999918E-2</v>
      </c>
      <c r="L379" s="305">
        <f t="shared" si="653"/>
        <v>0.99008115419296661</v>
      </c>
      <c r="M379" s="473">
        <v>43621</v>
      </c>
      <c r="N379" s="589">
        <f t="shared" ref="N379" si="691">+G379+G380</f>
        <v>7.6340000000000003</v>
      </c>
      <c r="O379" s="589">
        <f t="shared" ref="O379" si="692">+H379+H380</f>
        <v>0</v>
      </c>
      <c r="P379" s="589">
        <f t="shared" ref="P379" si="693">+N379+O379</f>
        <v>7.6340000000000003</v>
      </c>
      <c r="Q379" s="589">
        <f t="shared" ref="Q379" si="694">+J379+J380</f>
        <v>3.294</v>
      </c>
      <c r="R379" s="589">
        <f t="shared" ref="R379" si="695">+P379-Q379</f>
        <v>4.34</v>
      </c>
      <c r="S379" s="591">
        <f t="shared" ref="S379" si="696">+Q379/P379</f>
        <v>0.43149069950222685</v>
      </c>
      <c r="T379" s="481"/>
      <c r="U379" s="181"/>
      <c r="V379" s="181"/>
      <c r="W379" s="181"/>
      <c r="X379" s="181"/>
      <c r="Y379" s="181"/>
      <c r="Z379" s="181"/>
      <c r="AA379" s="252"/>
    </row>
    <row r="380" spans="1:27" s="253" customFormat="1" ht="19.899999999999999" customHeight="1">
      <c r="B380" s="694"/>
      <c r="C380" s="637"/>
      <c r="D380" s="722"/>
      <c r="E380" s="671"/>
      <c r="F380" s="189" t="s">
        <v>22</v>
      </c>
      <c r="G380" s="507">
        <v>4.3070000000000004</v>
      </c>
      <c r="H380" s="472"/>
      <c r="I380" s="472">
        <f>+G380+H380+K379</f>
        <v>4.34</v>
      </c>
      <c r="J380" s="285"/>
      <c r="K380" s="472">
        <f t="shared" si="654"/>
        <v>4.34</v>
      </c>
      <c r="L380" s="305">
        <f t="shared" si="653"/>
        <v>0</v>
      </c>
      <c r="M380" s="473" t="s">
        <v>262</v>
      </c>
      <c r="N380" s="590"/>
      <c r="O380" s="590"/>
      <c r="P380" s="590"/>
      <c r="Q380" s="590"/>
      <c r="R380" s="590"/>
      <c r="S380" s="592"/>
      <c r="T380" s="481"/>
      <c r="U380" s="181"/>
      <c r="V380" s="181"/>
      <c r="W380" s="181"/>
      <c r="X380" s="181"/>
      <c r="Y380" s="181"/>
      <c r="Z380" s="181"/>
      <c r="AA380" s="252"/>
    </row>
    <row r="381" spans="1:27" s="253" customFormat="1" ht="19.899999999999999" customHeight="1">
      <c r="B381" s="694"/>
      <c r="C381" s="637"/>
      <c r="D381" s="722"/>
      <c r="E381" s="670" t="s">
        <v>625</v>
      </c>
      <c r="F381" s="269" t="s">
        <v>441</v>
      </c>
      <c r="G381" s="507">
        <v>3.3260000000000001</v>
      </c>
      <c r="H381" s="472"/>
      <c r="I381" s="472">
        <f>+G381+H381</f>
        <v>3.3260000000000001</v>
      </c>
      <c r="J381" s="285">
        <v>1.1910000000000001</v>
      </c>
      <c r="K381" s="472">
        <f t="shared" si="654"/>
        <v>2.1349999999999998</v>
      </c>
      <c r="L381" s="305">
        <f t="shared" si="653"/>
        <v>0.35808779314491884</v>
      </c>
      <c r="M381" s="473" t="s">
        <v>262</v>
      </c>
      <c r="N381" s="589">
        <f t="shared" ref="N381" si="697">+G381+G382</f>
        <v>7.6310000000000002</v>
      </c>
      <c r="O381" s="589">
        <f t="shared" ref="O381" si="698">+H381+H382</f>
        <v>0</v>
      </c>
      <c r="P381" s="589">
        <f t="shared" ref="P381" si="699">+N381+O381</f>
        <v>7.6310000000000002</v>
      </c>
      <c r="Q381" s="589">
        <f t="shared" ref="Q381" si="700">+J381+J382</f>
        <v>1.1910000000000001</v>
      </c>
      <c r="R381" s="589">
        <f t="shared" ref="R381" si="701">+P381-Q381</f>
        <v>6.44</v>
      </c>
      <c r="S381" s="591">
        <f t="shared" ref="S381" si="702">+Q381/P381</f>
        <v>0.15607390905516971</v>
      </c>
      <c r="T381" s="481"/>
      <c r="U381" s="181"/>
      <c r="V381" s="181"/>
      <c r="W381" s="181"/>
      <c r="X381" s="181"/>
      <c r="Y381" s="181"/>
      <c r="Z381" s="181"/>
      <c r="AA381" s="252"/>
    </row>
    <row r="382" spans="1:27" s="253" customFormat="1" ht="19.899999999999999" customHeight="1">
      <c r="B382" s="694"/>
      <c r="C382" s="637"/>
      <c r="D382" s="722"/>
      <c r="E382" s="671"/>
      <c r="F382" s="189" t="s">
        <v>22</v>
      </c>
      <c r="G382" s="507">
        <v>4.3049999999999997</v>
      </c>
      <c r="H382" s="472"/>
      <c r="I382" s="472">
        <f>+G382+H382+K381</f>
        <v>6.4399999999999995</v>
      </c>
      <c r="J382" s="285"/>
      <c r="K382" s="472">
        <f t="shared" si="654"/>
        <v>6.4399999999999995</v>
      </c>
      <c r="L382" s="305">
        <f t="shared" si="653"/>
        <v>0</v>
      </c>
      <c r="M382" s="473" t="s">
        <v>262</v>
      </c>
      <c r="N382" s="590"/>
      <c r="O382" s="590"/>
      <c r="P382" s="590"/>
      <c r="Q382" s="590"/>
      <c r="R382" s="590"/>
      <c r="S382" s="592"/>
      <c r="T382" s="481"/>
      <c r="U382" s="181"/>
      <c r="V382" s="181"/>
      <c r="W382" s="181"/>
      <c r="X382" s="181"/>
      <c r="Y382" s="181"/>
      <c r="Z382" s="181"/>
      <c r="AA382" s="252"/>
    </row>
    <row r="383" spans="1:27" s="253" customFormat="1" ht="19.899999999999999" customHeight="1">
      <c r="B383" s="694"/>
      <c r="C383" s="637"/>
      <c r="D383" s="722"/>
      <c r="E383" s="670" t="s">
        <v>626</v>
      </c>
      <c r="F383" s="269" t="s">
        <v>441</v>
      </c>
      <c r="G383" s="507">
        <v>3.3279999999999998</v>
      </c>
      <c r="H383" s="472"/>
      <c r="I383" s="472">
        <f>+G383+H383</f>
        <v>3.3279999999999998</v>
      </c>
      <c r="J383" s="285">
        <v>1.62</v>
      </c>
      <c r="K383" s="472">
        <f t="shared" si="654"/>
        <v>1.7079999999999997</v>
      </c>
      <c r="L383" s="305">
        <f t="shared" si="653"/>
        <v>0.4867788461538462</v>
      </c>
      <c r="M383" s="473" t="s">
        <v>262</v>
      </c>
      <c r="N383" s="589">
        <f t="shared" ref="N383" si="703">+G383+G384</f>
        <v>7.6349999999999998</v>
      </c>
      <c r="O383" s="589">
        <f>+H383+H384</f>
        <v>0</v>
      </c>
      <c r="P383" s="589">
        <f>+N383+O383</f>
        <v>7.6349999999999998</v>
      </c>
      <c r="Q383" s="589">
        <f t="shared" ref="Q383" si="704">+J383+J384</f>
        <v>1.62</v>
      </c>
      <c r="R383" s="589">
        <f t="shared" ref="R383" si="705">+P383-Q383</f>
        <v>6.0149999999999997</v>
      </c>
      <c r="S383" s="591">
        <f t="shared" ref="S383" si="706">+Q383/P383</f>
        <v>0.21218074656188607</v>
      </c>
      <c r="T383" s="481"/>
      <c r="U383" s="181"/>
      <c r="V383" s="181"/>
      <c r="W383" s="181"/>
      <c r="X383" s="181"/>
      <c r="Y383" s="181"/>
      <c r="Z383" s="181"/>
      <c r="AA383" s="252"/>
    </row>
    <row r="384" spans="1:27" s="253" customFormat="1" ht="19.899999999999999" customHeight="1">
      <c r="B384" s="694"/>
      <c r="C384" s="637"/>
      <c r="D384" s="722"/>
      <c r="E384" s="671"/>
      <c r="F384" s="189" t="s">
        <v>22</v>
      </c>
      <c r="G384" s="507">
        <v>4.3070000000000004</v>
      </c>
      <c r="H384" s="472"/>
      <c r="I384" s="472">
        <f>+G384+H384+K383</f>
        <v>6.0150000000000006</v>
      </c>
      <c r="J384" s="285"/>
      <c r="K384" s="472">
        <f t="shared" si="654"/>
        <v>6.0150000000000006</v>
      </c>
      <c r="L384" s="305">
        <f t="shared" si="653"/>
        <v>0</v>
      </c>
      <c r="M384" s="473" t="s">
        <v>262</v>
      </c>
      <c r="N384" s="590"/>
      <c r="O384" s="590"/>
      <c r="P384" s="590"/>
      <c r="Q384" s="590"/>
      <c r="R384" s="590"/>
      <c r="S384" s="592"/>
      <c r="T384" s="481"/>
      <c r="U384" s="181"/>
      <c r="V384" s="181"/>
      <c r="W384" s="181"/>
      <c r="X384" s="181"/>
      <c r="Y384" s="181"/>
      <c r="Z384" s="181"/>
      <c r="AA384" s="252"/>
    </row>
    <row r="385" spans="2:27" s="253" customFormat="1" ht="19.899999999999999" customHeight="1">
      <c r="B385" s="694"/>
      <c r="C385" s="637"/>
      <c r="D385" s="722"/>
      <c r="E385" s="670" t="s">
        <v>627</v>
      </c>
      <c r="F385" s="269" t="s">
        <v>441</v>
      </c>
      <c r="G385" s="507">
        <v>3.3239999999999998</v>
      </c>
      <c r="H385" s="472"/>
      <c r="I385" s="472">
        <f>+G385+H385</f>
        <v>3.3239999999999998</v>
      </c>
      <c r="J385" s="285">
        <v>1.323</v>
      </c>
      <c r="K385" s="472">
        <f t="shared" si="654"/>
        <v>2.0009999999999999</v>
      </c>
      <c r="L385" s="305">
        <f t="shared" si="653"/>
        <v>0.39801444043321299</v>
      </c>
      <c r="M385" s="473" t="s">
        <v>262</v>
      </c>
      <c r="N385" s="589">
        <f t="shared" ref="N385" si="707">+G385+G386</f>
        <v>7.6269999999999998</v>
      </c>
      <c r="O385" s="589">
        <f t="shared" ref="O385" si="708">+H385+H386</f>
        <v>0</v>
      </c>
      <c r="P385" s="589">
        <f t="shared" ref="P385" si="709">+N385+O385</f>
        <v>7.6269999999999998</v>
      </c>
      <c r="Q385" s="589">
        <f t="shared" ref="Q385" si="710">+J385+J386</f>
        <v>1.323</v>
      </c>
      <c r="R385" s="589">
        <f t="shared" ref="R385" si="711">+P385-Q385</f>
        <v>6.3040000000000003</v>
      </c>
      <c r="S385" s="591">
        <f t="shared" ref="S385" si="712">+Q385/P385</f>
        <v>0.17346269830864036</v>
      </c>
      <c r="T385" s="481"/>
      <c r="U385" s="181"/>
      <c r="V385" s="181"/>
      <c r="W385" s="181"/>
      <c r="X385" s="181"/>
      <c r="Y385" s="181"/>
      <c r="Z385" s="181"/>
      <c r="AA385" s="252"/>
    </row>
    <row r="386" spans="2:27" s="253" customFormat="1" ht="19.899999999999999" customHeight="1">
      <c r="B386" s="694"/>
      <c r="C386" s="637"/>
      <c r="D386" s="722"/>
      <c r="E386" s="671"/>
      <c r="F386" s="189" t="s">
        <v>22</v>
      </c>
      <c r="G386" s="507">
        <v>4.3029999999999999</v>
      </c>
      <c r="H386" s="472"/>
      <c r="I386" s="472">
        <f>+G386+H386+K385</f>
        <v>6.3040000000000003</v>
      </c>
      <c r="J386" s="285"/>
      <c r="K386" s="472">
        <f t="shared" si="654"/>
        <v>6.3040000000000003</v>
      </c>
      <c r="L386" s="305">
        <f t="shared" si="653"/>
        <v>0</v>
      </c>
      <c r="M386" s="473" t="s">
        <v>262</v>
      </c>
      <c r="N386" s="590"/>
      <c r="O386" s="590"/>
      <c r="P386" s="590"/>
      <c r="Q386" s="590"/>
      <c r="R386" s="590"/>
      <c r="S386" s="592"/>
      <c r="T386" s="481"/>
      <c r="U386" s="181"/>
      <c r="V386" s="181"/>
      <c r="W386" s="181"/>
      <c r="X386" s="181"/>
      <c r="Y386" s="181"/>
      <c r="Z386" s="181"/>
      <c r="AA386" s="252"/>
    </row>
    <row r="387" spans="2:27" s="253" customFormat="1" ht="19.899999999999999" customHeight="1">
      <c r="B387" s="694"/>
      <c r="C387" s="637"/>
      <c r="D387" s="722"/>
      <c r="E387" s="670" t="s">
        <v>628</v>
      </c>
      <c r="F387" s="269" t="s">
        <v>441</v>
      </c>
      <c r="G387" s="507">
        <v>3.3279999999999998</v>
      </c>
      <c r="H387" s="472"/>
      <c r="I387" s="472">
        <f>+G387+H387</f>
        <v>3.3279999999999998</v>
      </c>
      <c r="J387" s="285">
        <v>1.5389999999999999</v>
      </c>
      <c r="K387" s="472">
        <f t="shared" si="654"/>
        <v>1.7889999999999999</v>
      </c>
      <c r="L387" s="305">
        <f t="shared" si="653"/>
        <v>0.46243990384615385</v>
      </c>
      <c r="M387" s="473" t="s">
        <v>262</v>
      </c>
      <c r="N387" s="589">
        <f t="shared" ref="N387" si="713">+G387+G388</f>
        <v>7.6349999999999998</v>
      </c>
      <c r="O387" s="589">
        <f t="shared" ref="O387" si="714">+H387+H388</f>
        <v>0</v>
      </c>
      <c r="P387" s="589">
        <f t="shared" ref="P387" si="715">+N387+O387</f>
        <v>7.6349999999999998</v>
      </c>
      <c r="Q387" s="589">
        <f t="shared" ref="Q387" si="716">+J387+J388</f>
        <v>1.5389999999999999</v>
      </c>
      <c r="R387" s="589">
        <f t="shared" ref="R387" si="717">+P387-Q387</f>
        <v>6.0960000000000001</v>
      </c>
      <c r="S387" s="591">
        <f t="shared" ref="S387" si="718">+Q387/P387</f>
        <v>0.20157170923379175</v>
      </c>
      <c r="T387" s="481"/>
      <c r="U387" s="181"/>
      <c r="V387" s="181"/>
      <c r="W387" s="181"/>
      <c r="X387" s="181"/>
      <c r="Y387" s="181"/>
      <c r="Z387" s="181"/>
      <c r="AA387" s="252"/>
    </row>
    <row r="388" spans="2:27" s="253" customFormat="1" ht="19.899999999999999" customHeight="1">
      <c r="B388" s="694"/>
      <c r="C388" s="637"/>
      <c r="D388" s="722"/>
      <c r="E388" s="671"/>
      <c r="F388" s="189" t="s">
        <v>22</v>
      </c>
      <c r="G388" s="507">
        <v>4.3070000000000004</v>
      </c>
      <c r="H388" s="472"/>
      <c r="I388" s="472">
        <f>+G388+H388+K387</f>
        <v>6.0960000000000001</v>
      </c>
      <c r="J388" s="285"/>
      <c r="K388" s="472">
        <f t="shared" si="654"/>
        <v>6.0960000000000001</v>
      </c>
      <c r="L388" s="305">
        <f t="shared" si="653"/>
        <v>0</v>
      </c>
      <c r="M388" s="473" t="s">
        <v>262</v>
      </c>
      <c r="N388" s="590"/>
      <c r="O388" s="590"/>
      <c r="P388" s="590"/>
      <c r="Q388" s="590"/>
      <c r="R388" s="590"/>
      <c r="S388" s="592"/>
      <c r="T388" s="481"/>
      <c r="U388" s="181"/>
      <c r="V388" s="181"/>
      <c r="W388" s="181"/>
      <c r="X388" s="181"/>
      <c r="Y388" s="181"/>
      <c r="Z388" s="181"/>
      <c r="AA388" s="252"/>
    </row>
    <row r="389" spans="2:27" s="253" customFormat="1" ht="19.899999999999999" customHeight="1">
      <c r="B389" s="694"/>
      <c r="C389" s="637"/>
      <c r="D389" s="722"/>
      <c r="E389" s="670" t="s">
        <v>629</v>
      </c>
      <c r="F389" s="269" t="s">
        <v>441</v>
      </c>
      <c r="G389" s="507">
        <v>3.327</v>
      </c>
      <c r="H389" s="472"/>
      <c r="I389" s="472">
        <f>+G389+H389</f>
        <v>3.327</v>
      </c>
      <c r="J389" s="285">
        <v>1.464</v>
      </c>
      <c r="K389" s="472">
        <f t="shared" si="654"/>
        <v>1.863</v>
      </c>
      <c r="L389" s="305">
        <f t="shared" si="653"/>
        <v>0.44003606853020738</v>
      </c>
      <c r="M389" s="473" t="s">
        <v>262</v>
      </c>
      <c r="N389" s="589">
        <f t="shared" ref="N389" si="719">+G389+G390</f>
        <v>7.6340000000000003</v>
      </c>
      <c r="O389" s="589">
        <f t="shared" ref="O389" si="720">+H389+H390</f>
        <v>0</v>
      </c>
      <c r="P389" s="589">
        <f t="shared" ref="P389" si="721">+N389+O389</f>
        <v>7.6340000000000003</v>
      </c>
      <c r="Q389" s="589">
        <f t="shared" ref="Q389" si="722">+J389+J390</f>
        <v>1.464</v>
      </c>
      <c r="R389" s="589">
        <f>+P389-Q389</f>
        <v>6.17</v>
      </c>
      <c r="S389" s="591">
        <f t="shared" ref="S389" si="723">+Q389/P389</f>
        <v>0.19177364422321194</v>
      </c>
      <c r="T389" s="481"/>
      <c r="U389" s="181"/>
      <c r="V389" s="181"/>
      <c r="W389" s="181"/>
      <c r="X389" s="181"/>
      <c r="Y389" s="181"/>
      <c r="Z389" s="181"/>
      <c r="AA389" s="252"/>
    </row>
    <row r="390" spans="2:27" s="253" customFormat="1" ht="19.899999999999999" customHeight="1">
      <c r="B390" s="694"/>
      <c r="C390" s="637"/>
      <c r="D390" s="722"/>
      <c r="E390" s="671"/>
      <c r="F390" s="189" t="s">
        <v>22</v>
      </c>
      <c r="G390" s="507">
        <v>4.3070000000000004</v>
      </c>
      <c r="H390" s="472"/>
      <c r="I390" s="472">
        <f>+G390+H390+K389</f>
        <v>6.17</v>
      </c>
      <c r="J390" s="285"/>
      <c r="K390" s="472">
        <f t="shared" si="654"/>
        <v>6.17</v>
      </c>
      <c r="L390" s="305">
        <f t="shared" si="653"/>
        <v>0</v>
      </c>
      <c r="M390" s="473" t="s">
        <v>262</v>
      </c>
      <c r="N390" s="590"/>
      <c r="O390" s="590"/>
      <c r="P390" s="590"/>
      <c r="Q390" s="590"/>
      <c r="R390" s="590"/>
      <c r="S390" s="592"/>
      <c r="T390" s="481"/>
      <c r="U390" s="181"/>
      <c r="V390" s="181"/>
      <c r="W390" s="181"/>
      <c r="X390" s="181"/>
      <c r="Y390" s="181"/>
      <c r="Z390" s="181"/>
      <c r="AA390" s="252"/>
    </row>
    <row r="391" spans="2:27" s="253" customFormat="1" ht="19.899999999999999" customHeight="1">
      <c r="B391" s="694"/>
      <c r="C391" s="637"/>
      <c r="D391" s="722"/>
      <c r="E391" s="670" t="s">
        <v>630</v>
      </c>
      <c r="F391" s="269" t="s">
        <v>441</v>
      </c>
      <c r="G391" s="507">
        <v>3.3279999999999998</v>
      </c>
      <c r="H391" s="472"/>
      <c r="I391" s="472">
        <f>+G391+H391</f>
        <v>3.3279999999999998</v>
      </c>
      <c r="J391" s="285">
        <v>1.39</v>
      </c>
      <c r="K391" s="472">
        <f t="shared" si="654"/>
        <v>1.9379999999999999</v>
      </c>
      <c r="L391" s="305">
        <f t="shared" si="653"/>
        <v>0.41766826923076922</v>
      </c>
      <c r="M391" s="473" t="s">
        <v>262</v>
      </c>
      <c r="N391" s="589">
        <f>+G391+G392</f>
        <v>7.6319999999999997</v>
      </c>
      <c r="O391" s="589">
        <f>+H391+H392</f>
        <v>0</v>
      </c>
      <c r="P391" s="589">
        <f t="shared" ref="P391" si="724">+N391+O391</f>
        <v>7.6319999999999997</v>
      </c>
      <c r="Q391" s="589">
        <f t="shared" ref="Q391" si="725">+J391+J392</f>
        <v>1.39</v>
      </c>
      <c r="R391" s="589">
        <f t="shared" ref="R391" si="726">+P391-Q391</f>
        <v>6.242</v>
      </c>
      <c r="S391" s="591">
        <f t="shared" ref="S391" si="727">+Q391/P391</f>
        <v>0.18212788259958071</v>
      </c>
      <c r="T391" s="481"/>
      <c r="U391" s="181"/>
      <c r="V391" s="181"/>
      <c r="W391" s="181"/>
      <c r="X391" s="181"/>
      <c r="Y391" s="181"/>
      <c r="Z391" s="181"/>
      <c r="AA391" s="252"/>
    </row>
    <row r="392" spans="2:27" s="178" customFormat="1" ht="19.899999999999999" customHeight="1">
      <c r="B392" s="694"/>
      <c r="C392" s="637"/>
      <c r="D392" s="723"/>
      <c r="E392" s="671"/>
      <c r="F392" s="189" t="s">
        <v>22</v>
      </c>
      <c r="G392" s="507">
        <v>4.3040000000000003</v>
      </c>
      <c r="H392" s="472"/>
      <c r="I392" s="472">
        <f>+G392+H392+K391</f>
        <v>6.242</v>
      </c>
      <c r="J392" s="285"/>
      <c r="K392" s="472">
        <f t="shared" si="654"/>
        <v>6.242</v>
      </c>
      <c r="L392" s="305">
        <f>J392/I392</f>
        <v>0</v>
      </c>
      <c r="M392" s="473" t="s">
        <v>262</v>
      </c>
      <c r="N392" s="590"/>
      <c r="O392" s="590"/>
      <c r="P392" s="590"/>
      <c r="Q392" s="590"/>
      <c r="R392" s="590"/>
      <c r="S392" s="592"/>
      <c r="T392" s="481"/>
      <c r="U392" s="181"/>
      <c r="V392" s="181"/>
      <c r="W392" s="181"/>
      <c r="X392" s="181"/>
      <c r="Y392" s="181"/>
      <c r="Z392" s="181"/>
      <c r="AA392" s="177"/>
    </row>
    <row r="393" spans="2:27" s="178" customFormat="1" ht="45" customHeight="1">
      <c r="B393" s="694"/>
      <c r="C393" s="637"/>
      <c r="D393" s="721" t="s">
        <v>361</v>
      </c>
      <c r="E393" s="475" t="s">
        <v>361</v>
      </c>
      <c r="F393" s="476" t="s">
        <v>440</v>
      </c>
      <c r="G393" s="507">
        <v>162.977</v>
      </c>
      <c r="H393" s="472"/>
      <c r="I393" s="472">
        <f>G393+H393</f>
        <v>162.977</v>
      </c>
      <c r="J393" s="285">
        <v>22.616</v>
      </c>
      <c r="K393" s="472">
        <f t="shared" ref="K393" si="728">I393-J393</f>
        <v>140.36099999999999</v>
      </c>
      <c r="L393" s="305">
        <f>+J393/I393</f>
        <v>0.13876804702504034</v>
      </c>
      <c r="M393" s="473" t="s">
        <v>262</v>
      </c>
      <c r="N393" s="459">
        <f>+G393</f>
        <v>162.977</v>
      </c>
      <c r="O393" s="459">
        <f>+H393</f>
        <v>0</v>
      </c>
      <c r="P393" s="459">
        <f>+N393+O393</f>
        <v>162.977</v>
      </c>
      <c r="Q393" s="459">
        <f>+J393</f>
        <v>22.616</v>
      </c>
      <c r="R393" s="459">
        <f>+P393-Q393</f>
        <v>140.36099999999999</v>
      </c>
      <c r="S393" s="518">
        <f>+Q393/P393</f>
        <v>0.13876804702504034</v>
      </c>
      <c r="T393" s="481"/>
      <c r="U393" s="181"/>
      <c r="V393" s="181"/>
      <c r="W393" s="181"/>
      <c r="X393" s="181"/>
      <c r="Y393" s="181"/>
      <c r="Z393" s="181"/>
    </row>
    <row r="394" spans="2:27" s="178" customFormat="1" ht="19.899999999999999" customHeight="1">
      <c r="B394" s="694"/>
      <c r="C394" s="637"/>
      <c r="D394" s="722"/>
      <c r="E394" s="670" t="s">
        <v>631</v>
      </c>
      <c r="F394" s="269" t="s">
        <v>441</v>
      </c>
      <c r="G394" s="507">
        <v>3.5070000000000001</v>
      </c>
      <c r="H394" s="472"/>
      <c r="I394" s="472">
        <f>G394+H394</f>
        <v>3.5070000000000001</v>
      </c>
      <c r="J394" s="285">
        <v>1.972</v>
      </c>
      <c r="K394" s="472">
        <f>I394-J394</f>
        <v>1.5350000000000001</v>
      </c>
      <c r="L394" s="305">
        <f t="shared" ref="L394:L457" si="729">J394/I394</f>
        <v>0.5623039635015683</v>
      </c>
      <c r="M394" s="473" t="s">
        <v>262</v>
      </c>
      <c r="N394" s="589">
        <f>+G394+G395</f>
        <v>7.8109999999999999</v>
      </c>
      <c r="O394" s="589">
        <f>+H394+H395</f>
        <v>0</v>
      </c>
      <c r="P394" s="589">
        <f>+N394+O394</f>
        <v>7.8109999999999999</v>
      </c>
      <c r="Q394" s="589">
        <f>+J394+J395</f>
        <v>1.972</v>
      </c>
      <c r="R394" s="589">
        <f>+P394-Q394</f>
        <v>5.8390000000000004</v>
      </c>
      <c r="S394" s="591">
        <f>+Q394/P394</f>
        <v>0.25246447317885035</v>
      </c>
      <c r="T394" s="481"/>
      <c r="U394" s="181"/>
      <c r="V394" s="181"/>
      <c r="W394" s="181"/>
      <c r="X394" s="181"/>
      <c r="Y394" s="181"/>
      <c r="Z394" s="181"/>
    </row>
    <row r="395" spans="2:27" s="253" customFormat="1" ht="19.899999999999999" customHeight="1">
      <c r="B395" s="694"/>
      <c r="C395" s="637"/>
      <c r="D395" s="722"/>
      <c r="E395" s="671"/>
      <c r="F395" s="189" t="s">
        <v>22</v>
      </c>
      <c r="G395" s="507">
        <v>4.3040000000000003</v>
      </c>
      <c r="H395" s="472"/>
      <c r="I395" s="472">
        <f>+G395+H395+K394</f>
        <v>5.8390000000000004</v>
      </c>
      <c r="J395" s="285"/>
      <c r="K395" s="472">
        <f t="shared" ref="K395:K458" si="730">I395-J395</f>
        <v>5.8390000000000004</v>
      </c>
      <c r="L395" s="305">
        <f t="shared" si="729"/>
        <v>0</v>
      </c>
      <c r="M395" s="473" t="s">
        <v>262</v>
      </c>
      <c r="N395" s="590"/>
      <c r="O395" s="590"/>
      <c r="P395" s="590"/>
      <c r="Q395" s="590"/>
      <c r="R395" s="590"/>
      <c r="S395" s="592"/>
      <c r="T395" s="481"/>
      <c r="U395" s="181"/>
      <c r="V395" s="181"/>
      <c r="W395" s="181"/>
      <c r="X395" s="181"/>
      <c r="Y395" s="181"/>
      <c r="Z395" s="181"/>
    </row>
    <row r="396" spans="2:27" s="253" customFormat="1" ht="19.899999999999999" customHeight="1">
      <c r="B396" s="694"/>
      <c r="C396" s="637"/>
      <c r="D396" s="722"/>
      <c r="E396" s="670" t="s">
        <v>632</v>
      </c>
      <c r="F396" s="269" t="s">
        <v>441</v>
      </c>
      <c r="G396" s="507">
        <v>3.5089999999999999</v>
      </c>
      <c r="H396" s="472"/>
      <c r="I396" s="472">
        <f>+G396+H396</f>
        <v>3.5089999999999999</v>
      </c>
      <c r="J396" s="285">
        <v>1.014</v>
      </c>
      <c r="K396" s="472">
        <f t="shared" si="730"/>
        <v>2.4950000000000001</v>
      </c>
      <c r="L396" s="305">
        <f>J396/I396</f>
        <v>0.28897121687090338</v>
      </c>
      <c r="M396" s="473" t="s">
        <v>262</v>
      </c>
      <c r="N396" s="589">
        <f t="shared" ref="N396" si="731">+G396+G397</f>
        <v>7.8149999999999995</v>
      </c>
      <c r="O396" s="589">
        <f t="shared" ref="O396" si="732">+H396+H397</f>
        <v>0</v>
      </c>
      <c r="P396" s="589">
        <f t="shared" ref="P396" si="733">+N396+O396</f>
        <v>7.8149999999999995</v>
      </c>
      <c r="Q396" s="589">
        <f t="shared" ref="Q396" si="734">+J396+J397</f>
        <v>1.014</v>
      </c>
      <c r="R396" s="589">
        <f t="shared" ref="R396" si="735">+P396-Q396</f>
        <v>6.8009999999999993</v>
      </c>
      <c r="S396" s="591">
        <f t="shared" ref="S396" si="736">+Q396/P396</f>
        <v>0.12975047984644913</v>
      </c>
      <c r="T396" s="481"/>
      <c r="U396" s="181"/>
      <c r="V396" s="181"/>
      <c r="W396" s="181"/>
      <c r="X396" s="181"/>
      <c r="Y396" s="181"/>
      <c r="Z396" s="181"/>
    </row>
    <row r="397" spans="2:27" s="253" customFormat="1" ht="19.899999999999999" customHeight="1">
      <c r="B397" s="694"/>
      <c r="C397" s="637"/>
      <c r="D397" s="722"/>
      <c r="E397" s="671"/>
      <c r="F397" s="189" t="s">
        <v>22</v>
      </c>
      <c r="G397" s="507">
        <v>4.306</v>
      </c>
      <c r="H397" s="472"/>
      <c r="I397" s="472">
        <f>+G397+H397+K396</f>
        <v>6.8010000000000002</v>
      </c>
      <c r="J397" s="285"/>
      <c r="K397" s="472">
        <f t="shared" si="730"/>
        <v>6.8010000000000002</v>
      </c>
      <c r="L397" s="305">
        <f t="shared" si="729"/>
        <v>0</v>
      </c>
      <c r="M397" s="473" t="s">
        <v>262</v>
      </c>
      <c r="N397" s="590"/>
      <c r="O397" s="590"/>
      <c r="P397" s="590"/>
      <c r="Q397" s="590"/>
      <c r="R397" s="590"/>
      <c r="S397" s="592"/>
      <c r="T397" s="481"/>
      <c r="U397" s="181"/>
      <c r="V397" s="181"/>
      <c r="W397" s="181"/>
      <c r="X397" s="181"/>
      <c r="Y397" s="181"/>
      <c r="Z397" s="181"/>
    </row>
    <row r="398" spans="2:27" s="253" customFormat="1" ht="19.899999999999999" customHeight="1">
      <c r="B398" s="694"/>
      <c r="C398" s="637"/>
      <c r="D398" s="722"/>
      <c r="E398" s="670" t="s">
        <v>633</v>
      </c>
      <c r="F398" s="269" t="s">
        <v>441</v>
      </c>
      <c r="G398" s="507">
        <v>3.508</v>
      </c>
      <c r="H398" s="472"/>
      <c r="I398" s="472">
        <f>+G398+H398</f>
        <v>3.508</v>
      </c>
      <c r="J398" s="285">
        <v>2.4870000000000001</v>
      </c>
      <c r="K398" s="472">
        <f t="shared" si="730"/>
        <v>1.0209999999999999</v>
      </c>
      <c r="L398" s="305">
        <f t="shared" si="729"/>
        <v>0.70895096921322698</v>
      </c>
      <c r="M398" s="473" t="s">
        <v>262</v>
      </c>
      <c r="N398" s="589">
        <f t="shared" ref="N398" si="737">+G398+G399</f>
        <v>7.8129999999999997</v>
      </c>
      <c r="O398" s="589">
        <f t="shared" ref="O398" si="738">+H398+H399</f>
        <v>0</v>
      </c>
      <c r="P398" s="589">
        <f t="shared" ref="P398" si="739">+N398+O398</f>
        <v>7.8129999999999997</v>
      </c>
      <c r="Q398" s="589">
        <f t="shared" ref="Q398" si="740">+J398+J399</f>
        <v>2.4870000000000001</v>
      </c>
      <c r="R398" s="589">
        <f t="shared" ref="R398" si="741">+P398-Q398</f>
        <v>5.3259999999999996</v>
      </c>
      <c r="S398" s="591">
        <f t="shared" ref="S398" si="742">+Q398/P398</f>
        <v>0.31831562779982081</v>
      </c>
      <c r="T398" s="481"/>
      <c r="U398" s="181"/>
      <c r="V398" s="181"/>
      <c r="W398" s="181"/>
      <c r="X398" s="181"/>
      <c r="Y398" s="181"/>
      <c r="Z398" s="181"/>
    </row>
    <row r="399" spans="2:27" s="253" customFormat="1" ht="19.899999999999999" customHeight="1">
      <c r="B399" s="694"/>
      <c r="C399" s="637"/>
      <c r="D399" s="722"/>
      <c r="E399" s="671"/>
      <c r="F399" s="189" t="s">
        <v>22</v>
      </c>
      <c r="G399" s="507">
        <v>4.3049999999999997</v>
      </c>
      <c r="H399" s="472"/>
      <c r="I399" s="472">
        <f>+G399+H399+K398</f>
        <v>5.3259999999999996</v>
      </c>
      <c r="J399" s="285"/>
      <c r="K399" s="472">
        <f t="shared" si="730"/>
        <v>5.3259999999999996</v>
      </c>
      <c r="L399" s="305">
        <f t="shared" si="729"/>
        <v>0</v>
      </c>
      <c r="M399" s="473" t="s">
        <v>262</v>
      </c>
      <c r="N399" s="590"/>
      <c r="O399" s="590"/>
      <c r="P399" s="590"/>
      <c r="Q399" s="590"/>
      <c r="R399" s="590"/>
      <c r="S399" s="592"/>
      <c r="T399" s="481"/>
      <c r="U399" s="181"/>
      <c r="V399" s="181"/>
      <c r="W399" s="181"/>
      <c r="X399" s="181"/>
      <c r="Y399" s="181"/>
      <c r="Z399" s="181"/>
    </row>
    <row r="400" spans="2:27" s="253" customFormat="1" ht="19.899999999999999" customHeight="1">
      <c r="B400" s="694"/>
      <c r="C400" s="637"/>
      <c r="D400" s="722"/>
      <c r="E400" s="670" t="s">
        <v>634</v>
      </c>
      <c r="F400" s="269" t="s">
        <v>441</v>
      </c>
      <c r="G400" s="507">
        <v>3.508</v>
      </c>
      <c r="H400" s="472"/>
      <c r="I400" s="472">
        <f>+G400+H400</f>
        <v>3.508</v>
      </c>
      <c r="J400" s="285">
        <v>2.7189999999999999</v>
      </c>
      <c r="K400" s="472">
        <f t="shared" si="730"/>
        <v>0.78900000000000015</v>
      </c>
      <c r="L400" s="305">
        <f t="shared" si="729"/>
        <v>0.77508551881413912</v>
      </c>
      <c r="M400" s="473" t="s">
        <v>262</v>
      </c>
      <c r="N400" s="589">
        <f t="shared" ref="N400" si="743">+G400+G401</f>
        <v>7.8129999999999997</v>
      </c>
      <c r="O400" s="589">
        <f t="shared" ref="O400" si="744">+H400+H401</f>
        <v>0</v>
      </c>
      <c r="P400" s="589">
        <f t="shared" ref="P400" si="745">+N400+O400</f>
        <v>7.8129999999999997</v>
      </c>
      <c r="Q400" s="589">
        <f t="shared" ref="Q400" si="746">+J400+J401</f>
        <v>2.7189999999999999</v>
      </c>
      <c r="R400" s="589">
        <f t="shared" ref="R400" si="747">+P400-Q400</f>
        <v>5.0939999999999994</v>
      </c>
      <c r="S400" s="591">
        <f t="shared" ref="S400" si="748">+Q400/P400</f>
        <v>0.34800972737744784</v>
      </c>
      <c r="T400" s="481"/>
      <c r="U400" s="181"/>
      <c r="V400" s="181"/>
      <c r="W400" s="181"/>
      <c r="X400" s="181"/>
      <c r="Y400" s="181"/>
      <c r="Z400" s="181"/>
    </row>
    <row r="401" spans="2:26" s="253" customFormat="1" ht="19.899999999999999" customHeight="1">
      <c r="B401" s="694"/>
      <c r="C401" s="637"/>
      <c r="D401" s="722"/>
      <c r="E401" s="671"/>
      <c r="F401" s="189" t="s">
        <v>22</v>
      </c>
      <c r="G401" s="507">
        <v>4.3049999999999997</v>
      </c>
      <c r="H401" s="472"/>
      <c r="I401" s="472">
        <f>+G401+H401+K400</f>
        <v>5.0939999999999994</v>
      </c>
      <c r="J401" s="285"/>
      <c r="K401" s="472">
        <f t="shared" si="730"/>
        <v>5.0939999999999994</v>
      </c>
      <c r="L401" s="305">
        <f t="shared" si="729"/>
        <v>0</v>
      </c>
      <c r="M401" s="473" t="s">
        <v>262</v>
      </c>
      <c r="N401" s="590"/>
      <c r="O401" s="590"/>
      <c r="P401" s="590"/>
      <c r="Q401" s="590"/>
      <c r="R401" s="590"/>
      <c r="S401" s="592"/>
      <c r="T401" s="481"/>
      <c r="U401" s="181"/>
      <c r="V401" s="181"/>
      <c r="W401" s="181"/>
      <c r="X401" s="181"/>
      <c r="Y401" s="181"/>
      <c r="Z401" s="181"/>
    </row>
    <row r="402" spans="2:26" s="253" customFormat="1" ht="19.899999999999999" customHeight="1">
      <c r="B402" s="694"/>
      <c r="C402" s="637"/>
      <c r="D402" s="722"/>
      <c r="E402" s="670" t="s">
        <v>635</v>
      </c>
      <c r="F402" s="269" t="s">
        <v>441</v>
      </c>
      <c r="G402" s="507">
        <v>3.51</v>
      </c>
      <c r="H402" s="472"/>
      <c r="I402" s="472">
        <f>+G402+H402</f>
        <v>3.51</v>
      </c>
      <c r="J402" s="285">
        <v>3.1320000000000001</v>
      </c>
      <c r="K402" s="472">
        <f t="shared" si="730"/>
        <v>0.37799999999999967</v>
      </c>
      <c r="L402" s="305">
        <f t="shared" si="729"/>
        <v>0.89230769230769236</v>
      </c>
      <c r="M402" s="473" t="s">
        <v>262</v>
      </c>
      <c r="N402" s="589">
        <f t="shared" ref="N402" si="749">+G402+G403</f>
        <v>7.8179999999999996</v>
      </c>
      <c r="O402" s="589">
        <f t="shared" ref="O402" si="750">+H402+H403</f>
        <v>0</v>
      </c>
      <c r="P402" s="589">
        <f t="shared" ref="P402" si="751">+N402+O402</f>
        <v>7.8179999999999996</v>
      </c>
      <c r="Q402" s="589">
        <f t="shared" ref="Q402" si="752">+J402+J403</f>
        <v>3.1320000000000001</v>
      </c>
      <c r="R402" s="589">
        <f t="shared" ref="R402" si="753">+P402-Q402</f>
        <v>4.6859999999999999</v>
      </c>
      <c r="S402" s="591">
        <f t="shared" ref="S402" si="754">+Q402/P402</f>
        <v>0.40061396776669228</v>
      </c>
      <c r="T402" s="481"/>
      <c r="U402" s="181"/>
      <c r="V402" s="181"/>
      <c r="W402" s="181"/>
      <c r="X402" s="181"/>
      <c r="Y402" s="181"/>
      <c r="Z402" s="181"/>
    </row>
    <row r="403" spans="2:26" s="253" customFormat="1" ht="19.899999999999999" customHeight="1">
      <c r="B403" s="694"/>
      <c r="C403" s="637"/>
      <c r="D403" s="722"/>
      <c r="E403" s="671"/>
      <c r="F403" s="189" t="s">
        <v>22</v>
      </c>
      <c r="G403" s="507">
        <v>4.3079999999999998</v>
      </c>
      <c r="H403" s="472"/>
      <c r="I403" s="472">
        <f>+G403+H403+K402</f>
        <v>4.6859999999999999</v>
      </c>
      <c r="J403" s="285"/>
      <c r="K403" s="472">
        <f t="shared" si="730"/>
        <v>4.6859999999999999</v>
      </c>
      <c r="L403" s="305">
        <f t="shared" si="729"/>
        <v>0</v>
      </c>
      <c r="M403" s="473" t="s">
        <v>262</v>
      </c>
      <c r="N403" s="590"/>
      <c r="O403" s="590"/>
      <c r="P403" s="590"/>
      <c r="Q403" s="590"/>
      <c r="R403" s="590"/>
      <c r="S403" s="592"/>
      <c r="T403" s="481"/>
      <c r="U403" s="181"/>
      <c r="V403" s="181"/>
      <c r="W403" s="181"/>
      <c r="X403" s="181"/>
      <c r="Y403" s="181"/>
      <c r="Z403" s="181"/>
    </row>
    <row r="404" spans="2:26" s="253" customFormat="1" ht="19.899999999999999" customHeight="1">
      <c r="B404" s="694"/>
      <c r="C404" s="637"/>
      <c r="D404" s="722"/>
      <c r="E404" s="670" t="s">
        <v>636</v>
      </c>
      <c r="F404" s="269" t="s">
        <v>441</v>
      </c>
      <c r="G404" s="507">
        <v>3.5089999999999999</v>
      </c>
      <c r="H404" s="472"/>
      <c r="I404" s="472">
        <f>+G404+H404</f>
        <v>3.5089999999999999</v>
      </c>
      <c r="J404" s="285">
        <v>2.0699999999999998</v>
      </c>
      <c r="K404" s="472">
        <f t="shared" si="730"/>
        <v>1.4390000000000001</v>
      </c>
      <c r="L404" s="305">
        <f t="shared" si="729"/>
        <v>0.58991165574237669</v>
      </c>
      <c r="M404" s="473" t="s">
        <v>262</v>
      </c>
      <c r="N404" s="589">
        <f t="shared" ref="N404" si="755">+G404+G405</f>
        <v>7.8160000000000007</v>
      </c>
      <c r="O404" s="589">
        <f t="shared" ref="O404" si="756">+H404+H405</f>
        <v>0</v>
      </c>
      <c r="P404" s="589">
        <f t="shared" ref="P404" si="757">+N404+O404</f>
        <v>7.8160000000000007</v>
      </c>
      <c r="Q404" s="589">
        <f t="shared" ref="Q404" si="758">+J404+J405</f>
        <v>2.0699999999999998</v>
      </c>
      <c r="R404" s="589">
        <f t="shared" ref="R404" si="759">+P404-Q404</f>
        <v>5.7460000000000004</v>
      </c>
      <c r="S404" s="591">
        <f t="shared" ref="S404" si="760">+Q404/P404</f>
        <v>0.26484135107471846</v>
      </c>
      <c r="T404" s="481"/>
      <c r="U404" s="181"/>
      <c r="V404" s="181"/>
      <c r="W404" s="181"/>
      <c r="X404" s="181"/>
      <c r="Y404" s="181"/>
      <c r="Z404" s="181"/>
    </row>
    <row r="405" spans="2:26" s="253" customFormat="1" ht="19.899999999999999" customHeight="1">
      <c r="B405" s="694"/>
      <c r="C405" s="637"/>
      <c r="D405" s="722"/>
      <c r="E405" s="671"/>
      <c r="F405" s="189" t="s">
        <v>22</v>
      </c>
      <c r="G405" s="507">
        <v>4.3070000000000004</v>
      </c>
      <c r="H405" s="472"/>
      <c r="I405" s="472">
        <f>+G405+H405+K404</f>
        <v>5.7460000000000004</v>
      </c>
      <c r="J405" s="285"/>
      <c r="K405" s="472">
        <f t="shared" si="730"/>
        <v>5.7460000000000004</v>
      </c>
      <c r="L405" s="305">
        <f t="shared" si="729"/>
        <v>0</v>
      </c>
      <c r="M405" s="473" t="s">
        <v>262</v>
      </c>
      <c r="N405" s="590"/>
      <c r="O405" s="590"/>
      <c r="P405" s="590"/>
      <c r="Q405" s="590"/>
      <c r="R405" s="590"/>
      <c r="S405" s="592"/>
      <c r="T405" s="481"/>
      <c r="U405" s="181"/>
      <c r="V405" s="181"/>
      <c r="W405" s="181"/>
      <c r="X405" s="181"/>
      <c r="Y405" s="181"/>
      <c r="Z405" s="181"/>
    </row>
    <row r="406" spans="2:26" s="253" customFormat="1" ht="19.899999999999999" customHeight="1">
      <c r="B406" s="694"/>
      <c r="C406" s="637"/>
      <c r="D406" s="722"/>
      <c r="E406" s="670" t="s">
        <v>637</v>
      </c>
      <c r="F406" s="269" t="s">
        <v>441</v>
      </c>
      <c r="G406" s="507">
        <v>3.51</v>
      </c>
      <c r="H406" s="472">
        <f>10+7+5</f>
        <v>22</v>
      </c>
      <c r="I406" s="472">
        <f>+G406+H406</f>
        <v>25.509999999999998</v>
      </c>
      <c r="J406" s="285">
        <v>5.8230000000000004</v>
      </c>
      <c r="K406" s="472">
        <f t="shared" si="730"/>
        <v>19.686999999999998</v>
      </c>
      <c r="L406" s="305">
        <f t="shared" si="729"/>
        <v>0.22826342610740888</v>
      </c>
      <c r="M406" s="473" t="s">
        <v>262</v>
      </c>
      <c r="N406" s="589">
        <f t="shared" ref="N406" si="761">+G406+G407</f>
        <v>7.8179999999999996</v>
      </c>
      <c r="O406" s="589">
        <f t="shared" ref="O406" si="762">+H406+H407</f>
        <v>29.5</v>
      </c>
      <c r="P406" s="589">
        <f t="shared" ref="P406" si="763">+N406+O406</f>
        <v>37.317999999999998</v>
      </c>
      <c r="Q406" s="589">
        <f t="shared" ref="Q406" si="764">+J406+J407</f>
        <v>5.8230000000000004</v>
      </c>
      <c r="R406" s="589">
        <f t="shared" ref="R406" si="765">+P406-Q406</f>
        <v>31.494999999999997</v>
      </c>
      <c r="S406" s="591">
        <f t="shared" ref="S406" si="766">+Q406/P406</f>
        <v>0.15603730103435343</v>
      </c>
      <c r="T406" s="481"/>
      <c r="U406" s="181"/>
      <c r="V406" s="181"/>
      <c r="W406" s="181"/>
      <c r="X406" s="181"/>
      <c r="Y406" s="181"/>
      <c r="Z406" s="181"/>
    </row>
    <row r="407" spans="2:26" s="253" customFormat="1" ht="19.899999999999999" customHeight="1">
      <c r="B407" s="694"/>
      <c r="C407" s="637"/>
      <c r="D407" s="722"/>
      <c r="E407" s="671"/>
      <c r="F407" s="189" t="s">
        <v>22</v>
      </c>
      <c r="G407" s="507">
        <v>4.3079999999999998</v>
      </c>
      <c r="H407" s="472">
        <v>7.5</v>
      </c>
      <c r="I407" s="472">
        <f>+G407+H407+K406</f>
        <v>31.494999999999997</v>
      </c>
      <c r="J407" s="285"/>
      <c r="K407" s="472">
        <f t="shared" si="730"/>
        <v>31.494999999999997</v>
      </c>
      <c r="L407" s="305">
        <f t="shared" si="729"/>
        <v>0</v>
      </c>
      <c r="M407" s="473" t="s">
        <v>262</v>
      </c>
      <c r="N407" s="590"/>
      <c r="O407" s="590"/>
      <c r="P407" s="590"/>
      <c r="Q407" s="590"/>
      <c r="R407" s="590"/>
      <c r="S407" s="592"/>
      <c r="T407" s="481"/>
      <c r="U407" s="181"/>
      <c r="V407" s="181"/>
      <c r="W407" s="181"/>
      <c r="X407" s="181"/>
      <c r="Y407" s="181"/>
      <c r="Z407" s="181"/>
    </row>
    <row r="408" spans="2:26" s="253" customFormat="1" ht="19.899999999999999" customHeight="1">
      <c r="B408" s="694"/>
      <c r="C408" s="637"/>
      <c r="D408" s="722"/>
      <c r="E408" s="670" t="s">
        <v>638</v>
      </c>
      <c r="F408" s="269" t="s">
        <v>441</v>
      </c>
      <c r="G408" s="507">
        <v>3.5089999999999999</v>
      </c>
      <c r="H408" s="472"/>
      <c r="I408" s="472">
        <f>+G408+H408</f>
        <v>3.5089999999999999</v>
      </c>
      <c r="J408" s="285">
        <v>2.0630000000000002</v>
      </c>
      <c r="K408" s="472">
        <f t="shared" si="730"/>
        <v>1.4459999999999997</v>
      </c>
      <c r="L408" s="305">
        <f t="shared" si="729"/>
        <v>0.58791678540894843</v>
      </c>
      <c r="M408" s="473" t="s">
        <v>262</v>
      </c>
      <c r="N408" s="589">
        <f t="shared" ref="N408" si="767">+G408+G409</f>
        <v>7.8160000000000007</v>
      </c>
      <c r="O408" s="589">
        <f t="shared" ref="O408" si="768">+H408+H409</f>
        <v>0</v>
      </c>
      <c r="P408" s="589">
        <f t="shared" ref="P408" si="769">+N408+O408</f>
        <v>7.8160000000000007</v>
      </c>
      <c r="Q408" s="589">
        <f t="shared" ref="Q408" si="770">+J408+J409</f>
        <v>2.0630000000000002</v>
      </c>
      <c r="R408" s="589">
        <f t="shared" ref="R408" si="771">+P408-Q408</f>
        <v>5.7530000000000001</v>
      </c>
      <c r="S408" s="591">
        <f t="shared" ref="S408" si="772">+Q408/P408</f>
        <v>0.26394575230296824</v>
      </c>
      <c r="T408" s="481"/>
      <c r="U408" s="181"/>
      <c r="V408" s="181"/>
      <c r="W408" s="181"/>
      <c r="X408" s="181"/>
      <c r="Y408" s="181"/>
      <c r="Z408" s="181"/>
    </row>
    <row r="409" spans="2:26" s="253" customFormat="1" ht="19.899999999999999" customHeight="1">
      <c r="B409" s="694"/>
      <c r="C409" s="637"/>
      <c r="D409" s="722"/>
      <c r="E409" s="671"/>
      <c r="F409" s="189" t="s">
        <v>22</v>
      </c>
      <c r="G409" s="507">
        <v>4.3070000000000004</v>
      </c>
      <c r="H409" s="472"/>
      <c r="I409" s="472">
        <f>+G409+H409+K408</f>
        <v>5.7530000000000001</v>
      </c>
      <c r="J409" s="285"/>
      <c r="K409" s="472">
        <f t="shared" si="730"/>
        <v>5.7530000000000001</v>
      </c>
      <c r="L409" s="305">
        <f t="shared" si="729"/>
        <v>0</v>
      </c>
      <c r="M409" s="473" t="s">
        <v>262</v>
      </c>
      <c r="N409" s="590"/>
      <c r="O409" s="590"/>
      <c r="P409" s="590"/>
      <c r="Q409" s="590"/>
      <c r="R409" s="590"/>
      <c r="S409" s="592"/>
      <c r="T409" s="481"/>
      <c r="U409" s="181"/>
      <c r="V409" s="181"/>
      <c r="W409" s="181"/>
      <c r="X409" s="181"/>
      <c r="Y409" s="181"/>
      <c r="Z409" s="181"/>
    </row>
    <row r="410" spans="2:26" s="253" customFormat="1" ht="19.899999999999999" customHeight="1">
      <c r="B410" s="694"/>
      <c r="C410" s="637"/>
      <c r="D410" s="722"/>
      <c r="E410" s="670" t="s">
        <v>639</v>
      </c>
      <c r="F410" s="269" t="s">
        <v>441</v>
      </c>
      <c r="G410" s="507">
        <v>3.5089999999999999</v>
      </c>
      <c r="H410" s="472"/>
      <c r="I410" s="472">
        <f>+G410+H410</f>
        <v>3.5089999999999999</v>
      </c>
      <c r="J410" s="285">
        <v>1.214</v>
      </c>
      <c r="K410" s="472">
        <f t="shared" si="730"/>
        <v>2.2949999999999999</v>
      </c>
      <c r="L410" s="305">
        <f t="shared" si="729"/>
        <v>0.34596751211171273</v>
      </c>
      <c r="M410" s="473" t="s">
        <v>262</v>
      </c>
      <c r="N410" s="589">
        <f t="shared" ref="N410" si="773">+G410+G411</f>
        <v>7.8149999999999995</v>
      </c>
      <c r="O410" s="589">
        <f t="shared" ref="O410" si="774">+H410+H411</f>
        <v>0</v>
      </c>
      <c r="P410" s="589">
        <f t="shared" ref="P410" si="775">+N410+O410</f>
        <v>7.8149999999999995</v>
      </c>
      <c r="Q410" s="589">
        <f t="shared" ref="Q410" si="776">+J410+J411</f>
        <v>1.214</v>
      </c>
      <c r="R410" s="589">
        <f t="shared" ref="R410" si="777">+P410-Q410</f>
        <v>6.6009999999999991</v>
      </c>
      <c r="S410" s="591">
        <f t="shared" ref="S410" si="778">+Q410/P410</f>
        <v>0.15534229046705056</v>
      </c>
      <c r="T410" s="481"/>
      <c r="U410" s="181"/>
      <c r="V410" s="181"/>
      <c r="W410" s="181"/>
      <c r="X410" s="181"/>
      <c r="Y410" s="181"/>
      <c r="Z410" s="181"/>
    </row>
    <row r="411" spans="2:26" s="253" customFormat="1" ht="19.899999999999999" customHeight="1">
      <c r="B411" s="694"/>
      <c r="C411" s="637"/>
      <c r="D411" s="722"/>
      <c r="E411" s="671"/>
      <c r="F411" s="189" t="s">
        <v>22</v>
      </c>
      <c r="G411" s="507">
        <v>4.306</v>
      </c>
      <c r="H411" s="472"/>
      <c r="I411" s="472">
        <f>+G411+H411+K410</f>
        <v>6.601</v>
      </c>
      <c r="J411" s="285"/>
      <c r="K411" s="472">
        <f t="shared" si="730"/>
        <v>6.601</v>
      </c>
      <c r="L411" s="305">
        <f t="shared" si="729"/>
        <v>0</v>
      </c>
      <c r="M411" s="473" t="s">
        <v>262</v>
      </c>
      <c r="N411" s="590"/>
      <c r="O411" s="590"/>
      <c r="P411" s="590"/>
      <c r="Q411" s="590"/>
      <c r="R411" s="590"/>
      <c r="S411" s="592"/>
      <c r="T411" s="481"/>
      <c r="U411" s="181"/>
      <c r="V411" s="181"/>
      <c r="W411" s="181"/>
      <c r="X411" s="181"/>
      <c r="Y411" s="181"/>
      <c r="Z411" s="181"/>
    </row>
    <row r="412" spans="2:26" s="253" customFormat="1" ht="19.899999999999999" customHeight="1">
      <c r="B412" s="694"/>
      <c r="C412" s="637"/>
      <c r="D412" s="722"/>
      <c r="E412" s="670" t="s">
        <v>640</v>
      </c>
      <c r="F412" s="269" t="s">
        <v>441</v>
      </c>
      <c r="G412" s="507">
        <v>3.508</v>
      </c>
      <c r="H412" s="472"/>
      <c r="I412" s="472">
        <f>+G412+H412</f>
        <v>3.508</v>
      </c>
      <c r="J412" s="285">
        <v>0.52500000000000002</v>
      </c>
      <c r="K412" s="472">
        <f t="shared" si="730"/>
        <v>2.9830000000000001</v>
      </c>
      <c r="L412" s="305">
        <f t="shared" si="729"/>
        <v>0.14965792474344355</v>
      </c>
      <c r="M412" s="473" t="s">
        <v>262</v>
      </c>
      <c r="N412" s="589">
        <f t="shared" ref="N412" si="779">+G412+G413</f>
        <v>7.8129999999999997</v>
      </c>
      <c r="O412" s="589">
        <f t="shared" ref="O412" si="780">+H412+H413</f>
        <v>0</v>
      </c>
      <c r="P412" s="589">
        <f t="shared" ref="P412" si="781">+N412+O412</f>
        <v>7.8129999999999997</v>
      </c>
      <c r="Q412" s="589">
        <f t="shared" ref="Q412:Q428" si="782">+J412+J413</f>
        <v>0.52500000000000002</v>
      </c>
      <c r="R412" s="589">
        <f t="shared" ref="R412:R428" si="783">+P412-Q412</f>
        <v>7.2879999999999994</v>
      </c>
      <c r="S412" s="591">
        <f t="shared" ref="S412" si="784">+Q412/P412</f>
        <v>6.7195699475233586E-2</v>
      </c>
      <c r="T412" s="481"/>
      <c r="U412" s="181"/>
      <c r="V412" s="181"/>
      <c r="W412" s="181"/>
      <c r="X412" s="181"/>
      <c r="Y412" s="181"/>
      <c r="Z412" s="181"/>
    </row>
    <row r="413" spans="2:26" s="253" customFormat="1" ht="19.899999999999999" customHeight="1">
      <c r="B413" s="694"/>
      <c r="C413" s="637"/>
      <c r="D413" s="722"/>
      <c r="E413" s="671"/>
      <c r="F413" s="189" t="s">
        <v>22</v>
      </c>
      <c r="G413" s="507">
        <v>4.3049999999999997</v>
      </c>
      <c r="H413" s="472"/>
      <c r="I413" s="472">
        <f>+G413+H413+K412</f>
        <v>7.2880000000000003</v>
      </c>
      <c r="J413" s="285"/>
      <c r="K413" s="472">
        <f t="shared" si="730"/>
        <v>7.2880000000000003</v>
      </c>
      <c r="L413" s="305">
        <f t="shared" si="729"/>
        <v>0</v>
      </c>
      <c r="M413" s="473" t="s">
        <v>262</v>
      </c>
      <c r="N413" s="590"/>
      <c r="O413" s="590"/>
      <c r="P413" s="590"/>
      <c r="Q413" s="590"/>
      <c r="R413" s="590"/>
      <c r="S413" s="592"/>
      <c r="T413" s="481"/>
      <c r="U413" s="181"/>
      <c r="V413" s="181"/>
      <c r="W413" s="181"/>
      <c r="X413" s="181"/>
      <c r="Y413" s="181"/>
      <c r="Z413" s="181"/>
    </row>
    <row r="414" spans="2:26" s="253" customFormat="1" ht="19.899999999999999" customHeight="1">
      <c r="B414" s="694"/>
      <c r="C414" s="637"/>
      <c r="D414" s="722"/>
      <c r="E414" s="670" t="s">
        <v>641</v>
      </c>
      <c r="F414" s="269" t="s">
        <v>441</v>
      </c>
      <c r="G414" s="507">
        <v>3.5089999999999999</v>
      </c>
      <c r="H414" s="472"/>
      <c r="I414" s="472">
        <f>+G414+H414</f>
        <v>3.5089999999999999</v>
      </c>
      <c r="J414" s="285">
        <v>1.2689999999999999</v>
      </c>
      <c r="K414" s="472">
        <f t="shared" si="730"/>
        <v>2.2400000000000002</v>
      </c>
      <c r="L414" s="305">
        <f t="shared" si="729"/>
        <v>0.36164149330293527</v>
      </c>
      <c r="M414" s="473" t="s">
        <v>262</v>
      </c>
      <c r="N414" s="589">
        <f t="shared" ref="N414" si="785">+G414+G415</f>
        <v>7.8160000000000007</v>
      </c>
      <c r="O414" s="589">
        <f t="shared" ref="O414" si="786">+H414+H415</f>
        <v>0</v>
      </c>
      <c r="P414" s="589">
        <f t="shared" ref="P414" si="787">+N414+O414</f>
        <v>7.8160000000000007</v>
      </c>
      <c r="Q414" s="589">
        <f t="shared" ref="Q414:Q430" si="788">+J414+J415</f>
        <v>1.2689999999999999</v>
      </c>
      <c r="R414" s="589">
        <f t="shared" ref="R414:R430" si="789">+P414-Q414</f>
        <v>6.5470000000000006</v>
      </c>
      <c r="S414" s="591">
        <f t="shared" ref="S414" si="790">+Q414/P414</f>
        <v>0.1623592630501535</v>
      </c>
      <c r="T414" s="481"/>
      <c r="U414" s="181"/>
      <c r="V414" s="181"/>
      <c r="W414" s="181"/>
      <c r="X414" s="181"/>
      <c r="Y414" s="181"/>
      <c r="Z414" s="181"/>
    </row>
    <row r="415" spans="2:26" s="253" customFormat="1" ht="19.899999999999999" customHeight="1">
      <c r="B415" s="694"/>
      <c r="C415" s="637"/>
      <c r="D415" s="722"/>
      <c r="E415" s="671"/>
      <c r="F415" s="189" t="s">
        <v>22</v>
      </c>
      <c r="G415" s="507">
        <v>4.3070000000000004</v>
      </c>
      <c r="H415" s="472"/>
      <c r="I415" s="472">
        <f>+G415+H415+K414</f>
        <v>6.5470000000000006</v>
      </c>
      <c r="J415" s="285"/>
      <c r="K415" s="472">
        <f t="shared" si="730"/>
        <v>6.5470000000000006</v>
      </c>
      <c r="L415" s="305">
        <f t="shared" si="729"/>
        <v>0</v>
      </c>
      <c r="M415" s="473" t="s">
        <v>262</v>
      </c>
      <c r="N415" s="590"/>
      <c r="O415" s="590"/>
      <c r="P415" s="590"/>
      <c r="Q415" s="590"/>
      <c r="R415" s="590"/>
      <c r="S415" s="592"/>
      <c r="T415" s="481"/>
      <c r="U415" s="181"/>
      <c r="V415" s="181"/>
      <c r="W415" s="181"/>
      <c r="X415" s="181"/>
      <c r="Y415" s="181"/>
      <c r="Z415" s="181"/>
    </row>
    <row r="416" spans="2:26" s="253" customFormat="1" ht="19.899999999999999" customHeight="1">
      <c r="B416" s="694"/>
      <c r="C416" s="637"/>
      <c r="D416" s="722"/>
      <c r="E416" s="670" t="s">
        <v>642</v>
      </c>
      <c r="F416" s="269" t="s">
        <v>441</v>
      </c>
      <c r="G416" s="507">
        <v>3.5089999999999999</v>
      </c>
      <c r="H416" s="472"/>
      <c r="I416" s="472">
        <f>+G416+H416</f>
        <v>3.5089999999999999</v>
      </c>
      <c r="J416" s="285">
        <v>1.4770000000000001</v>
      </c>
      <c r="K416" s="472">
        <f t="shared" si="730"/>
        <v>2.032</v>
      </c>
      <c r="L416" s="305">
        <f t="shared" si="729"/>
        <v>0.42091764035337709</v>
      </c>
      <c r="M416" s="473" t="s">
        <v>262</v>
      </c>
      <c r="N416" s="589">
        <f t="shared" ref="N416" si="791">+G416+G417</f>
        <v>7.8149999999999995</v>
      </c>
      <c r="O416" s="589">
        <f>+H416+H417</f>
        <v>0</v>
      </c>
      <c r="P416" s="589">
        <f t="shared" ref="P416" si="792">+N416+O416</f>
        <v>7.8149999999999995</v>
      </c>
      <c r="Q416" s="589">
        <f t="shared" ref="Q416:Q432" si="793">+J416+J417</f>
        <v>1.4770000000000001</v>
      </c>
      <c r="R416" s="589">
        <f t="shared" ref="R416:R432" si="794">+P416-Q416</f>
        <v>6.3379999999999992</v>
      </c>
      <c r="S416" s="591">
        <f>+Q416/P416</f>
        <v>0.18899552143314141</v>
      </c>
      <c r="T416" s="481"/>
      <c r="U416" s="181"/>
      <c r="V416" s="181"/>
      <c r="W416" s="181"/>
      <c r="X416" s="181"/>
      <c r="Y416" s="181"/>
      <c r="Z416" s="181"/>
    </row>
    <row r="417" spans="1:26" s="253" customFormat="1" ht="19.899999999999999" customHeight="1">
      <c r="B417" s="694"/>
      <c r="C417" s="637"/>
      <c r="D417" s="722"/>
      <c r="E417" s="671"/>
      <c r="F417" s="189" t="s">
        <v>22</v>
      </c>
      <c r="G417" s="507">
        <v>4.306</v>
      </c>
      <c r="H417" s="472"/>
      <c r="I417" s="472">
        <f>+G417+H417+K416</f>
        <v>6.3380000000000001</v>
      </c>
      <c r="J417" s="285"/>
      <c r="K417" s="472">
        <f t="shared" si="730"/>
        <v>6.3380000000000001</v>
      </c>
      <c r="L417" s="305">
        <f t="shared" si="729"/>
        <v>0</v>
      </c>
      <c r="M417" s="473" t="s">
        <v>262</v>
      </c>
      <c r="N417" s="590"/>
      <c r="O417" s="590"/>
      <c r="P417" s="590"/>
      <c r="Q417" s="590"/>
      <c r="R417" s="590"/>
      <c r="S417" s="592"/>
      <c r="T417" s="481"/>
      <c r="U417" s="181"/>
      <c r="V417" s="181"/>
      <c r="W417" s="181"/>
      <c r="X417" s="181"/>
      <c r="Y417" s="181"/>
      <c r="Z417" s="181"/>
    </row>
    <row r="418" spans="1:26" s="253" customFormat="1" ht="19.899999999999999" customHeight="1">
      <c r="B418" s="694"/>
      <c r="C418" s="637"/>
      <c r="D418" s="722"/>
      <c r="E418" s="670" t="s">
        <v>643</v>
      </c>
      <c r="F418" s="269" t="s">
        <v>441</v>
      </c>
      <c r="G418" s="507">
        <v>3.51</v>
      </c>
      <c r="H418" s="472">
        <v>5</v>
      </c>
      <c r="I418" s="472">
        <f>+G418+H418</f>
        <v>8.51</v>
      </c>
      <c r="J418" s="285">
        <v>5.0519999999999996</v>
      </c>
      <c r="K418" s="472">
        <f t="shared" si="730"/>
        <v>3.4580000000000002</v>
      </c>
      <c r="L418" s="305">
        <f>J418/I418</f>
        <v>0.59365452408930663</v>
      </c>
      <c r="M418" s="473" t="s">
        <v>262</v>
      </c>
      <c r="N418" s="589">
        <f t="shared" ref="N418:O418" si="795">+G418+G419</f>
        <v>7.8170000000000002</v>
      </c>
      <c r="O418" s="589">
        <f t="shared" si="795"/>
        <v>5</v>
      </c>
      <c r="P418" s="589">
        <f>+N418+O418</f>
        <v>12.817</v>
      </c>
      <c r="Q418" s="589">
        <f t="shared" ref="Q418:Q434" si="796">+J418+J419</f>
        <v>5.0519999999999996</v>
      </c>
      <c r="R418" s="589">
        <f t="shared" ref="R418:R434" si="797">+P418-Q418</f>
        <v>7.7650000000000006</v>
      </c>
      <c r="S418" s="591">
        <f t="shared" ref="S418" si="798">+Q418/P418</f>
        <v>0.39416400093625648</v>
      </c>
      <c r="T418" s="481"/>
      <c r="U418" s="181"/>
      <c r="V418" s="181"/>
      <c r="W418" s="181"/>
      <c r="X418" s="181"/>
      <c r="Y418" s="181"/>
      <c r="Z418" s="181"/>
    </row>
    <row r="419" spans="1:26" s="253" customFormat="1" ht="19.899999999999999" customHeight="1">
      <c r="B419" s="694"/>
      <c r="C419" s="637"/>
      <c r="D419" s="722"/>
      <c r="E419" s="671"/>
      <c r="F419" s="189" t="s">
        <v>22</v>
      </c>
      <c r="G419" s="507">
        <v>4.3070000000000004</v>
      </c>
      <c r="H419" s="472"/>
      <c r="I419" s="472">
        <f>+G419+H419+K418</f>
        <v>7.7650000000000006</v>
      </c>
      <c r="J419" s="285"/>
      <c r="K419" s="472">
        <f t="shared" si="730"/>
        <v>7.7650000000000006</v>
      </c>
      <c r="L419" s="305">
        <f t="shared" si="729"/>
        <v>0</v>
      </c>
      <c r="M419" s="473" t="s">
        <v>262</v>
      </c>
      <c r="N419" s="590"/>
      <c r="O419" s="590"/>
      <c r="P419" s="590"/>
      <c r="Q419" s="590"/>
      <c r="R419" s="590"/>
      <c r="S419" s="592"/>
      <c r="T419" s="481"/>
      <c r="U419" s="181"/>
      <c r="V419" s="181"/>
      <c r="W419" s="181"/>
      <c r="X419" s="181"/>
      <c r="Y419" s="181"/>
      <c r="Z419" s="181"/>
    </row>
    <row r="420" spans="1:26" s="253" customFormat="1" ht="19.899999999999999" customHeight="1">
      <c r="B420" s="694"/>
      <c r="C420" s="637"/>
      <c r="D420" s="722"/>
      <c r="E420" s="670" t="s">
        <v>644</v>
      </c>
      <c r="F420" s="269" t="s">
        <v>441</v>
      </c>
      <c r="G420" s="507">
        <v>3.51</v>
      </c>
      <c r="H420" s="472"/>
      <c r="I420" s="472">
        <f>+G420+H420</f>
        <v>3.51</v>
      </c>
      <c r="J420" s="285">
        <v>1.643</v>
      </c>
      <c r="K420" s="472">
        <f t="shared" si="730"/>
        <v>1.8669999999999998</v>
      </c>
      <c r="L420" s="305">
        <f t="shared" si="729"/>
        <v>0.46809116809116813</v>
      </c>
      <c r="M420" s="473" t="s">
        <v>262</v>
      </c>
      <c r="N420" s="589">
        <f t="shared" ref="N420:O420" si="799">+G420+G421</f>
        <v>7.8170000000000002</v>
      </c>
      <c r="O420" s="589">
        <f t="shared" si="799"/>
        <v>0</v>
      </c>
      <c r="P420" s="589">
        <f t="shared" ref="P420" si="800">+N420+O420</f>
        <v>7.8170000000000002</v>
      </c>
      <c r="Q420" s="589">
        <f t="shared" ref="Q420" si="801">+J420+J421</f>
        <v>1.643</v>
      </c>
      <c r="R420" s="589">
        <f t="shared" ref="R420" si="802">+P420-Q420</f>
        <v>6.1740000000000004</v>
      </c>
      <c r="S420" s="591">
        <f t="shared" ref="S420" si="803">+Q420/P420</f>
        <v>0.21018293462965332</v>
      </c>
      <c r="T420" s="481"/>
      <c r="U420" s="181"/>
      <c r="V420" s="181"/>
      <c r="W420" s="181"/>
      <c r="X420" s="181"/>
      <c r="Y420" s="181"/>
      <c r="Z420" s="181"/>
    </row>
    <row r="421" spans="1:26" s="253" customFormat="1" ht="19.899999999999999" customHeight="1">
      <c r="B421" s="694"/>
      <c r="C421" s="637"/>
      <c r="D421" s="722"/>
      <c r="E421" s="671"/>
      <c r="F421" s="189" t="s">
        <v>22</v>
      </c>
      <c r="G421" s="507">
        <v>4.3070000000000004</v>
      </c>
      <c r="H421" s="472"/>
      <c r="I421" s="472">
        <f>+G421+H421+K420</f>
        <v>6.1740000000000004</v>
      </c>
      <c r="J421" s="285"/>
      <c r="K421" s="472">
        <f t="shared" si="730"/>
        <v>6.1740000000000004</v>
      </c>
      <c r="L421" s="305">
        <f t="shared" si="729"/>
        <v>0</v>
      </c>
      <c r="M421" s="473" t="s">
        <v>262</v>
      </c>
      <c r="N421" s="590"/>
      <c r="O421" s="590"/>
      <c r="P421" s="590"/>
      <c r="Q421" s="590"/>
      <c r="R421" s="590"/>
      <c r="S421" s="592"/>
      <c r="T421" s="481"/>
      <c r="U421" s="181"/>
      <c r="V421" s="181"/>
      <c r="W421" s="181"/>
      <c r="X421" s="181"/>
      <c r="Y421" s="181"/>
      <c r="Z421" s="181"/>
    </row>
    <row r="422" spans="1:26" s="253" customFormat="1" ht="19.899999999999999" customHeight="1">
      <c r="B422" s="694"/>
      <c r="C422" s="637"/>
      <c r="D422" s="722"/>
      <c r="E422" s="670" t="s">
        <v>645</v>
      </c>
      <c r="F422" s="269" t="s">
        <v>441</v>
      </c>
      <c r="G422" s="507">
        <v>3.51</v>
      </c>
      <c r="H422" s="472"/>
      <c r="I422" s="472">
        <f>+G422+H422</f>
        <v>3.51</v>
      </c>
      <c r="J422" s="285">
        <v>1.23</v>
      </c>
      <c r="K422" s="472">
        <f t="shared" si="730"/>
        <v>2.2799999999999998</v>
      </c>
      <c r="L422" s="305">
        <f t="shared" si="729"/>
        <v>0.35042735042735046</v>
      </c>
      <c r="M422" s="473" t="s">
        <v>262</v>
      </c>
      <c r="N422" s="589">
        <f t="shared" ref="N422:O422" si="804">+G422+G423</f>
        <v>7.8170000000000002</v>
      </c>
      <c r="O422" s="589">
        <f t="shared" si="804"/>
        <v>0</v>
      </c>
      <c r="P422" s="589">
        <f t="shared" ref="P422" si="805">+N422+O422</f>
        <v>7.8170000000000002</v>
      </c>
      <c r="Q422" s="589">
        <f t="shared" ref="Q422" si="806">+J422+J423</f>
        <v>1.23</v>
      </c>
      <c r="R422" s="589">
        <f t="shared" ref="R422" si="807">+P422-Q422</f>
        <v>6.5869999999999997</v>
      </c>
      <c r="S422" s="591">
        <f t="shared" ref="S422" si="808">+Q422/P422</f>
        <v>0.15734936676474351</v>
      </c>
      <c r="T422" s="481"/>
      <c r="U422" s="181"/>
      <c r="V422" s="181"/>
      <c r="W422" s="181"/>
      <c r="X422" s="181"/>
      <c r="Y422" s="181"/>
      <c r="Z422" s="181"/>
    </row>
    <row r="423" spans="1:26" s="253" customFormat="1" ht="19.899999999999999" customHeight="1">
      <c r="B423" s="694"/>
      <c r="C423" s="637"/>
      <c r="D423" s="722"/>
      <c r="E423" s="671"/>
      <c r="F423" s="189" t="s">
        <v>22</v>
      </c>
      <c r="G423" s="507">
        <v>4.3070000000000004</v>
      </c>
      <c r="H423" s="472"/>
      <c r="I423" s="472">
        <f>+G423+H423+K422</f>
        <v>6.5869999999999997</v>
      </c>
      <c r="J423" s="285"/>
      <c r="K423" s="472">
        <f t="shared" si="730"/>
        <v>6.5869999999999997</v>
      </c>
      <c r="L423" s="305">
        <f t="shared" si="729"/>
        <v>0</v>
      </c>
      <c r="M423" s="473" t="s">
        <v>262</v>
      </c>
      <c r="N423" s="590"/>
      <c r="O423" s="590"/>
      <c r="P423" s="590"/>
      <c r="Q423" s="590"/>
      <c r="R423" s="590"/>
      <c r="S423" s="592"/>
      <c r="T423" s="481"/>
      <c r="U423" s="181"/>
      <c r="V423" s="181"/>
      <c r="W423" s="181"/>
      <c r="X423" s="181"/>
      <c r="Y423" s="181"/>
      <c r="Z423" s="181"/>
    </row>
    <row r="424" spans="1:26" s="253" customFormat="1" ht="19.899999999999999" customHeight="1">
      <c r="A424" s="252"/>
      <c r="B424" s="694"/>
      <c r="C424" s="637"/>
      <c r="D424" s="722"/>
      <c r="E424" s="670" t="s">
        <v>646</v>
      </c>
      <c r="F424" s="269" t="s">
        <v>441</v>
      </c>
      <c r="G424" s="507">
        <v>3.5089999999999999</v>
      </c>
      <c r="H424" s="472"/>
      <c r="I424" s="472">
        <f>+G424+H424</f>
        <v>3.5089999999999999</v>
      </c>
      <c r="J424" s="285">
        <v>2.0790000000000002</v>
      </c>
      <c r="K424" s="472">
        <f t="shared" si="730"/>
        <v>1.4299999999999997</v>
      </c>
      <c r="L424" s="305">
        <f t="shared" si="729"/>
        <v>0.59247648902821326</v>
      </c>
      <c r="M424" s="473" t="s">
        <v>262</v>
      </c>
      <c r="N424" s="589">
        <f t="shared" ref="N424:O424" si="809">+G424+G425</f>
        <v>7.8149999999999995</v>
      </c>
      <c r="O424" s="589">
        <f t="shared" si="809"/>
        <v>0</v>
      </c>
      <c r="P424" s="589">
        <f t="shared" ref="P424" si="810">+N424+O424</f>
        <v>7.8149999999999995</v>
      </c>
      <c r="Q424" s="589">
        <f t="shared" ref="Q424" si="811">+J424+J425</f>
        <v>2.0790000000000002</v>
      </c>
      <c r="R424" s="589">
        <f t="shared" ref="R424" si="812">+P424-Q424</f>
        <v>5.7359999999999989</v>
      </c>
      <c r="S424" s="591">
        <f t="shared" ref="S424" si="813">+Q424/P424</f>
        <v>0.26602687140115167</v>
      </c>
      <c r="T424" s="481"/>
      <c r="U424" s="181"/>
      <c r="V424" s="181"/>
      <c r="W424" s="181"/>
      <c r="X424" s="181"/>
      <c r="Y424" s="181"/>
      <c r="Z424" s="181"/>
    </row>
    <row r="425" spans="1:26" s="253" customFormat="1" ht="19.899999999999999" customHeight="1">
      <c r="B425" s="694"/>
      <c r="C425" s="637"/>
      <c r="D425" s="722"/>
      <c r="E425" s="671"/>
      <c r="F425" s="189" t="s">
        <v>22</v>
      </c>
      <c r="G425" s="507">
        <v>4.306</v>
      </c>
      <c r="H425" s="472"/>
      <c r="I425" s="472">
        <f>+G425+H425+K424</f>
        <v>5.7359999999999998</v>
      </c>
      <c r="J425" s="285"/>
      <c r="K425" s="472">
        <f t="shared" si="730"/>
        <v>5.7359999999999998</v>
      </c>
      <c r="L425" s="305">
        <f t="shared" si="729"/>
        <v>0</v>
      </c>
      <c r="M425" s="473" t="s">
        <v>262</v>
      </c>
      <c r="N425" s="590"/>
      <c r="O425" s="590"/>
      <c r="P425" s="590"/>
      <c r="Q425" s="590"/>
      <c r="R425" s="590"/>
      <c r="S425" s="592"/>
      <c r="T425" s="481"/>
      <c r="U425" s="181"/>
      <c r="V425" s="181"/>
      <c r="W425" s="181"/>
      <c r="X425" s="181"/>
      <c r="Y425" s="181"/>
      <c r="Z425" s="181"/>
    </row>
    <row r="426" spans="1:26" s="253" customFormat="1" ht="19.899999999999999" customHeight="1">
      <c r="B426" s="694"/>
      <c r="C426" s="637"/>
      <c r="D426" s="722"/>
      <c r="E426" s="670" t="s">
        <v>647</v>
      </c>
      <c r="F426" s="269" t="s">
        <v>441</v>
      </c>
      <c r="G426" s="507">
        <v>3.5110000000000001</v>
      </c>
      <c r="H426" s="472"/>
      <c r="I426" s="472">
        <f>+G426+H426</f>
        <v>3.5110000000000001</v>
      </c>
      <c r="J426" s="285">
        <v>1.62</v>
      </c>
      <c r="K426" s="472">
        <f t="shared" si="730"/>
        <v>1.891</v>
      </c>
      <c r="L426" s="305">
        <f t="shared" si="729"/>
        <v>0.46140700655084022</v>
      </c>
      <c r="M426" s="473" t="s">
        <v>262</v>
      </c>
      <c r="N426" s="589">
        <f t="shared" ref="N426:O426" si="814">+G426+G427</f>
        <v>7.819</v>
      </c>
      <c r="O426" s="589">
        <f t="shared" si="814"/>
        <v>0</v>
      </c>
      <c r="P426" s="589">
        <f t="shared" ref="P426" si="815">+N426+O426</f>
        <v>7.819</v>
      </c>
      <c r="Q426" s="589">
        <f t="shared" ref="Q426" si="816">+J426+J427</f>
        <v>1.62</v>
      </c>
      <c r="R426" s="589">
        <f t="shared" ref="R426" si="817">+P426-Q426</f>
        <v>6.1989999999999998</v>
      </c>
      <c r="S426" s="591">
        <f t="shared" ref="S426" si="818">+Q426/P426</f>
        <v>0.20718761990024301</v>
      </c>
      <c r="T426" s="481"/>
      <c r="U426" s="181"/>
      <c r="V426" s="181"/>
      <c r="W426" s="181"/>
      <c r="X426" s="181"/>
      <c r="Y426" s="181"/>
      <c r="Z426" s="181"/>
    </row>
    <row r="427" spans="1:26" s="253" customFormat="1" ht="19.899999999999999" customHeight="1">
      <c r="B427" s="694"/>
      <c r="C427" s="637"/>
      <c r="D427" s="722"/>
      <c r="E427" s="671"/>
      <c r="F427" s="189" t="s">
        <v>22</v>
      </c>
      <c r="G427" s="507">
        <v>4.3079999999999998</v>
      </c>
      <c r="H427" s="472"/>
      <c r="I427" s="472">
        <f>+G427+H427+K426</f>
        <v>6.1989999999999998</v>
      </c>
      <c r="J427" s="285"/>
      <c r="K427" s="472">
        <f t="shared" si="730"/>
        <v>6.1989999999999998</v>
      </c>
      <c r="L427" s="305">
        <f t="shared" si="729"/>
        <v>0</v>
      </c>
      <c r="M427" s="473" t="s">
        <v>262</v>
      </c>
      <c r="N427" s="590"/>
      <c r="O427" s="590"/>
      <c r="P427" s="590"/>
      <c r="Q427" s="590"/>
      <c r="R427" s="590"/>
      <c r="S427" s="592"/>
      <c r="T427" s="481"/>
      <c r="U427" s="181"/>
      <c r="V427" s="181"/>
      <c r="W427" s="181"/>
      <c r="X427" s="181"/>
      <c r="Y427" s="181"/>
      <c r="Z427" s="181"/>
    </row>
    <row r="428" spans="1:26" s="253" customFormat="1" ht="19.899999999999999" customHeight="1">
      <c r="B428" s="694"/>
      <c r="C428" s="637"/>
      <c r="D428" s="722"/>
      <c r="E428" s="670" t="s">
        <v>648</v>
      </c>
      <c r="F428" s="269" t="s">
        <v>441</v>
      </c>
      <c r="G428" s="507">
        <v>3.5089999999999999</v>
      </c>
      <c r="H428" s="472"/>
      <c r="I428" s="472">
        <f>+G428+H428</f>
        <v>3.5089999999999999</v>
      </c>
      <c r="J428" s="285">
        <v>2.2410000000000001</v>
      </c>
      <c r="K428" s="472">
        <f t="shared" si="730"/>
        <v>1.2679999999999998</v>
      </c>
      <c r="L428" s="305">
        <f t="shared" si="729"/>
        <v>0.63864348817326877</v>
      </c>
      <c r="M428" s="473" t="s">
        <v>262</v>
      </c>
      <c r="N428" s="589">
        <f t="shared" ref="N428:O428" si="819">+G428+G429</f>
        <v>7.8149999999999995</v>
      </c>
      <c r="O428" s="589">
        <f t="shared" si="819"/>
        <v>0</v>
      </c>
      <c r="P428" s="589">
        <f t="shared" ref="P428" si="820">+N428+O428</f>
        <v>7.8149999999999995</v>
      </c>
      <c r="Q428" s="589">
        <f t="shared" si="782"/>
        <v>2.2410000000000001</v>
      </c>
      <c r="R428" s="589">
        <f t="shared" si="783"/>
        <v>5.5739999999999998</v>
      </c>
      <c r="S428" s="591">
        <f t="shared" ref="S428" si="821">+Q428/P428</f>
        <v>0.28675623800383881</v>
      </c>
      <c r="T428" s="481"/>
      <c r="U428" s="181"/>
      <c r="V428" s="181"/>
      <c r="W428" s="181"/>
      <c r="X428" s="181"/>
      <c r="Y428" s="181"/>
      <c r="Z428" s="181"/>
    </row>
    <row r="429" spans="1:26" s="253" customFormat="1" ht="19.899999999999999" customHeight="1">
      <c r="B429" s="694"/>
      <c r="C429" s="637"/>
      <c r="D429" s="722"/>
      <c r="E429" s="671"/>
      <c r="F429" s="189" t="s">
        <v>22</v>
      </c>
      <c r="G429" s="507">
        <v>4.306</v>
      </c>
      <c r="H429" s="472"/>
      <c r="I429" s="472">
        <f>+G429+H429+K428</f>
        <v>5.5739999999999998</v>
      </c>
      <c r="J429" s="285"/>
      <c r="K429" s="472">
        <f t="shared" si="730"/>
        <v>5.5739999999999998</v>
      </c>
      <c r="L429" s="305">
        <f t="shared" si="729"/>
        <v>0</v>
      </c>
      <c r="M429" s="473" t="s">
        <v>262</v>
      </c>
      <c r="N429" s="590"/>
      <c r="O429" s="590"/>
      <c r="P429" s="590"/>
      <c r="Q429" s="590"/>
      <c r="R429" s="590"/>
      <c r="S429" s="592"/>
      <c r="T429" s="481"/>
      <c r="U429" s="181"/>
      <c r="V429" s="181"/>
      <c r="W429" s="181"/>
      <c r="X429" s="181"/>
      <c r="Y429" s="181"/>
      <c r="Z429" s="181"/>
    </row>
    <row r="430" spans="1:26" s="253" customFormat="1" ht="19.899999999999999" customHeight="1">
      <c r="B430" s="694"/>
      <c r="C430" s="637"/>
      <c r="D430" s="722"/>
      <c r="E430" s="670" t="s">
        <v>649</v>
      </c>
      <c r="F430" s="269" t="s">
        <v>441</v>
      </c>
      <c r="G430" s="507">
        <v>3.5089999999999999</v>
      </c>
      <c r="H430" s="472"/>
      <c r="I430" s="472">
        <f>+G430+H430</f>
        <v>3.5089999999999999</v>
      </c>
      <c r="J430" s="285">
        <v>2.5230000000000001</v>
      </c>
      <c r="K430" s="472">
        <f t="shared" si="730"/>
        <v>0.98599999999999977</v>
      </c>
      <c r="L430" s="305">
        <f t="shared" si="729"/>
        <v>0.71900826446280997</v>
      </c>
      <c r="M430" s="473" t="s">
        <v>262</v>
      </c>
      <c r="N430" s="589">
        <f t="shared" ref="N430:O430" si="822">+G430+G431</f>
        <v>7.8149999999999995</v>
      </c>
      <c r="O430" s="589">
        <f t="shared" si="822"/>
        <v>0</v>
      </c>
      <c r="P430" s="589">
        <f t="shared" ref="P430" si="823">+N430+O430</f>
        <v>7.8149999999999995</v>
      </c>
      <c r="Q430" s="589">
        <f t="shared" si="788"/>
        <v>2.5230000000000001</v>
      </c>
      <c r="R430" s="589">
        <f t="shared" si="789"/>
        <v>5.2919999999999998</v>
      </c>
      <c r="S430" s="591">
        <f t="shared" ref="S430" si="824">+Q430/P430</f>
        <v>0.32284069097888679</v>
      </c>
      <c r="T430" s="481"/>
      <c r="U430" s="181"/>
      <c r="V430" s="181"/>
      <c r="W430" s="181"/>
      <c r="X430" s="181"/>
      <c r="Y430" s="181"/>
      <c r="Z430" s="181"/>
    </row>
    <row r="431" spans="1:26" s="253" customFormat="1" ht="19.899999999999999" customHeight="1">
      <c r="B431" s="694"/>
      <c r="C431" s="637"/>
      <c r="D431" s="722"/>
      <c r="E431" s="671"/>
      <c r="F431" s="189" t="s">
        <v>22</v>
      </c>
      <c r="G431" s="507">
        <v>4.306</v>
      </c>
      <c r="H431" s="472"/>
      <c r="I431" s="472">
        <f>+G431+H431+K430</f>
        <v>5.2919999999999998</v>
      </c>
      <c r="J431" s="285"/>
      <c r="K431" s="472">
        <f t="shared" si="730"/>
        <v>5.2919999999999998</v>
      </c>
      <c r="L431" s="305">
        <f t="shared" si="729"/>
        <v>0</v>
      </c>
      <c r="M431" s="473" t="s">
        <v>262</v>
      </c>
      <c r="N431" s="590"/>
      <c r="O431" s="590"/>
      <c r="P431" s="590"/>
      <c r="Q431" s="590"/>
      <c r="R431" s="590"/>
      <c r="S431" s="592"/>
      <c r="T431" s="481"/>
      <c r="U431" s="181"/>
      <c r="V431" s="181"/>
      <c r="W431" s="181"/>
      <c r="X431" s="181"/>
      <c r="Y431" s="181"/>
      <c r="Z431" s="181"/>
    </row>
    <row r="432" spans="1:26" s="253" customFormat="1" ht="19.899999999999999" customHeight="1">
      <c r="B432" s="694"/>
      <c r="C432" s="637"/>
      <c r="D432" s="722"/>
      <c r="E432" s="670" t="s">
        <v>650</v>
      </c>
      <c r="F432" s="269" t="s">
        <v>441</v>
      </c>
      <c r="G432" s="507">
        <v>3.508</v>
      </c>
      <c r="H432" s="472">
        <v>-0.108</v>
      </c>
      <c r="I432" s="472">
        <f>+G432+H432</f>
        <v>3.4</v>
      </c>
      <c r="J432" s="285">
        <v>1.6850000000000001</v>
      </c>
      <c r="K432" s="472">
        <f t="shared" si="730"/>
        <v>1.7149999999999999</v>
      </c>
      <c r="L432" s="305">
        <f t="shared" si="729"/>
        <v>0.49558823529411766</v>
      </c>
      <c r="M432" s="473" t="s">
        <v>262</v>
      </c>
      <c r="N432" s="589">
        <f t="shared" ref="N432:O432" si="825">+G432+G433</f>
        <v>7.8129999999999997</v>
      </c>
      <c r="O432" s="589">
        <f t="shared" si="825"/>
        <v>-0.108</v>
      </c>
      <c r="P432" s="589">
        <f t="shared" ref="P432" si="826">+N432+O432</f>
        <v>7.7050000000000001</v>
      </c>
      <c r="Q432" s="589">
        <f t="shared" si="793"/>
        <v>1.6850000000000001</v>
      </c>
      <c r="R432" s="589">
        <f t="shared" si="794"/>
        <v>6.02</v>
      </c>
      <c r="S432" s="591">
        <f t="shared" ref="S432" si="827">+Q432/P432</f>
        <v>0.21868916288124596</v>
      </c>
      <c r="T432" s="481"/>
      <c r="U432" s="181"/>
      <c r="V432" s="181"/>
      <c r="W432" s="181"/>
      <c r="X432" s="181"/>
      <c r="Y432" s="181"/>
      <c r="Z432" s="181"/>
    </row>
    <row r="433" spans="2:26" s="253" customFormat="1" ht="19.899999999999999" customHeight="1">
      <c r="B433" s="694"/>
      <c r="C433" s="637"/>
      <c r="D433" s="722"/>
      <c r="E433" s="671"/>
      <c r="F433" s="189" t="s">
        <v>22</v>
      </c>
      <c r="G433" s="507">
        <v>4.3049999999999997</v>
      </c>
      <c r="H433" s="472"/>
      <c r="I433" s="472">
        <f>+G433+H433+K432</f>
        <v>6.02</v>
      </c>
      <c r="J433" s="285"/>
      <c r="K433" s="472">
        <f t="shared" si="730"/>
        <v>6.02</v>
      </c>
      <c r="L433" s="305">
        <f t="shared" si="729"/>
        <v>0</v>
      </c>
      <c r="M433" s="473" t="s">
        <v>262</v>
      </c>
      <c r="N433" s="590"/>
      <c r="O433" s="590"/>
      <c r="P433" s="590"/>
      <c r="Q433" s="590"/>
      <c r="R433" s="590"/>
      <c r="S433" s="592"/>
      <c r="T433" s="481"/>
      <c r="U433" s="181"/>
      <c r="V433" s="181"/>
      <c r="W433" s="181"/>
      <c r="X433" s="181"/>
      <c r="Y433" s="181"/>
      <c r="Z433" s="181"/>
    </row>
    <row r="434" spans="2:26" s="253" customFormat="1" ht="19.899999999999999" customHeight="1">
      <c r="B434" s="694"/>
      <c r="C434" s="637"/>
      <c r="D434" s="722"/>
      <c r="E434" s="670" t="s">
        <v>651</v>
      </c>
      <c r="F434" s="269" t="s">
        <v>441</v>
      </c>
      <c r="G434" s="507">
        <v>3.5049999999999999</v>
      </c>
      <c r="H434" s="472"/>
      <c r="I434" s="472">
        <f>+G434+H434</f>
        <v>3.5049999999999999</v>
      </c>
      <c r="J434" s="285">
        <v>2.3450000000000002</v>
      </c>
      <c r="K434" s="472">
        <f t="shared" si="730"/>
        <v>1.1599999999999997</v>
      </c>
      <c r="L434" s="305">
        <f t="shared" si="729"/>
        <v>0.66904422253922979</v>
      </c>
      <c r="M434" s="473" t="s">
        <v>262</v>
      </c>
      <c r="N434" s="589">
        <f t="shared" ref="N434:O434" si="828">+G434+G435</f>
        <v>7.8069999999999995</v>
      </c>
      <c r="O434" s="589">
        <f t="shared" si="828"/>
        <v>0</v>
      </c>
      <c r="P434" s="589">
        <f t="shared" ref="P434" si="829">+N434+O434</f>
        <v>7.8069999999999995</v>
      </c>
      <c r="Q434" s="589">
        <f t="shared" si="796"/>
        <v>2.3450000000000002</v>
      </c>
      <c r="R434" s="589">
        <f t="shared" si="797"/>
        <v>5.4619999999999997</v>
      </c>
      <c r="S434" s="591">
        <f t="shared" ref="S434" si="830">+Q434/P434</f>
        <v>0.30037146150890232</v>
      </c>
      <c r="T434" s="481"/>
      <c r="U434" s="181"/>
      <c r="V434" s="181"/>
      <c r="W434" s="181"/>
      <c r="X434" s="181"/>
      <c r="Y434" s="181"/>
      <c r="Z434" s="181"/>
    </row>
    <row r="435" spans="2:26" s="253" customFormat="1" ht="19.899999999999999" customHeight="1">
      <c r="B435" s="694"/>
      <c r="C435" s="637"/>
      <c r="D435" s="722"/>
      <c r="E435" s="671"/>
      <c r="F435" s="189" t="s">
        <v>22</v>
      </c>
      <c r="G435" s="507">
        <v>4.3019999999999996</v>
      </c>
      <c r="H435" s="472"/>
      <c r="I435" s="472">
        <f>+G435+H435+K434</f>
        <v>5.4619999999999997</v>
      </c>
      <c r="J435" s="285"/>
      <c r="K435" s="472">
        <f t="shared" si="730"/>
        <v>5.4619999999999997</v>
      </c>
      <c r="L435" s="305">
        <f t="shared" si="729"/>
        <v>0</v>
      </c>
      <c r="M435" s="473" t="s">
        <v>262</v>
      </c>
      <c r="N435" s="590"/>
      <c r="O435" s="590"/>
      <c r="P435" s="590"/>
      <c r="Q435" s="590"/>
      <c r="R435" s="590"/>
      <c r="S435" s="592"/>
      <c r="T435" s="481"/>
      <c r="U435" s="181"/>
      <c r="V435" s="181"/>
      <c r="W435" s="181"/>
      <c r="X435" s="181"/>
      <c r="Y435" s="181"/>
      <c r="Z435" s="181"/>
    </row>
    <row r="436" spans="2:26" s="253" customFormat="1" ht="19.899999999999999" customHeight="1">
      <c r="B436" s="694"/>
      <c r="C436" s="637"/>
      <c r="D436" s="722"/>
      <c r="E436" s="670" t="s">
        <v>652</v>
      </c>
      <c r="F436" s="269" t="s">
        <v>441</v>
      </c>
      <c r="G436" s="507">
        <v>3.51</v>
      </c>
      <c r="H436" s="472"/>
      <c r="I436" s="472">
        <f>+G436+H436</f>
        <v>3.51</v>
      </c>
      <c r="J436" s="285">
        <v>2.1059999999999999</v>
      </c>
      <c r="K436" s="472">
        <f t="shared" si="730"/>
        <v>1.4039999999999999</v>
      </c>
      <c r="L436" s="305">
        <f t="shared" si="729"/>
        <v>0.6</v>
      </c>
      <c r="M436" s="473" t="s">
        <v>262</v>
      </c>
      <c r="N436" s="589">
        <f>+G436+G437</f>
        <v>7.8170000000000002</v>
      </c>
      <c r="O436" s="589">
        <f t="shared" ref="O436" si="831">+H436+H437</f>
        <v>0</v>
      </c>
      <c r="P436" s="589">
        <f t="shared" ref="P436" si="832">+N436+O436</f>
        <v>7.8170000000000002</v>
      </c>
      <c r="Q436" s="589">
        <f>+J436+J437</f>
        <v>2.1059999999999999</v>
      </c>
      <c r="R436" s="589">
        <f>+P436-Q436</f>
        <v>5.7110000000000003</v>
      </c>
      <c r="S436" s="591">
        <f t="shared" ref="S436" si="833">+Q436/P436</f>
        <v>0.26941281821670715</v>
      </c>
      <c r="T436" s="481"/>
      <c r="U436" s="181"/>
      <c r="V436" s="181"/>
      <c r="W436" s="181"/>
      <c r="X436" s="181"/>
      <c r="Y436" s="181"/>
      <c r="Z436" s="181"/>
    </row>
    <row r="437" spans="2:26" s="253" customFormat="1" ht="19.899999999999999" customHeight="1">
      <c r="B437" s="694"/>
      <c r="C437" s="637"/>
      <c r="D437" s="722"/>
      <c r="E437" s="671"/>
      <c r="F437" s="189" t="s">
        <v>22</v>
      </c>
      <c r="G437" s="507">
        <v>4.3070000000000004</v>
      </c>
      <c r="H437" s="472"/>
      <c r="I437" s="472">
        <f>+G437+H437+K436</f>
        <v>5.7110000000000003</v>
      </c>
      <c r="J437" s="285"/>
      <c r="K437" s="472">
        <f t="shared" si="730"/>
        <v>5.7110000000000003</v>
      </c>
      <c r="L437" s="305">
        <f t="shared" si="729"/>
        <v>0</v>
      </c>
      <c r="M437" s="473" t="s">
        <v>262</v>
      </c>
      <c r="N437" s="590"/>
      <c r="O437" s="590"/>
      <c r="P437" s="590"/>
      <c r="Q437" s="590"/>
      <c r="R437" s="590"/>
      <c r="S437" s="592"/>
      <c r="T437" s="481"/>
      <c r="U437" s="181"/>
      <c r="V437" s="181"/>
      <c r="W437" s="181"/>
      <c r="X437" s="181"/>
      <c r="Y437" s="181"/>
      <c r="Z437" s="181"/>
    </row>
    <row r="438" spans="2:26" s="253" customFormat="1" ht="19.899999999999999" customHeight="1">
      <c r="B438" s="694"/>
      <c r="C438" s="637"/>
      <c r="D438" s="722"/>
      <c r="E438" s="670" t="s">
        <v>653</v>
      </c>
      <c r="F438" s="269" t="s">
        <v>441</v>
      </c>
      <c r="G438" s="507">
        <v>3.5089999999999999</v>
      </c>
      <c r="H438" s="472"/>
      <c r="I438" s="472">
        <f>+G438+H438</f>
        <v>3.5089999999999999</v>
      </c>
      <c r="J438" s="285">
        <v>0.88</v>
      </c>
      <c r="K438" s="472">
        <f t="shared" si="730"/>
        <v>2.629</v>
      </c>
      <c r="L438" s="305">
        <f t="shared" si="729"/>
        <v>0.25078369905956116</v>
      </c>
      <c r="M438" s="473" t="s">
        <v>262</v>
      </c>
      <c r="N438" s="589">
        <f t="shared" ref="N438" si="834">+G438+G439</f>
        <v>7.8160000000000007</v>
      </c>
      <c r="O438" s="589">
        <f>+H438+H439</f>
        <v>0</v>
      </c>
      <c r="P438" s="589">
        <f>+N438+O438</f>
        <v>7.8160000000000007</v>
      </c>
      <c r="Q438" s="589">
        <f t="shared" ref="Q438" si="835">+J438+J439</f>
        <v>0.88</v>
      </c>
      <c r="R438" s="589">
        <f t="shared" ref="R438" si="836">+P438-Q438</f>
        <v>6.9360000000000008</v>
      </c>
      <c r="S438" s="591">
        <f>+Q438/P438</f>
        <v>0.11258955987717502</v>
      </c>
      <c r="T438" s="481"/>
      <c r="U438" s="181"/>
      <c r="V438" s="181"/>
      <c r="W438" s="181"/>
      <c r="X438" s="181"/>
      <c r="Y438" s="181"/>
      <c r="Z438" s="181"/>
    </row>
    <row r="439" spans="2:26" s="253" customFormat="1" ht="19.899999999999999" customHeight="1">
      <c r="B439" s="694"/>
      <c r="C439" s="637"/>
      <c r="D439" s="722"/>
      <c r="E439" s="671"/>
      <c r="F439" s="189" t="s">
        <v>22</v>
      </c>
      <c r="G439" s="507">
        <v>4.3070000000000004</v>
      </c>
      <c r="H439" s="472"/>
      <c r="I439" s="472">
        <f>+G439+H439+K438</f>
        <v>6.9359999999999999</v>
      </c>
      <c r="J439" s="285"/>
      <c r="K439" s="472">
        <f t="shared" si="730"/>
        <v>6.9359999999999999</v>
      </c>
      <c r="L439" s="305">
        <f t="shared" si="729"/>
        <v>0</v>
      </c>
      <c r="M439" s="473" t="s">
        <v>262</v>
      </c>
      <c r="N439" s="590"/>
      <c r="O439" s="590"/>
      <c r="P439" s="590"/>
      <c r="Q439" s="590"/>
      <c r="R439" s="590"/>
      <c r="S439" s="592"/>
      <c r="T439" s="481"/>
      <c r="U439" s="181"/>
      <c r="V439" s="181"/>
      <c r="W439" s="181"/>
      <c r="X439" s="181"/>
      <c r="Y439" s="181"/>
      <c r="Z439" s="181"/>
    </row>
    <row r="440" spans="2:26" s="253" customFormat="1" ht="19.899999999999999" customHeight="1">
      <c r="B440" s="694"/>
      <c r="C440" s="637"/>
      <c r="D440" s="722"/>
      <c r="E440" s="670" t="s">
        <v>654</v>
      </c>
      <c r="F440" s="269" t="s">
        <v>441</v>
      </c>
      <c r="G440" s="507">
        <v>3.5089999999999999</v>
      </c>
      <c r="H440" s="472"/>
      <c r="I440" s="472">
        <f>+G440+H440</f>
        <v>3.5089999999999999</v>
      </c>
      <c r="J440" s="285">
        <v>0.53800000000000003</v>
      </c>
      <c r="K440" s="472">
        <f t="shared" si="730"/>
        <v>2.9710000000000001</v>
      </c>
      <c r="L440" s="305">
        <f t="shared" si="729"/>
        <v>0.15332003419777715</v>
      </c>
      <c r="M440" s="473" t="s">
        <v>262</v>
      </c>
      <c r="N440" s="589">
        <f t="shared" ref="N440:O440" si="837">+G440+G441</f>
        <v>7.8149999999999995</v>
      </c>
      <c r="O440" s="589">
        <f t="shared" si="837"/>
        <v>0</v>
      </c>
      <c r="P440" s="589">
        <f t="shared" ref="P440" si="838">+N440+O440</f>
        <v>7.8149999999999995</v>
      </c>
      <c r="Q440" s="589">
        <f t="shared" ref="Q440" si="839">+J440+J441</f>
        <v>0.53800000000000003</v>
      </c>
      <c r="R440" s="589">
        <f t="shared" ref="R440" si="840">+P440-Q440</f>
        <v>7.2769999999999992</v>
      </c>
      <c r="S440" s="591">
        <f t="shared" ref="S440" si="841">+Q440/P440</f>
        <v>6.8841970569417793E-2</v>
      </c>
      <c r="T440" s="481"/>
      <c r="U440" s="181"/>
      <c r="V440" s="181"/>
      <c r="W440" s="181"/>
      <c r="X440" s="181"/>
      <c r="Y440" s="181"/>
      <c r="Z440" s="181"/>
    </row>
    <row r="441" spans="2:26" s="253" customFormat="1" ht="19.899999999999999" customHeight="1">
      <c r="B441" s="694"/>
      <c r="C441" s="637"/>
      <c r="D441" s="722"/>
      <c r="E441" s="671"/>
      <c r="F441" s="189" t="s">
        <v>22</v>
      </c>
      <c r="G441" s="507">
        <v>4.306</v>
      </c>
      <c r="H441" s="472"/>
      <c r="I441" s="472">
        <f>+G441+H441+K440</f>
        <v>7.2770000000000001</v>
      </c>
      <c r="J441" s="285"/>
      <c r="K441" s="472">
        <f t="shared" si="730"/>
        <v>7.2770000000000001</v>
      </c>
      <c r="L441" s="305">
        <f t="shared" si="729"/>
        <v>0</v>
      </c>
      <c r="M441" s="473" t="s">
        <v>262</v>
      </c>
      <c r="N441" s="590"/>
      <c r="O441" s="590"/>
      <c r="P441" s="590"/>
      <c r="Q441" s="590"/>
      <c r="R441" s="590"/>
      <c r="S441" s="592"/>
      <c r="T441" s="481"/>
      <c r="U441" s="181"/>
      <c r="V441" s="181"/>
      <c r="W441" s="181"/>
      <c r="X441" s="181"/>
      <c r="Y441" s="181"/>
      <c r="Z441" s="181"/>
    </row>
    <row r="442" spans="2:26" s="178" customFormat="1" ht="19.899999999999999" customHeight="1">
      <c r="B442" s="694"/>
      <c r="C442" s="637"/>
      <c r="D442" s="722"/>
      <c r="E442" s="670" t="s">
        <v>655</v>
      </c>
      <c r="F442" s="269" t="s">
        <v>441</v>
      </c>
      <c r="G442" s="507">
        <v>3.5089999999999999</v>
      </c>
      <c r="H442" s="472"/>
      <c r="I442" s="472">
        <f>+G442+H442</f>
        <v>3.5089999999999999</v>
      </c>
      <c r="J442" s="285">
        <v>1.7749999999999999</v>
      </c>
      <c r="K442" s="472">
        <f t="shared" si="730"/>
        <v>1.734</v>
      </c>
      <c r="L442" s="305">
        <f t="shared" si="729"/>
        <v>0.50584212026218289</v>
      </c>
      <c r="M442" s="473" t="s">
        <v>262</v>
      </c>
      <c r="N442" s="589">
        <f t="shared" ref="N442:O442" si="842">+G442+G443</f>
        <v>7.8160000000000007</v>
      </c>
      <c r="O442" s="589">
        <f t="shared" si="842"/>
        <v>0</v>
      </c>
      <c r="P442" s="589">
        <f t="shared" ref="P442" si="843">+N442+O442</f>
        <v>7.8160000000000007</v>
      </c>
      <c r="Q442" s="589">
        <f t="shared" ref="Q442" si="844">+J442+J443</f>
        <v>1.7749999999999999</v>
      </c>
      <c r="R442" s="589">
        <f t="shared" ref="R442" si="845">+P442-Q442</f>
        <v>6.0410000000000004</v>
      </c>
      <c r="S442" s="591">
        <f t="shared" ref="S442" si="846">+Q442/P442</f>
        <v>0.22709825997952915</v>
      </c>
      <c r="T442" s="481"/>
      <c r="U442" s="181"/>
      <c r="V442" s="181"/>
      <c r="W442" s="181"/>
      <c r="X442" s="181"/>
      <c r="Y442" s="181"/>
      <c r="Z442" s="181"/>
    </row>
    <row r="443" spans="2:26" s="253" customFormat="1" ht="19.899999999999999" customHeight="1">
      <c r="B443" s="694"/>
      <c r="C443" s="637"/>
      <c r="D443" s="722"/>
      <c r="E443" s="671"/>
      <c r="F443" s="189" t="s">
        <v>22</v>
      </c>
      <c r="G443" s="507">
        <v>4.3070000000000004</v>
      </c>
      <c r="H443" s="472"/>
      <c r="I443" s="472">
        <f>+G443+H443+K442</f>
        <v>6.0410000000000004</v>
      </c>
      <c r="J443" s="285"/>
      <c r="K443" s="472">
        <f t="shared" si="730"/>
        <v>6.0410000000000004</v>
      </c>
      <c r="L443" s="305">
        <f t="shared" si="729"/>
        <v>0</v>
      </c>
      <c r="M443" s="473" t="s">
        <v>262</v>
      </c>
      <c r="N443" s="590"/>
      <c r="O443" s="590"/>
      <c r="P443" s="590"/>
      <c r="Q443" s="590"/>
      <c r="R443" s="590"/>
      <c r="S443" s="592"/>
      <c r="T443" s="481"/>
      <c r="U443" s="181"/>
      <c r="V443" s="181"/>
      <c r="W443" s="181"/>
      <c r="X443" s="181"/>
      <c r="Y443" s="181"/>
      <c r="Z443" s="181"/>
    </row>
    <row r="444" spans="2:26" s="253" customFormat="1" ht="19.899999999999999" customHeight="1">
      <c r="B444" s="694"/>
      <c r="C444" s="637"/>
      <c r="D444" s="722"/>
      <c r="E444" s="670" t="s">
        <v>656</v>
      </c>
      <c r="F444" s="269" t="s">
        <v>441</v>
      </c>
      <c r="G444" s="507">
        <v>3.5089999999999999</v>
      </c>
      <c r="H444" s="472"/>
      <c r="I444" s="472">
        <f>+G444+H444</f>
        <v>3.5089999999999999</v>
      </c>
      <c r="J444" s="285">
        <v>1.625</v>
      </c>
      <c r="K444" s="472">
        <f t="shared" si="730"/>
        <v>1.8839999999999999</v>
      </c>
      <c r="L444" s="305">
        <f t="shared" si="729"/>
        <v>0.46309489883157595</v>
      </c>
      <c r="M444" s="473" t="s">
        <v>262</v>
      </c>
      <c r="N444" s="589">
        <f t="shared" ref="N444:O444" si="847">+G444+G445</f>
        <v>7.8149999999999995</v>
      </c>
      <c r="O444" s="589">
        <f t="shared" si="847"/>
        <v>0</v>
      </c>
      <c r="P444" s="589">
        <f t="shared" ref="P444" si="848">+N444+O444</f>
        <v>7.8149999999999995</v>
      </c>
      <c r="Q444" s="589">
        <f t="shared" ref="Q444" si="849">+J444+J445</f>
        <v>1.625</v>
      </c>
      <c r="R444" s="589">
        <f t="shared" ref="R444" si="850">+P444-Q444</f>
        <v>6.1899999999999995</v>
      </c>
      <c r="S444" s="591">
        <f t="shared" ref="S444" si="851">+Q444/P444</f>
        <v>0.20793346129238646</v>
      </c>
      <c r="T444" s="481"/>
      <c r="U444" s="181"/>
      <c r="V444" s="181"/>
      <c r="W444" s="181"/>
      <c r="X444" s="181"/>
      <c r="Y444" s="181"/>
      <c r="Z444" s="181"/>
    </row>
    <row r="445" spans="2:26" s="253" customFormat="1" ht="19.899999999999999" customHeight="1">
      <c r="B445" s="694"/>
      <c r="C445" s="637"/>
      <c r="D445" s="722"/>
      <c r="E445" s="671"/>
      <c r="F445" s="189" t="s">
        <v>22</v>
      </c>
      <c r="G445" s="507">
        <v>4.306</v>
      </c>
      <c r="H445" s="472"/>
      <c r="I445" s="472">
        <f>+G445+H445+K444</f>
        <v>6.1899999999999995</v>
      </c>
      <c r="J445" s="285"/>
      <c r="K445" s="472">
        <f t="shared" si="730"/>
        <v>6.1899999999999995</v>
      </c>
      <c r="L445" s="305">
        <f t="shared" si="729"/>
        <v>0</v>
      </c>
      <c r="M445" s="473" t="s">
        <v>262</v>
      </c>
      <c r="N445" s="590"/>
      <c r="O445" s="590"/>
      <c r="P445" s="590"/>
      <c r="Q445" s="590"/>
      <c r="R445" s="590"/>
      <c r="S445" s="592"/>
      <c r="T445" s="481"/>
      <c r="U445" s="181"/>
      <c r="V445" s="181"/>
      <c r="W445" s="181"/>
      <c r="X445" s="181"/>
      <c r="Y445" s="181"/>
      <c r="Z445" s="181"/>
    </row>
    <row r="446" spans="2:26" s="253" customFormat="1" ht="19.899999999999999" customHeight="1">
      <c r="B446" s="694"/>
      <c r="C446" s="637"/>
      <c r="D446" s="722"/>
      <c r="E446" s="670" t="s">
        <v>657</v>
      </c>
      <c r="F446" s="269" t="s">
        <v>441</v>
      </c>
      <c r="G446" s="507">
        <v>3.5089999999999999</v>
      </c>
      <c r="H446" s="472"/>
      <c r="I446" s="472">
        <f>+G446+H446</f>
        <v>3.5089999999999999</v>
      </c>
      <c r="J446" s="285">
        <v>1.655</v>
      </c>
      <c r="K446" s="472">
        <f t="shared" si="730"/>
        <v>1.8539999999999999</v>
      </c>
      <c r="L446" s="305">
        <f t="shared" si="729"/>
        <v>0.47164434311769737</v>
      </c>
      <c r="M446" s="473" t="s">
        <v>262</v>
      </c>
      <c r="N446" s="589">
        <f t="shared" ref="N446:O446" si="852">+G446+G447</f>
        <v>7.8149999999999995</v>
      </c>
      <c r="O446" s="589">
        <f t="shared" si="852"/>
        <v>0</v>
      </c>
      <c r="P446" s="589">
        <f t="shared" ref="P446" si="853">+N446+O446</f>
        <v>7.8149999999999995</v>
      </c>
      <c r="Q446" s="589">
        <f t="shared" ref="Q446" si="854">+J446+J447</f>
        <v>1.655</v>
      </c>
      <c r="R446" s="589">
        <f t="shared" ref="R446" si="855">+P446-Q446</f>
        <v>6.1599999999999993</v>
      </c>
      <c r="S446" s="591">
        <f t="shared" ref="S446" si="856">+Q446/P446</f>
        <v>0.21177223288547667</v>
      </c>
      <c r="T446" s="481"/>
      <c r="U446" s="181"/>
      <c r="V446" s="181"/>
      <c r="W446" s="181"/>
      <c r="X446" s="181"/>
      <c r="Y446" s="181"/>
      <c r="Z446" s="181"/>
    </row>
    <row r="447" spans="2:26" s="253" customFormat="1" ht="19.899999999999999" customHeight="1">
      <c r="B447" s="694"/>
      <c r="C447" s="637"/>
      <c r="D447" s="722"/>
      <c r="E447" s="671"/>
      <c r="F447" s="189" t="s">
        <v>22</v>
      </c>
      <c r="G447" s="507">
        <v>4.306</v>
      </c>
      <c r="H447" s="472"/>
      <c r="I447" s="472">
        <f>+G447+H447+K446</f>
        <v>6.16</v>
      </c>
      <c r="J447" s="285"/>
      <c r="K447" s="472">
        <f t="shared" si="730"/>
        <v>6.16</v>
      </c>
      <c r="L447" s="305">
        <f t="shared" si="729"/>
        <v>0</v>
      </c>
      <c r="M447" s="473" t="s">
        <v>262</v>
      </c>
      <c r="N447" s="590"/>
      <c r="O447" s="590"/>
      <c r="P447" s="590"/>
      <c r="Q447" s="590"/>
      <c r="R447" s="590"/>
      <c r="S447" s="592"/>
      <c r="T447" s="481"/>
      <c r="U447" s="181"/>
      <c r="V447" s="181"/>
      <c r="W447" s="181"/>
      <c r="X447" s="181"/>
      <c r="Y447" s="181"/>
      <c r="Z447" s="181"/>
    </row>
    <row r="448" spans="2:26" s="253" customFormat="1" ht="19.899999999999999" customHeight="1">
      <c r="B448" s="694"/>
      <c r="C448" s="637"/>
      <c r="D448" s="722"/>
      <c r="E448" s="670" t="s">
        <v>658</v>
      </c>
      <c r="F448" s="269" t="s">
        <v>441</v>
      </c>
      <c r="G448" s="507">
        <v>3.508</v>
      </c>
      <c r="H448" s="472"/>
      <c r="I448" s="472">
        <f>+G448+H448</f>
        <v>3.508</v>
      </c>
      <c r="J448" s="285">
        <v>1.7549999999999999</v>
      </c>
      <c r="K448" s="472">
        <f t="shared" si="730"/>
        <v>1.7530000000000001</v>
      </c>
      <c r="L448" s="305">
        <f t="shared" si="729"/>
        <v>0.50028506271379702</v>
      </c>
      <c r="M448" s="473" t="s">
        <v>262</v>
      </c>
      <c r="N448" s="589">
        <f t="shared" ref="N448:O448" si="857">+G448+G449</f>
        <v>7.8129999999999997</v>
      </c>
      <c r="O448" s="589">
        <f t="shared" si="857"/>
        <v>0</v>
      </c>
      <c r="P448" s="589">
        <f t="shared" ref="P448" si="858">+N448+O448</f>
        <v>7.8129999999999997</v>
      </c>
      <c r="Q448" s="589">
        <f t="shared" ref="Q448" si="859">+J448+J449</f>
        <v>1.7549999999999999</v>
      </c>
      <c r="R448" s="589">
        <f t="shared" ref="R448" si="860">+P448-Q448</f>
        <v>6.0579999999999998</v>
      </c>
      <c r="S448" s="591">
        <f t="shared" ref="S448" si="861">+Q448/P448</f>
        <v>0.22462562396006655</v>
      </c>
      <c r="T448" s="481"/>
      <c r="U448" s="181"/>
      <c r="V448" s="181"/>
      <c r="W448" s="181"/>
      <c r="X448" s="181"/>
      <c r="Y448" s="181"/>
      <c r="Z448" s="181"/>
    </row>
    <row r="449" spans="2:26" s="253" customFormat="1" ht="19.899999999999999" customHeight="1">
      <c r="B449" s="694"/>
      <c r="C449" s="637"/>
      <c r="D449" s="722"/>
      <c r="E449" s="671"/>
      <c r="F449" s="189" t="s">
        <v>22</v>
      </c>
      <c r="G449" s="507">
        <v>4.3049999999999997</v>
      </c>
      <c r="H449" s="472"/>
      <c r="I449" s="472">
        <f>+G449+H449+K448</f>
        <v>6.0579999999999998</v>
      </c>
      <c r="J449" s="285"/>
      <c r="K449" s="472">
        <f t="shared" si="730"/>
        <v>6.0579999999999998</v>
      </c>
      <c r="L449" s="305">
        <f t="shared" si="729"/>
        <v>0</v>
      </c>
      <c r="M449" s="473" t="s">
        <v>262</v>
      </c>
      <c r="N449" s="590"/>
      <c r="O449" s="590"/>
      <c r="P449" s="590"/>
      <c r="Q449" s="590"/>
      <c r="R449" s="590"/>
      <c r="S449" s="592"/>
      <c r="T449" s="481"/>
      <c r="U449" s="181"/>
      <c r="V449" s="181"/>
      <c r="W449" s="181"/>
      <c r="X449" s="181"/>
      <c r="Y449" s="181"/>
      <c r="Z449" s="181"/>
    </row>
    <row r="450" spans="2:26" s="253" customFormat="1" ht="19.899999999999999" customHeight="1">
      <c r="B450" s="694"/>
      <c r="C450" s="637"/>
      <c r="D450" s="722"/>
      <c r="E450" s="670" t="s">
        <v>659</v>
      </c>
      <c r="F450" s="269" t="s">
        <v>441</v>
      </c>
      <c r="G450" s="507">
        <v>3.508</v>
      </c>
      <c r="H450" s="472"/>
      <c r="I450" s="472">
        <f>+G450+H450</f>
        <v>3.508</v>
      </c>
      <c r="J450" s="285">
        <v>2.403</v>
      </c>
      <c r="K450" s="472">
        <f t="shared" si="730"/>
        <v>1.105</v>
      </c>
      <c r="L450" s="305">
        <f t="shared" si="729"/>
        <v>0.68500570125427596</v>
      </c>
      <c r="M450" s="473" t="s">
        <v>262</v>
      </c>
      <c r="N450" s="589">
        <f t="shared" ref="N450:O450" si="862">+G450+G451</f>
        <v>7.8140000000000001</v>
      </c>
      <c r="O450" s="589">
        <f t="shared" si="862"/>
        <v>0</v>
      </c>
      <c r="P450" s="589">
        <f t="shared" ref="P450" si="863">+N450+O450</f>
        <v>7.8140000000000001</v>
      </c>
      <c r="Q450" s="589">
        <f t="shared" ref="Q450" si="864">+J450+J451</f>
        <v>2.403</v>
      </c>
      <c r="R450" s="589">
        <f t="shared" ref="R450" si="865">+P450-Q450</f>
        <v>5.4109999999999996</v>
      </c>
      <c r="S450" s="591">
        <f t="shared" ref="S450" si="866">+Q450/P450</f>
        <v>0.30752495520859996</v>
      </c>
      <c r="T450" s="481"/>
      <c r="U450" s="181"/>
      <c r="V450" s="181"/>
      <c r="W450" s="181"/>
      <c r="X450" s="181"/>
      <c r="Y450" s="181"/>
      <c r="Z450" s="181"/>
    </row>
    <row r="451" spans="2:26" s="253" customFormat="1" ht="19.899999999999999" customHeight="1">
      <c r="B451" s="694"/>
      <c r="C451" s="637"/>
      <c r="D451" s="722"/>
      <c r="E451" s="671"/>
      <c r="F451" s="189" t="s">
        <v>22</v>
      </c>
      <c r="G451" s="507">
        <v>4.306</v>
      </c>
      <c r="H451" s="472"/>
      <c r="I451" s="472">
        <f>+G451+H451+K450</f>
        <v>5.4109999999999996</v>
      </c>
      <c r="J451" s="285"/>
      <c r="K451" s="472">
        <f t="shared" si="730"/>
        <v>5.4109999999999996</v>
      </c>
      <c r="L451" s="305">
        <f t="shared" si="729"/>
        <v>0</v>
      </c>
      <c r="M451" s="473" t="s">
        <v>262</v>
      </c>
      <c r="N451" s="590"/>
      <c r="O451" s="590"/>
      <c r="P451" s="590"/>
      <c r="Q451" s="590"/>
      <c r="R451" s="590"/>
      <c r="S451" s="592"/>
      <c r="T451" s="481"/>
      <c r="U451" s="181"/>
      <c r="V451" s="181"/>
      <c r="W451" s="181"/>
      <c r="X451" s="181"/>
      <c r="Y451" s="181"/>
      <c r="Z451" s="181"/>
    </row>
    <row r="452" spans="2:26" s="253" customFormat="1" ht="19.899999999999999" customHeight="1">
      <c r="B452" s="694"/>
      <c r="C452" s="637"/>
      <c r="D452" s="722"/>
      <c r="E452" s="670" t="s">
        <v>660</v>
      </c>
      <c r="F452" s="269" t="s">
        <v>441</v>
      </c>
      <c r="G452" s="507">
        <v>3.51</v>
      </c>
      <c r="H452" s="472"/>
      <c r="I452" s="472">
        <f>+G452+H452</f>
        <v>3.51</v>
      </c>
      <c r="J452" s="285">
        <v>0.27</v>
      </c>
      <c r="K452" s="472">
        <f t="shared" si="730"/>
        <v>3.2399999999999998</v>
      </c>
      <c r="L452" s="305">
        <f t="shared" si="729"/>
        <v>7.6923076923076927E-2</v>
      </c>
      <c r="M452" s="473" t="s">
        <v>262</v>
      </c>
      <c r="N452" s="589">
        <f t="shared" ref="N452:O452" si="867">+G452+G453</f>
        <v>7.8170000000000002</v>
      </c>
      <c r="O452" s="589">
        <f t="shared" si="867"/>
        <v>0</v>
      </c>
      <c r="P452" s="589">
        <f t="shared" ref="P452" si="868">+N452+O452</f>
        <v>7.8170000000000002</v>
      </c>
      <c r="Q452" s="589">
        <f t="shared" ref="Q452" si="869">+J452+J453</f>
        <v>0.27</v>
      </c>
      <c r="R452" s="589">
        <f t="shared" ref="R452" si="870">+P452-Q452</f>
        <v>7.5470000000000006</v>
      </c>
      <c r="S452" s="591">
        <f t="shared" ref="S452" si="871">+Q452/P452</f>
        <v>3.4540104899577845E-2</v>
      </c>
      <c r="T452" s="481"/>
      <c r="U452" s="181"/>
      <c r="V452" s="181"/>
      <c r="W452" s="181"/>
      <c r="X452" s="181"/>
      <c r="Y452" s="181"/>
      <c r="Z452" s="181"/>
    </row>
    <row r="453" spans="2:26" s="253" customFormat="1" ht="19.899999999999999" customHeight="1">
      <c r="B453" s="694"/>
      <c r="C453" s="637"/>
      <c r="D453" s="722"/>
      <c r="E453" s="671"/>
      <c r="F453" s="189" t="s">
        <v>22</v>
      </c>
      <c r="G453" s="507">
        <v>4.3070000000000004</v>
      </c>
      <c r="H453" s="472"/>
      <c r="I453" s="472">
        <f>+G453+H453+K452</f>
        <v>7.5470000000000006</v>
      </c>
      <c r="J453" s="285"/>
      <c r="K453" s="472">
        <f t="shared" si="730"/>
        <v>7.5470000000000006</v>
      </c>
      <c r="L453" s="305">
        <f t="shared" si="729"/>
        <v>0</v>
      </c>
      <c r="M453" s="473" t="s">
        <v>262</v>
      </c>
      <c r="N453" s="590"/>
      <c r="O453" s="590"/>
      <c r="P453" s="590"/>
      <c r="Q453" s="590"/>
      <c r="R453" s="590"/>
      <c r="S453" s="592"/>
      <c r="T453" s="481"/>
      <c r="U453" s="181"/>
      <c r="V453" s="181"/>
      <c r="W453" s="181"/>
      <c r="X453" s="181"/>
      <c r="Y453" s="181"/>
      <c r="Z453" s="181"/>
    </row>
    <row r="454" spans="2:26" s="253" customFormat="1" ht="19.899999999999999" customHeight="1">
      <c r="B454" s="694"/>
      <c r="C454" s="637"/>
      <c r="D454" s="722"/>
      <c r="E454" s="670" t="s">
        <v>661</v>
      </c>
      <c r="F454" s="269" t="s">
        <v>441</v>
      </c>
      <c r="G454" s="507">
        <v>3.5089999999999999</v>
      </c>
      <c r="H454" s="472"/>
      <c r="I454" s="472">
        <f>+G454+H454</f>
        <v>3.5089999999999999</v>
      </c>
      <c r="J454" s="285">
        <v>1.1000000000000001</v>
      </c>
      <c r="K454" s="472">
        <f t="shared" si="730"/>
        <v>2.4089999999999998</v>
      </c>
      <c r="L454" s="305">
        <f t="shared" si="729"/>
        <v>0.31347962382445144</v>
      </c>
      <c r="M454" s="473" t="s">
        <v>262</v>
      </c>
      <c r="N454" s="589">
        <f t="shared" ref="N454:O454" si="872">+G454+G455</f>
        <v>7.8160000000000007</v>
      </c>
      <c r="O454" s="589">
        <f t="shared" si="872"/>
        <v>0</v>
      </c>
      <c r="P454" s="589">
        <f>+N454+O454</f>
        <v>7.8160000000000007</v>
      </c>
      <c r="Q454" s="589">
        <f t="shared" ref="Q454" si="873">+J454+J455</f>
        <v>1.1000000000000001</v>
      </c>
      <c r="R454" s="589">
        <f t="shared" ref="R454" si="874">+P454-Q454</f>
        <v>6.7160000000000011</v>
      </c>
      <c r="S454" s="591">
        <f t="shared" ref="S454" si="875">+Q454/P454</f>
        <v>0.14073694984646878</v>
      </c>
      <c r="T454" s="481"/>
      <c r="U454" s="181"/>
      <c r="V454" s="181"/>
      <c r="W454" s="181"/>
      <c r="X454" s="181"/>
      <c r="Y454" s="181"/>
      <c r="Z454" s="181"/>
    </row>
    <row r="455" spans="2:26" s="253" customFormat="1" ht="19.899999999999999" customHeight="1">
      <c r="B455" s="694"/>
      <c r="C455" s="637"/>
      <c r="D455" s="722"/>
      <c r="E455" s="671"/>
      <c r="F455" s="189" t="s">
        <v>22</v>
      </c>
      <c r="G455" s="507">
        <v>4.3070000000000004</v>
      </c>
      <c r="H455" s="472"/>
      <c r="I455" s="472">
        <f>H455+G455+K454</f>
        <v>6.7160000000000002</v>
      </c>
      <c r="J455" s="285"/>
      <c r="K455" s="472">
        <f t="shared" si="730"/>
        <v>6.7160000000000002</v>
      </c>
      <c r="L455" s="305">
        <f t="shared" si="729"/>
        <v>0</v>
      </c>
      <c r="M455" s="473" t="s">
        <v>262</v>
      </c>
      <c r="N455" s="590"/>
      <c r="O455" s="590"/>
      <c r="P455" s="590"/>
      <c r="Q455" s="590"/>
      <c r="R455" s="590"/>
      <c r="S455" s="592"/>
      <c r="T455" s="481"/>
      <c r="U455" s="181"/>
      <c r="V455" s="181"/>
      <c r="W455" s="181"/>
      <c r="X455" s="181"/>
      <c r="Y455" s="181"/>
      <c r="Z455" s="181"/>
    </row>
    <row r="456" spans="2:26" s="253" customFormat="1" ht="19.899999999999999" customHeight="1">
      <c r="B456" s="694"/>
      <c r="C456" s="637"/>
      <c r="D456" s="722"/>
      <c r="E456" s="670" t="s">
        <v>662</v>
      </c>
      <c r="F456" s="269" t="s">
        <v>441</v>
      </c>
      <c r="G456" s="507">
        <v>3.51</v>
      </c>
      <c r="H456" s="472"/>
      <c r="I456" s="472">
        <f>+G456+H456</f>
        <v>3.51</v>
      </c>
      <c r="J456" s="285">
        <v>2.46</v>
      </c>
      <c r="K456" s="472">
        <f t="shared" si="730"/>
        <v>1.0499999999999998</v>
      </c>
      <c r="L456" s="305">
        <f t="shared" si="729"/>
        <v>0.70085470085470092</v>
      </c>
      <c r="M456" s="473" t="s">
        <v>262</v>
      </c>
      <c r="N456" s="589">
        <f>+G456+G457</f>
        <v>7.8170000000000002</v>
      </c>
      <c r="O456" s="589">
        <f t="shared" ref="O456" si="876">+H456+H457</f>
        <v>0</v>
      </c>
      <c r="P456" s="589">
        <f t="shared" ref="P456" si="877">+N456+O456</f>
        <v>7.8170000000000002</v>
      </c>
      <c r="Q456" s="589">
        <f>+J456+J457</f>
        <v>2.46</v>
      </c>
      <c r="R456" s="589">
        <f t="shared" ref="R456" si="878">+P456-Q456</f>
        <v>5.3570000000000002</v>
      </c>
      <c r="S456" s="591">
        <f t="shared" ref="S456" si="879">+Q456/P456</f>
        <v>0.31469873352948702</v>
      </c>
      <c r="T456" s="481"/>
      <c r="U456" s="181"/>
      <c r="V456" s="181"/>
      <c r="W456" s="181"/>
      <c r="X456" s="181"/>
      <c r="Y456" s="181"/>
      <c r="Z456" s="181"/>
    </row>
    <row r="457" spans="2:26" s="253" customFormat="1" ht="19.899999999999999" customHeight="1">
      <c r="B457" s="694"/>
      <c r="C457" s="637"/>
      <c r="D457" s="722"/>
      <c r="E457" s="671"/>
      <c r="F457" s="189" t="s">
        <v>22</v>
      </c>
      <c r="G457" s="507">
        <v>4.3070000000000004</v>
      </c>
      <c r="H457" s="472"/>
      <c r="I457" s="472">
        <f>+G457+H457+K456</f>
        <v>5.3570000000000002</v>
      </c>
      <c r="J457" s="285"/>
      <c r="K457" s="472">
        <f t="shared" si="730"/>
        <v>5.3570000000000002</v>
      </c>
      <c r="L457" s="305">
        <f t="shared" si="729"/>
        <v>0</v>
      </c>
      <c r="M457" s="473" t="s">
        <v>262</v>
      </c>
      <c r="N457" s="590"/>
      <c r="O457" s="590"/>
      <c r="P457" s="590"/>
      <c r="Q457" s="590"/>
      <c r="R457" s="590"/>
      <c r="S457" s="592"/>
      <c r="T457" s="481"/>
      <c r="U457" s="181"/>
      <c r="V457" s="181"/>
      <c r="W457" s="181"/>
      <c r="X457" s="181"/>
      <c r="Y457" s="181"/>
      <c r="Z457" s="181"/>
    </row>
    <row r="458" spans="2:26" s="253" customFormat="1" ht="19.899999999999999" customHeight="1">
      <c r="B458" s="694"/>
      <c r="C458" s="637"/>
      <c r="D458" s="722"/>
      <c r="E458" s="670" t="s">
        <v>663</v>
      </c>
      <c r="F458" s="269" t="s">
        <v>441</v>
      </c>
      <c r="G458" s="507">
        <v>3.51</v>
      </c>
      <c r="H458" s="472"/>
      <c r="I458" s="472">
        <f>+G458+H458</f>
        <v>3.51</v>
      </c>
      <c r="J458" s="285"/>
      <c r="K458" s="472">
        <f t="shared" si="730"/>
        <v>3.51</v>
      </c>
      <c r="L458" s="305">
        <f t="shared" ref="L458:L473" si="880">J458/I458</f>
        <v>0</v>
      </c>
      <c r="M458" s="473" t="s">
        <v>262</v>
      </c>
      <c r="N458" s="589">
        <f t="shared" ref="N458" si="881">+G458+G459</f>
        <v>7.8170000000000002</v>
      </c>
      <c r="O458" s="589">
        <f>+H458+H459</f>
        <v>0</v>
      </c>
      <c r="P458" s="589">
        <f t="shared" ref="P458" si="882">+N458+O458</f>
        <v>7.8170000000000002</v>
      </c>
      <c r="Q458" s="589">
        <f t="shared" ref="Q458" si="883">+J458+J459</f>
        <v>0</v>
      </c>
      <c r="R458" s="589">
        <f t="shared" ref="R458" si="884">+P458-Q458</f>
        <v>7.8170000000000002</v>
      </c>
      <c r="S458" s="591">
        <f t="shared" ref="S458" si="885">+Q458/P458</f>
        <v>0</v>
      </c>
      <c r="T458" s="481"/>
      <c r="U458" s="181"/>
      <c r="V458" s="181"/>
      <c r="W458" s="181"/>
      <c r="X458" s="181"/>
      <c r="Y458" s="181"/>
      <c r="Z458" s="181"/>
    </row>
    <row r="459" spans="2:26" s="253" customFormat="1" ht="19.899999999999999" customHeight="1">
      <c r="B459" s="694"/>
      <c r="C459" s="637"/>
      <c r="D459" s="722"/>
      <c r="E459" s="671"/>
      <c r="F459" s="189" t="s">
        <v>22</v>
      </c>
      <c r="G459" s="507">
        <v>4.3070000000000004</v>
      </c>
      <c r="H459" s="472"/>
      <c r="I459" s="472">
        <f>+G459+H459+K458</f>
        <v>7.8170000000000002</v>
      </c>
      <c r="J459" s="285"/>
      <c r="K459" s="472">
        <f t="shared" ref="K459:K473" si="886">I459-J459</f>
        <v>7.8170000000000002</v>
      </c>
      <c r="L459" s="305">
        <f t="shared" si="880"/>
        <v>0</v>
      </c>
      <c r="M459" s="473" t="s">
        <v>262</v>
      </c>
      <c r="N459" s="590"/>
      <c r="O459" s="590"/>
      <c r="P459" s="590"/>
      <c r="Q459" s="590"/>
      <c r="R459" s="590"/>
      <c r="S459" s="592"/>
      <c r="T459" s="481"/>
      <c r="U459" s="181"/>
      <c r="V459" s="181"/>
      <c r="W459" s="181"/>
      <c r="X459" s="181"/>
      <c r="Y459" s="181"/>
      <c r="Z459" s="181"/>
    </row>
    <row r="460" spans="2:26" s="253" customFormat="1" ht="19.899999999999999" customHeight="1">
      <c r="B460" s="694"/>
      <c r="C460" s="637"/>
      <c r="D460" s="722"/>
      <c r="E460" s="670" t="s">
        <v>664</v>
      </c>
      <c r="F460" s="269" t="s">
        <v>441</v>
      </c>
      <c r="G460" s="507">
        <v>3.5110000000000001</v>
      </c>
      <c r="H460" s="472"/>
      <c r="I460" s="472">
        <f>+G460+H460</f>
        <v>3.5110000000000001</v>
      </c>
      <c r="J460" s="285">
        <v>1.766</v>
      </c>
      <c r="K460" s="472">
        <f t="shared" si="886"/>
        <v>1.7450000000000001</v>
      </c>
      <c r="L460" s="305">
        <f t="shared" si="880"/>
        <v>0.5029906009683851</v>
      </c>
      <c r="M460" s="473" t="s">
        <v>262</v>
      </c>
      <c r="N460" s="589">
        <f t="shared" ref="N460:O460" si="887">+G460+G461</f>
        <v>7.819</v>
      </c>
      <c r="O460" s="589">
        <f t="shared" si="887"/>
        <v>0</v>
      </c>
      <c r="P460" s="589">
        <f t="shared" ref="P460" si="888">+N460+O460</f>
        <v>7.819</v>
      </c>
      <c r="Q460" s="589">
        <f t="shared" ref="Q460" si="889">+J460+J461</f>
        <v>1.766</v>
      </c>
      <c r="R460" s="589">
        <f>+P460-Q460</f>
        <v>6.0529999999999999</v>
      </c>
      <c r="S460" s="591">
        <f>+Q460/P460</f>
        <v>0.22586008440977107</v>
      </c>
      <c r="T460" s="481"/>
      <c r="U460" s="181"/>
      <c r="V460" s="181"/>
      <c r="W460" s="181"/>
      <c r="X460" s="181"/>
      <c r="Y460" s="181"/>
      <c r="Z460" s="181"/>
    </row>
    <row r="461" spans="2:26" s="253" customFormat="1" ht="19.899999999999999" customHeight="1">
      <c r="B461" s="694"/>
      <c r="C461" s="637"/>
      <c r="D461" s="722"/>
      <c r="E461" s="671"/>
      <c r="F461" s="189" t="s">
        <v>22</v>
      </c>
      <c r="G461" s="507">
        <v>4.3079999999999998</v>
      </c>
      <c r="H461" s="472"/>
      <c r="I461" s="472">
        <f>+G461+H461+K460</f>
        <v>6.0529999999999999</v>
      </c>
      <c r="J461" s="285"/>
      <c r="K461" s="472">
        <f t="shared" si="886"/>
        <v>6.0529999999999999</v>
      </c>
      <c r="L461" s="305">
        <f t="shared" si="880"/>
        <v>0</v>
      </c>
      <c r="M461" s="473" t="s">
        <v>262</v>
      </c>
      <c r="N461" s="590"/>
      <c r="O461" s="590"/>
      <c r="P461" s="590"/>
      <c r="Q461" s="590"/>
      <c r="R461" s="590"/>
      <c r="S461" s="592"/>
      <c r="T461" s="481"/>
      <c r="U461" s="181"/>
      <c r="V461" s="181"/>
      <c r="W461" s="181"/>
      <c r="X461" s="181"/>
      <c r="Y461" s="181"/>
      <c r="Z461" s="181"/>
    </row>
    <row r="462" spans="2:26" s="253" customFormat="1" ht="19.899999999999999" customHeight="1">
      <c r="B462" s="694"/>
      <c r="C462" s="637"/>
      <c r="D462" s="722"/>
      <c r="E462" s="670" t="s">
        <v>665</v>
      </c>
      <c r="F462" s="269" t="s">
        <v>441</v>
      </c>
      <c r="G462" s="507">
        <v>3.5089999999999999</v>
      </c>
      <c r="H462" s="472"/>
      <c r="I462" s="472">
        <f>+G462+H462</f>
        <v>3.5089999999999999</v>
      </c>
      <c r="J462" s="285">
        <v>0.82</v>
      </c>
      <c r="K462" s="472">
        <f t="shared" si="886"/>
        <v>2.6890000000000001</v>
      </c>
      <c r="L462" s="305">
        <f t="shared" si="880"/>
        <v>0.23368481048731832</v>
      </c>
      <c r="M462" s="473" t="s">
        <v>262</v>
      </c>
      <c r="N462" s="589">
        <f t="shared" ref="N462:O462" si="890">+G462+G463</f>
        <v>7.8160000000000007</v>
      </c>
      <c r="O462" s="589">
        <f t="shared" si="890"/>
        <v>0</v>
      </c>
      <c r="P462" s="589">
        <f t="shared" ref="P462" si="891">+N462+O462</f>
        <v>7.8160000000000007</v>
      </c>
      <c r="Q462" s="589">
        <f t="shared" ref="Q462" si="892">+J462+J463</f>
        <v>0.82</v>
      </c>
      <c r="R462" s="589">
        <f t="shared" ref="R462" si="893">+P462-Q462</f>
        <v>6.9960000000000004</v>
      </c>
      <c r="S462" s="591">
        <f>+Q462/P462</f>
        <v>0.10491299897645853</v>
      </c>
      <c r="T462" s="481"/>
      <c r="U462" s="181"/>
      <c r="V462" s="181"/>
      <c r="W462" s="181"/>
      <c r="X462" s="181"/>
      <c r="Y462" s="181"/>
      <c r="Z462" s="181"/>
    </row>
    <row r="463" spans="2:26" s="253" customFormat="1" ht="19.899999999999999" customHeight="1">
      <c r="B463" s="694"/>
      <c r="C463" s="637"/>
      <c r="D463" s="722"/>
      <c r="E463" s="671"/>
      <c r="F463" s="189" t="s">
        <v>22</v>
      </c>
      <c r="G463" s="507">
        <v>4.3070000000000004</v>
      </c>
      <c r="H463" s="472"/>
      <c r="I463" s="472">
        <f>+G463+H463+K462</f>
        <v>6.9960000000000004</v>
      </c>
      <c r="J463" s="285"/>
      <c r="K463" s="472">
        <f t="shared" si="886"/>
        <v>6.9960000000000004</v>
      </c>
      <c r="L463" s="305">
        <f t="shared" si="880"/>
        <v>0</v>
      </c>
      <c r="M463" s="473" t="s">
        <v>262</v>
      </c>
      <c r="N463" s="590"/>
      <c r="O463" s="590"/>
      <c r="P463" s="590"/>
      <c r="Q463" s="590"/>
      <c r="R463" s="590"/>
      <c r="S463" s="592"/>
      <c r="T463" s="481"/>
      <c r="U463" s="181"/>
      <c r="V463" s="181"/>
      <c r="W463" s="181"/>
      <c r="X463" s="181"/>
      <c r="Y463" s="181"/>
      <c r="Z463" s="181"/>
    </row>
    <row r="464" spans="2:26" s="253" customFormat="1" ht="19.899999999999999" customHeight="1">
      <c r="B464" s="694"/>
      <c r="C464" s="637"/>
      <c r="D464" s="722"/>
      <c r="E464" s="670" t="s">
        <v>666</v>
      </c>
      <c r="F464" s="269" t="s">
        <v>441</v>
      </c>
      <c r="G464" s="507">
        <v>3.5089999999999999</v>
      </c>
      <c r="H464" s="472"/>
      <c r="I464" s="472">
        <f>+G464+H464</f>
        <v>3.5089999999999999</v>
      </c>
      <c r="J464" s="285">
        <v>2.4</v>
      </c>
      <c r="K464" s="472">
        <f t="shared" si="886"/>
        <v>1.109</v>
      </c>
      <c r="L464" s="305">
        <f t="shared" si="880"/>
        <v>0.68395554288971216</v>
      </c>
      <c r="M464" s="473" t="s">
        <v>262</v>
      </c>
      <c r="N464" s="589">
        <f t="shared" ref="N464:O464" si="894">+G464+G465</f>
        <v>7.8160000000000007</v>
      </c>
      <c r="O464" s="589">
        <f t="shared" si="894"/>
        <v>0</v>
      </c>
      <c r="P464" s="589">
        <f t="shared" ref="P464" si="895">+N464+O464</f>
        <v>7.8160000000000007</v>
      </c>
      <c r="Q464" s="589">
        <f t="shared" ref="Q464" si="896">+J464+J465</f>
        <v>2.4</v>
      </c>
      <c r="R464" s="589">
        <f t="shared" ref="R464" si="897">+P464-Q464</f>
        <v>5.4160000000000004</v>
      </c>
      <c r="S464" s="591">
        <f t="shared" ref="S464" si="898">+Q464/P464</f>
        <v>0.30706243602865912</v>
      </c>
      <c r="T464" s="481"/>
      <c r="U464" s="181"/>
      <c r="V464" s="181"/>
      <c r="W464" s="181"/>
      <c r="X464" s="181"/>
      <c r="Y464" s="181"/>
      <c r="Z464" s="181"/>
    </row>
    <row r="465" spans="2:26" s="253" customFormat="1" ht="19.899999999999999" customHeight="1">
      <c r="B465" s="694"/>
      <c r="C465" s="637"/>
      <c r="D465" s="722"/>
      <c r="E465" s="671"/>
      <c r="F465" s="189" t="s">
        <v>22</v>
      </c>
      <c r="G465" s="507">
        <v>4.3070000000000004</v>
      </c>
      <c r="H465" s="472"/>
      <c r="I465" s="472">
        <f>+G465+H465+K464</f>
        <v>5.4160000000000004</v>
      </c>
      <c r="J465" s="285"/>
      <c r="K465" s="472">
        <f t="shared" si="886"/>
        <v>5.4160000000000004</v>
      </c>
      <c r="L465" s="305">
        <f t="shared" si="880"/>
        <v>0</v>
      </c>
      <c r="M465" s="473" t="s">
        <v>262</v>
      </c>
      <c r="N465" s="590"/>
      <c r="O465" s="590"/>
      <c r="P465" s="590"/>
      <c r="Q465" s="590"/>
      <c r="R465" s="590"/>
      <c r="S465" s="592"/>
      <c r="T465" s="481"/>
      <c r="U465" s="181"/>
      <c r="V465" s="181"/>
      <c r="W465" s="181"/>
      <c r="X465" s="181"/>
      <c r="Y465" s="181"/>
      <c r="Z465" s="181"/>
    </row>
    <row r="466" spans="2:26" s="253" customFormat="1" ht="19.899999999999999" customHeight="1">
      <c r="B466" s="694"/>
      <c r="C466" s="637"/>
      <c r="D466" s="722"/>
      <c r="E466" s="670" t="s">
        <v>667</v>
      </c>
      <c r="F466" s="269" t="s">
        <v>441</v>
      </c>
      <c r="G466" s="507">
        <v>3.508</v>
      </c>
      <c r="H466" s="472"/>
      <c r="I466" s="472">
        <f>+G466+H466</f>
        <v>3.508</v>
      </c>
      <c r="J466" s="285">
        <v>1.17</v>
      </c>
      <c r="K466" s="472">
        <f t="shared" si="886"/>
        <v>2.3380000000000001</v>
      </c>
      <c r="L466" s="305">
        <f t="shared" si="880"/>
        <v>0.33352337514253133</v>
      </c>
      <c r="M466" s="473" t="s">
        <v>262</v>
      </c>
      <c r="N466" s="589">
        <f t="shared" ref="N466:O466" si="899">+G466+G467</f>
        <v>7.8129999999999997</v>
      </c>
      <c r="O466" s="589">
        <f t="shared" si="899"/>
        <v>0</v>
      </c>
      <c r="P466" s="589">
        <f t="shared" ref="P466" si="900">+N466+O466</f>
        <v>7.8129999999999997</v>
      </c>
      <c r="Q466" s="589">
        <f t="shared" ref="Q466" si="901">+J466+J467</f>
        <v>1.17</v>
      </c>
      <c r="R466" s="589">
        <f t="shared" ref="R466" si="902">+P466-Q466</f>
        <v>6.6429999999999998</v>
      </c>
      <c r="S466" s="591">
        <f t="shared" ref="S466" si="903">+Q466/P466</f>
        <v>0.14975041597337771</v>
      </c>
      <c r="T466" s="481"/>
      <c r="U466" s="181"/>
      <c r="V466" s="181"/>
      <c r="W466" s="181"/>
      <c r="X466" s="181"/>
      <c r="Y466" s="181"/>
      <c r="Z466" s="181"/>
    </row>
    <row r="467" spans="2:26" s="253" customFormat="1" ht="19.899999999999999" customHeight="1">
      <c r="B467" s="694"/>
      <c r="C467" s="637"/>
      <c r="D467" s="722"/>
      <c r="E467" s="671"/>
      <c r="F467" s="189" t="s">
        <v>22</v>
      </c>
      <c r="G467" s="507">
        <v>4.3049999999999997</v>
      </c>
      <c r="H467" s="472"/>
      <c r="I467" s="472">
        <f>+G467+H467+K466</f>
        <v>6.6429999999999998</v>
      </c>
      <c r="J467" s="285"/>
      <c r="K467" s="472">
        <f t="shared" si="886"/>
        <v>6.6429999999999998</v>
      </c>
      <c r="L467" s="305">
        <f t="shared" si="880"/>
        <v>0</v>
      </c>
      <c r="M467" s="473" t="s">
        <v>262</v>
      </c>
      <c r="N467" s="590"/>
      <c r="O467" s="590"/>
      <c r="P467" s="590"/>
      <c r="Q467" s="590"/>
      <c r="R467" s="590"/>
      <c r="S467" s="592"/>
      <c r="T467" s="481"/>
      <c r="U467" s="181"/>
      <c r="V467" s="181"/>
      <c r="W467" s="181"/>
      <c r="X467" s="181"/>
      <c r="Y467" s="181"/>
      <c r="Z467" s="181"/>
    </row>
    <row r="468" spans="2:26" s="253" customFormat="1" ht="19.899999999999999" customHeight="1">
      <c r="B468" s="694"/>
      <c r="C468" s="637"/>
      <c r="D468" s="722"/>
      <c r="E468" s="670" t="s">
        <v>668</v>
      </c>
      <c r="F468" s="269" t="s">
        <v>441</v>
      </c>
      <c r="G468" s="507">
        <v>3.51</v>
      </c>
      <c r="H468" s="472"/>
      <c r="I468" s="472">
        <f>+G468+H468</f>
        <v>3.51</v>
      </c>
      <c r="J468" s="285">
        <v>1.65</v>
      </c>
      <c r="K468" s="472">
        <f t="shared" si="886"/>
        <v>1.8599999999999999</v>
      </c>
      <c r="L468" s="305">
        <f t="shared" si="880"/>
        <v>0.47008547008547008</v>
      </c>
      <c r="M468" s="473" t="s">
        <v>262</v>
      </c>
      <c r="N468" s="589">
        <f t="shared" ref="N468:O468" si="904">+G468+G469</f>
        <v>7.8170000000000002</v>
      </c>
      <c r="O468" s="589">
        <f t="shared" si="904"/>
        <v>0</v>
      </c>
      <c r="P468" s="589">
        <f t="shared" ref="P468" si="905">+N468+O468</f>
        <v>7.8170000000000002</v>
      </c>
      <c r="Q468" s="589">
        <f t="shared" ref="Q468" si="906">+J468+J469</f>
        <v>1.65</v>
      </c>
      <c r="R468" s="589">
        <f t="shared" ref="R468" si="907">+P468-Q468</f>
        <v>6.1669999999999998</v>
      </c>
      <c r="S468" s="591">
        <f t="shared" ref="S468" si="908">+Q468/P468</f>
        <v>0.21107841883075348</v>
      </c>
      <c r="T468" s="481"/>
      <c r="U468" s="181"/>
      <c r="V468" s="181"/>
      <c r="W468" s="181"/>
      <c r="X468" s="181"/>
      <c r="Y468" s="181"/>
      <c r="Z468" s="181"/>
    </row>
    <row r="469" spans="2:26" s="253" customFormat="1" ht="19.899999999999999" customHeight="1">
      <c r="B469" s="694"/>
      <c r="C469" s="637"/>
      <c r="D469" s="722"/>
      <c r="E469" s="671"/>
      <c r="F469" s="189" t="s">
        <v>22</v>
      </c>
      <c r="G469" s="507">
        <v>4.3070000000000004</v>
      </c>
      <c r="H469" s="472"/>
      <c r="I469" s="472">
        <f>+G469+H469+K468</f>
        <v>6.1669999999999998</v>
      </c>
      <c r="J469" s="285"/>
      <c r="K469" s="472">
        <f t="shared" si="886"/>
        <v>6.1669999999999998</v>
      </c>
      <c r="L469" s="305">
        <f t="shared" si="880"/>
        <v>0</v>
      </c>
      <c r="M469" s="473" t="s">
        <v>262</v>
      </c>
      <c r="N469" s="590"/>
      <c r="O469" s="590"/>
      <c r="P469" s="590"/>
      <c r="Q469" s="590"/>
      <c r="R469" s="590"/>
      <c r="S469" s="592"/>
      <c r="T469" s="481"/>
      <c r="U469" s="181"/>
      <c r="V469" s="181"/>
      <c r="W469" s="181"/>
      <c r="X469" s="181"/>
      <c r="Y469" s="181"/>
      <c r="Z469" s="181"/>
    </row>
    <row r="470" spans="2:26" s="253" customFormat="1" ht="19.899999999999999" customHeight="1">
      <c r="B470" s="694"/>
      <c r="C470" s="637"/>
      <c r="D470" s="722"/>
      <c r="E470" s="670" t="s">
        <v>669</v>
      </c>
      <c r="F470" s="269" t="s">
        <v>441</v>
      </c>
      <c r="G470" s="507">
        <v>3.5089999999999999</v>
      </c>
      <c r="H470" s="472"/>
      <c r="I470" s="472">
        <f>+G470+H470</f>
        <v>3.5089999999999999</v>
      </c>
      <c r="J470" s="285">
        <v>1.917</v>
      </c>
      <c r="K470" s="472">
        <f t="shared" si="886"/>
        <v>1.5919999999999999</v>
      </c>
      <c r="L470" s="305">
        <f t="shared" si="880"/>
        <v>0.54630948988315764</v>
      </c>
      <c r="M470" s="473" t="s">
        <v>262</v>
      </c>
      <c r="N470" s="589">
        <f t="shared" ref="N470:O470" si="909">+G470+G471</f>
        <v>7.8149999999999995</v>
      </c>
      <c r="O470" s="589">
        <f t="shared" si="909"/>
        <v>0</v>
      </c>
      <c r="P470" s="589">
        <f t="shared" ref="P470" si="910">+N470+O470</f>
        <v>7.8149999999999995</v>
      </c>
      <c r="Q470" s="589">
        <f t="shared" ref="Q470" si="911">+J470+J471</f>
        <v>1.917</v>
      </c>
      <c r="R470" s="589">
        <f t="shared" ref="R470" si="912">+P470-Q470</f>
        <v>5.8979999999999997</v>
      </c>
      <c r="S470" s="591">
        <f t="shared" ref="S470" si="913">+Q470/P470</f>
        <v>0.24529750479846452</v>
      </c>
      <c r="T470" s="481"/>
      <c r="U470" s="181"/>
      <c r="V470" s="181"/>
      <c r="W470" s="181"/>
      <c r="X470" s="181"/>
      <c r="Y470" s="181"/>
      <c r="Z470" s="181"/>
    </row>
    <row r="471" spans="2:26" s="253" customFormat="1" ht="19.899999999999999" customHeight="1">
      <c r="B471" s="694"/>
      <c r="C471" s="637"/>
      <c r="D471" s="722"/>
      <c r="E471" s="671"/>
      <c r="F471" s="189" t="s">
        <v>22</v>
      </c>
      <c r="G471" s="507">
        <v>4.306</v>
      </c>
      <c r="H471" s="472"/>
      <c r="I471" s="472">
        <f>+G471+H471+K470</f>
        <v>5.8979999999999997</v>
      </c>
      <c r="J471" s="285"/>
      <c r="K471" s="472">
        <f t="shared" si="886"/>
        <v>5.8979999999999997</v>
      </c>
      <c r="L471" s="305">
        <f t="shared" si="880"/>
        <v>0</v>
      </c>
      <c r="M471" s="473" t="s">
        <v>262</v>
      </c>
      <c r="N471" s="590"/>
      <c r="O471" s="590"/>
      <c r="P471" s="590"/>
      <c r="Q471" s="590"/>
      <c r="R471" s="590"/>
      <c r="S471" s="592"/>
      <c r="T471" s="481"/>
      <c r="U471" s="181"/>
      <c r="V471" s="181"/>
      <c r="W471" s="181"/>
      <c r="X471" s="181"/>
      <c r="Y471" s="181"/>
      <c r="Z471" s="181"/>
    </row>
    <row r="472" spans="2:26" s="253" customFormat="1" ht="19.899999999999999" customHeight="1">
      <c r="B472" s="694"/>
      <c r="C472" s="637"/>
      <c r="D472" s="722"/>
      <c r="E472" s="670" t="s">
        <v>670</v>
      </c>
      <c r="F472" s="269" t="s">
        <v>441</v>
      </c>
      <c r="G472" s="507">
        <v>3.51</v>
      </c>
      <c r="H472" s="472"/>
      <c r="I472" s="472">
        <f>+G472+H472</f>
        <v>3.51</v>
      </c>
      <c r="J472" s="285"/>
      <c r="K472" s="472">
        <f t="shared" si="886"/>
        <v>3.51</v>
      </c>
      <c r="L472" s="305">
        <f t="shared" si="880"/>
        <v>0</v>
      </c>
      <c r="M472" s="473" t="s">
        <v>262</v>
      </c>
      <c r="N472" s="589">
        <f>+G472+G473</f>
        <v>7.8159999999999998</v>
      </c>
      <c r="O472" s="589">
        <f t="shared" ref="O472" si="914">+H472+H473</f>
        <v>0</v>
      </c>
      <c r="P472" s="589">
        <f>+N472+O472</f>
        <v>7.8159999999999998</v>
      </c>
      <c r="Q472" s="589">
        <f>+J472+J473</f>
        <v>0</v>
      </c>
      <c r="R472" s="589">
        <f>+P472-Q472</f>
        <v>7.8159999999999998</v>
      </c>
      <c r="S472" s="591">
        <f t="shared" ref="S472" si="915">+Q472/P472</f>
        <v>0</v>
      </c>
      <c r="T472" s="481"/>
      <c r="U472" s="181"/>
      <c r="V472" s="181"/>
      <c r="W472" s="181"/>
      <c r="X472" s="181"/>
      <c r="Y472" s="181"/>
      <c r="Z472" s="181"/>
    </row>
    <row r="473" spans="2:26" s="253" customFormat="1" ht="19.899999999999999" customHeight="1">
      <c r="B473" s="694"/>
      <c r="C473" s="637"/>
      <c r="D473" s="723"/>
      <c r="E473" s="671"/>
      <c r="F473" s="189" t="s">
        <v>22</v>
      </c>
      <c r="G473" s="507">
        <v>4.306</v>
      </c>
      <c r="H473" s="472"/>
      <c r="I473" s="472">
        <f>+G473+H473+K472</f>
        <v>7.8159999999999998</v>
      </c>
      <c r="J473" s="285"/>
      <c r="K473" s="472">
        <f t="shared" si="886"/>
        <v>7.8159999999999998</v>
      </c>
      <c r="L473" s="305">
        <f t="shared" si="880"/>
        <v>0</v>
      </c>
      <c r="M473" s="473" t="s">
        <v>262</v>
      </c>
      <c r="N473" s="590"/>
      <c r="O473" s="590"/>
      <c r="P473" s="590"/>
      <c r="Q473" s="590"/>
      <c r="R473" s="590"/>
      <c r="S473" s="592"/>
      <c r="T473" s="481"/>
      <c r="U473" s="181"/>
      <c r="V473" s="181"/>
      <c r="W473" s="181"/>
      <c r="X473" s="181"/>
      <c r="Y473" s="181"/>
      <c r="Z473" s="181"/>
    </row>
    <row r="474" spans="2:26" s="178" customFormat="1" ht="55.5" customHeight="1">
      <c r="B474" s="694"/>
      <c r="C474" s="637"/>
      <c r="D474" s="721" t="s">
        <v>362</v>
      </c>
      <c r="E474" s="477" t="s">
        <v>362</v>
      </c>
      <c r="F474" s="476" t="s">
        <v>440</v>
      </c>
      <c r="G474" s="507">
        <v>48.890999999999998</v>
      </c>
      <c r="H474" s="472"/>
      <c r="I474" s="472">
        <f>G474+H474</f>
        <v>48.890999999999998</v>
      </c>
      <c r="J474" s="285">
        <v>4.6500000000000004</v>
      </c>
      <c r="K474" s="472">
        <f t="shared" ref="K474:K475" si="916">I474-J474</f>
        <v>44.241</v>
      </c>
      <c r="L474" s="305">
        <f>+J474/I474</f>
        <v>9.510952936123214E-2</v>
      </c>
      <c r="M474" s="473" t="s">
        <v>262</v>
      </c>
      <c r="N474" s="459">
        <f>+G474</f>
        <v>48.890999999999998</v>
      </c>
      <c r="O474" s="459">
        <f>+H474</f>
        <v>0</v>
      </c>
      <c r="P474" s="459">
        <f>+N474+O474</f>
        <v>48.890999999999998</v>
      </c>
      <c r="Q474" s="459">
        <f>+J474</f>
        <v>4.6500000000000004</v>
      </c>
      <c r="R474" s="459">
        <f>+P474-Q474</f>
        <v>44.241</v>
      </c>
      <c r="S474" s="518">
        <f>+Q474/P474</f>
        <v>9.510952936123214E-2</v>
      </c>
      <c r="T474" s="481"/>
      <c r="U474" s="181"/>
      <c r="V474" s="181"/>
      <c r="W474" s="181"/>
      <c r="X474" s="181"/>
      <c r="Y474" s="181"/>
      <c r="Z474" s="181"/>
    </row>
    <row r="475" spans="2:26" s="178" customFormat="1" ht="19.899999999999999" customHeight="1">
      <c r="B475" s="694"/>
      <c r="C475" s="637"/>
      <c r="D475" s="722"/>
      <c r="E475" s="670" t="s">
        <v>671</v>
      </c>
      <c r="F475" s="269" t="s">
        <v>441</v>
      </c>
      <c r="G475" s="507">
        <v>3.6880000000000002</v>
      </c>
      <c r="H475" s="472"/>
      <c r="I475" s="472">
        <f>G475+H475</f>
        <v>3.6880000000000002</v>
      </c>
      <c r="J475" s="285">
        <v>1.89</v>
      </c>
      <c r="K475" s="472">
        <f t="shared" si="916"/>
        <v>1.7980000000000003</v>
      </c>
      <c r="L475" s="305">
        <f t="shared" ref="L475:L476" si="917">J475/I475</f>
        <v>0.51247288503253796</v>
      </c>
      <c r="M475" s="473" t="s">
        <v>262</v>
      </c>
      <c r="N475" s="589">
        <f>+G475+G476</f>
        <v>7.995000000000001</v>
      </c>
      <c r="O475" s="589">
        <f>+H475+H476</f>
        <v>0</v>
      </c>
      <c r="P475" s="589">
        <f>+N475+O475</f>
        <v>7.995000000000001</v>
      </c>
      <c r="Q475" s="589">
        <f>+J475+J476</f>
        <v>1.89</v>
      </c>
      <c r="R475" s="589">
        <f>+P475-Q475</f>
        <v>6.1050000000000013</v>
      </c>
      <c r="S475" s="591">
        <f>+Q475/P475</f>
        <v>0.23639774859287049</v>
      </c>
      <c r="T475" s="481"/>
      <c r="U475" s="181"/>
      <c r="V475" s="181"/>
      <c r="W475" s="181"/>
      <c r="X475" s="181"/>
      <c r="Y475" s="181"/>
      <c r="Z475" s="181"/>
    </row>
    <row r="476" spans="2:26" s="178" customFormat="1" ht="19.899999999999999" customHeight="1">
      <c r="B476" s="694"/>
      <c r="C476" s="637"/>
      <c r="D476" s="722"/>
      <c r="E476" s="671"/>
      <c r="F476" s="189" t="s">
        <v>22</v>
      </c>
      <c r="G476" s="507">
        <v>4.3070000000000004</v>
      </c>
      <c r="H476" s="472"/>
      <c r="I476" s="472">
        <f>G476+H476+K475</f>
        <v>6.1050000000000004</v>
      </c>
      <c r="J476" s="285"/>
      <c r="K476" s="472">
        <f>I476-J476</f>
        <v>6.1050000000000004</v>
      </c>
      <c r="L476" s="305">
        <f t="shared" si="917"/>
        <v>0</v>
      </c>
      <c r="M476" s="473" t="s">
        <v>262</v>
      </c>
      <c r="N476" s="590"/>
      <c r="O476" s="590"/>
      <c r="P476" s="590"/>
      <c r="Q476" s="590"/>
      <c r="R476" s="590"/>
      <c r="S476" s="592"/>
      <c r="T476" s="481"/>
      <c r="U476" s="181"/>
      <c r="V476" s="181"/>
      <c r="W476" s="181"/>
      <c r="X476" s="181"/>
      <c r="Y476" s="181"/>
      <c r="Z476" s="181"/>
    </row>
    <row r="477" spans="2:26" s="253" customFormat="1" ht="19.899999999999999" customHeight="1">
      <c r="B477" s="694"/>
      <c r="C477" s="637"/>
      <c r="D477" s="722"/>
      <c r="E477" s="670" t="s">
        <v>672</v>
      </c>
      <c r="F477" s="269" t="s">
        <v>441</v>
      </c>
      <c r="G477" s="507">
        <v>3.6850000000000001</v>
      </c>
      <c r="H477" s="472"/>
      <c r="I477" s="472">
        <f>+G477+H477</f>
        <v>3.6850000000000001</v>
      </c>
      <c r="J477" s="285">
        <v>2.5110000000000001</v>
      </c>
      <c r="K477" s="472">
        <f t="shared" ref="K477:K497" si="918">I477-J477</f>
        <v>1.1739999999999999</v>
      </c>
      <c r="L477" s="305">
        <f t="shared" ref="L477:L498" si="919">J477/I477</f>
        <v>0.68141112618724564</v>
      </c>
      <c r="M477" s="473" t="s">
        <v>262</v>
      </c>
      <c r="N477" s="589">
        <f t="shared" ref="N477" si="920">+G477+G478</f>
        <v>7.9890000000000008</v>
      </c>
      <c r="O477" s="589">
        <f t="shared" ref="O477" si="921">+H477+H478</f>
        <v>0</v>
      </c>
      <c r="P477" s="589">
        <f>+N477+O477</f>
        <v>7.9890000000000008</v>
      </c>
      <c r="Q477" s="589">
        <f t="shared" ref="Q477" si="922">+J477+J478</f>
        <v>2.5110000000000001</v>
      </c>
      <c r="R477" s="589">
        <f t="shared" ref="R477" si="923">+P477-Q477</f>
        <v>5.4780000000000006</v>
      </c>
      <c r="S477" s="591">
        <f t="shared" ref="S477" si="924">+Q477/P477</f>
        <v>0.31430717236199773</v>
      </c>
      <c r="T477" s="481"/>
      <c r="U477" s="181"/>
      <c r="V477" s="181"/>
      <c r="W477" s="181"/>
      <c r="X477" s="181"/>
      <c r="Y477" s="181"/>
      <c r="Z477" s="181"/>
    </row>
    <row r="478" spans="2:26" s="253" customFormat="1" ht="19.899999999999999" customHeight="1">
      <c r="B478" s="694"/>
      <c r="C478" s="637"/>
      <c r="D478" s="722"/>
      <c r="E478" s="671"/>
      <c r="F478" s="189" t="s">
        <v>22</v>
      </c>
      <c r="G478" s="507">
        <v>4.3040000000000003</v>
      </c>
      <c r="H478" s="472"/>
      <c r="I478" s="472">
        <f>+G478+H478+K477</f>
        <v>5.4779999999999998</v>
      </c>
      <c r="J478" s="285"/>
      <c r="K478" s="472">
        <f t="shared" si="918"/>
        <v>5.4779999999999998</v>
      </c>
      <c r="L478" s="305">
        <f t="shared" si="919"/>
        <v>0</v>
      </c>
      <c r="M478" s="473" t="s">
        <v>262</v>
      </c>
      <c r="N478" s="590"/>
      <c r="O478" s="590"/>
      <c r="P478" s="590"/>
      <c r="Q478" s="590"/>
      <c r="R478" s="590"/>
      <c r="S478" s="592"/>
      <c r="T478" s="481"/>
      <c r="U478" s="181"/>
      <c r="V478" s="181"/>
      <c r="W478" s="181"/>
      <c r="X478" s="181"/>
      <c r="Y478" s="181"/>
      <c r="Z478" s="181"/>
    </row>
    <row r="479" spans="2:26" s="253" customFormat="1" ht="19.899999999999999" customHeight="1">
      <c r="B479" s="694"/>
      <c r="C479" s="637"/>
      <c r="D479" s="722"/>
      <c r="E479" s="670" t="s">
        <v>673</v>
      </c>
      <c r="F479" s="269" t="s">
        <v>441</v>
      </c>
      <c r="G479" s="507">
        <v>3.6859999999999999</v>
      </c>
      <c r="H479" s="472"/>
      <c r="I479" s="472">
        <f>+G479+H479+K478</f>
        <v>9.1639999999999997</v>
      </c>
      <c r="J479" s="285">
        <v>1.94</v>
      </c>
      <c r="K479" s="472">
        <f t="shared" si="918"/>
        <v>7.2240000000000002</v>
      </c>
      <c r="L479" s="305">
        <f t="shared" si="919"/>
        <v>0.21169794849410739</v>
      </c>
      <c r="M479" s="473" t="s">
        <v>262</v>
      </c>
      <c r="N479" s="589">
        <f t="shared" ref="N479" si="925">+G479+G480</f>
        <v>7.992</v>
      </c>
      <c r="O479" s="589">
        <f t="shared" ref="O479" si="926">+H479+H480</f>
        <v>0</v>
      </c>
      <c r="P479" s="589">
        <f t="shared" ref="P479" si="927">+N479+O479</f>
        <v>7.992</v>
      </c>
      <c r="Q479" s="589">
        <f t="shared" ref="Q479" si="928">+J479+J480</f>
        <v>1.94</v>
      </c>
      <c r="R479" s="589">
        <f t="shared" ref="R479" si="929">+P479-Q479</f>
        <v>6.0519999999999996</v>
      </c>
      <c r="S479" s="591">
        <f t="shared" ref="S479" si="930">+Q479/P479</f>
        <v>0.24274274274274274</v>
      </c>
      <c r="T479" s="481"/>
      <c r="U479" s="181"/>
      <c r="V479" s="181"/>
      <c r="W479" s="181"/>
      <c r="X479" s="181"/>
      <c r="Y479" s="181"/>
      <c r="Z479" s="181"/>
    </row>
    <row r="480" spans="2:26" s="253" customFormat="1" ht="19.899999999999999" customHeight="1">
      <c r="B480" s="694"/>
      <c r="C480" s="637"/>
      <c r="D480" s="722"/>
      <c r="E480" s="671"/>
      <c r="F480" s="189" t="s">
        <v>22</v>
      </c>
      <c r="G480" s="507">
        <v>4.306</v>
      </c>
      <c r="H480" s="472"/>
      <c r="I480" s="472">
        <f>+G480+H480+K479</f>
        <v>11.530000000000001</v>
      </c>
      <c r="J480" s="285"/>
      <c r="K480" s="472">
        <f t="shared" si="918"/>
        <v>11.530000000000001</v>
      </c>
      <c r="L480" s="305">
        <f t="shared" si="919"/>
        <v>0</v>
      </c>
      <c r="M480" s="473" t="s">
        <v>262</v>
      </c>
      <c r="N480" s="590"/>
      <c r="O480" s="590"/>
      <c r="P480" s="590"/>
      <c r="Q480" s="590"/>
      <c r="R480" s="590"/>
      <c r="S480" s="592"/>
      <c r="T480" s="481"/>
      <c r="U480" s="181"/>
      <c r="V480" s="181"/>
      <c r="W480" s="181"/>
      <c r="X480" s="181"/>
      <c r="Y480" s="181"/>
      <c r="Z480" s="181"/>
    </row>
    <row r="481" spans="2:26" s="253" customFormat="1" ht="19.899999999999999" customHeight="1">
      <c r="B481" s="694"/>
      <c r="C481" s="637"/>
      <c r="D481" s="722"/>
      <c r="E481" s="670" t="s">
        <v>674</v>
      </c>
      <c r="F481" s="269" t="s">
        <v>441</v>
      </c>
      <c r="G481" s="507">
        <v>3.6869999999999998</v>
      </c>
      <c r="H481" s="472"/>
      <c r="I481" s="472">
        <f>+G481+H481</f>
        <v>3.6869999999999998</v>
      </c>
      <c r="J481" s="285">
        <v>2.2250000000000001</v>
      </c>
      <c r="K481" s="472">
        <f t="shared" si="918"/>
        <v>1.4619999999999997</v>
      </c>
      <c r="L481" s="305">
        <f t="shared" si="919"/>
        <v>0.60347165717385409</v>
      </c>
      <c r="M481" s="473" t="s">
        <v>262</v>
      </c>
      <c r="N481" s="589">
        <f t="shared" ref="N481" si="931">+G481+G482</f>
        <v>7.9939999999999998</v>
      </c>
      <c r="O481" s="589">
        <f t="shared" ref="O481" si="932">+H481+H482</f>
        <v>0</v>
      </c>
      <c r="P481" s="589">
        <f t="shared" ref="P481" si="933">+N481+O481</f>
        <v>7.9939999999999998</v>
      </c>
      <c r="Q481" s="589">
        <f t="shared" ref="Q481" si="934">+J481+J482</f>
        <v>2.2250000000000001</v>
      </c>
      <c r="R481" s="589">
        <f t="shared" ref="R481" si="935">+P481-Q481</f>
        <v>5.7690000000000001</v>
      </c>
      <c r="S481" s="591">
        <f t="shared" ref="S481" si="936">+Q481/P481</f>
        <v>0.27833375031273455</v>
      </c>
      <c r="T481" s="481"/>
      <c r="U481" s="181"/>
      <c r="V481" s="181"/>
      <c r="W481" s="181"/>
      <c r="X481" s="181"/>
      <c r="Y481" s="181"/>
      <c r="Z481" s="181"/>
    </row>
    <row r="482" spans="2:26" s="253" customFormat="1" ht="19.899999999999999" customHeight="1">
      <c r="B482" s="694"/>
      <c r="C482" s="637"/>
      <c r="D482" s="722"/>
      <c r="E482" s="671"/>
      <c r="F482" s="189" t="s">
        <v>22</v>
      </c>
      <c r="G482" s="507">
        <v>4.3070000000000004</v>
      </c>
      <c r="H482" s="472"/>
      <c r="I482" s="472">
        <f>+G482+H482+K481</f>
        <v>5.7690000000000001</v>
      </c>
      <c r="J482" s="285"/>
      <c r="K482" s="472">
        <f t="shared" si="918"/>
        <v>5.7690000000000001</v>
      </c>
      <c r="L482" s="305">
        <f t="shared" si="919"/>
        <v>0</v>
      </c>
      <c r="M482" s="473" t="s">
        <v>262</v>
      </c>
      <c r="N482" s="590"/>
      <c r="O482" s="590"/>
      <c r="P482" s="590"/>
      <c r="Q482" s="590"/>
      <c r="R482" s="590"/>
      <c r="S482" s="592"/>
      <c r="T482" s="481"/>
      <c r="U482" s="181"/>
      <c r="V482" s="181"/>
      <c r="W482" s="181"/>
      <c r="X482" s="181"/>
      <c r="Y482" s="181"/>
      <c r="Z482" s="181"/>
    </row>
    <row r="483" spans="2:26" s="253" customFormat="1" ht="19.899999999999999" customHeight="1">
      <c r="B483" s="694"/>
      <c r="C483" s="637"/>
      <c r="D483" s="722"/>
      <c r="E483" s="670" t="s">
        <v>675</v>
      </c>
      <c r="F483" s="269" t="s">
        <v>441</v>
      </c>
      <c r="G483" s="507">
        <v>3.6859999999999999</v>
      </c>
      <c r="H483" s="472"/>
      <c r="I483" s="472">
        <f>+G483+H483</f>
        <v>3.6859999999999999</v>
      </c>
      <c r="J483" s="285">
        <v>1.026</v>
      </c>
      <c r="K483" s="472">
        <f t="shared" si="918"/>
        <v>2.66</v>
      </c>
      <c r="L483" s="305">
        <f t="shared" si="919"/>
        <v>0.27835051546391754</v>
      </c>
      <c r="M483" s="473" t="s">
        <v>262</v>
      </c>
      <c r="N483" s="589">
        <f t="shared" ref="N483" si="937">+G483+G484</f>
        <v>7.9909999999999997</v>
      </c>
      <c r="O483" s="589">
        <f t="shared" ref="O483" si="938">+H483+H484</f>
        <v>0</v>
      </c>
      <c r="P483" s="589">
        <f t="shared" ref="P483" si="939">+N483+O483</f>
        <v>7.9909999999999997</v>
      </c>
      <c r="Q483" s="589">
        <f t="shared" ref="Q483" si="940">+J483+J484</f>
        <v>1.026</v>
      </c>
      <c r="R483" s="589">
        <f t="shared" ref="R483" si="941">+P483-Q483</f>
        <v>6.9649999999999999</v>
      </c>
      <c r="S483" s="591">
        <f t="shared" ref="S483" si="942">+Q483/P483</f>
        <v>0.12839444374921788</v>
      </c>
      <c r="T483" s="481"/>
      <c r="U483" s="181"/>
      <c r="V483" s="181"/>
      <c r="W483" s="181"/>
      <c r="X483" s="181"/>
      <c r="Y483" s="181"/>
      <c r="Z483" s="181"/>
    </row>
    <row r="484" spans="2:26" s="253" customFormat="1" ht="19.899999999999999" customHeight="1">
      <c r="B484" s="694"/>
      <c r="C484" s="637"/>
      <c r="D484" s="722"/>
      <c r="E484" s="671"/>
      <c r="F484" s="189" t="s">
        <v>22</v>
      </c>
      <c r="G484" s="507">
        <v>4.3049999999999997</v>
      </c>
      <c r="H484" s="472"/>
      <c r="I484" s="472">
        <f>+G484+H484+K483</f>
        <v>6.9649999999999999</v>
      </c>
      <c r="J484" s="285"/>
      <c r="K484" s="472">
        <f t="shared" si="918"/>
        <v>6.9649999999999999</v>
      </c>
      <c r="L484" s="305">
        <f t="shared" si="919"/>
        <v>0</v>
      </c>
      <c r="M484" s="473" t="s">
        <v>262</v>
      </c>
      <c r="N484" s="590"/>
      <c r="O484" s="590"/>
      <c r="P484" s="590"/>
      <c r="Q484" s="590"/>
      <c r="R484" s="590"/>
      <c r="S484" s="592"/>
      <c r="T484" s="481"/>
      <c r="U484" s="181"/>
      <c r="V484" s="181"/>
      <c r="W484" s="181"/>
      <c r="X484" s="181"/>
      <c r="Y484" s="181"/>
      <c r="Z484" s="181"/>
    </row>
    <row r="485" spans="2:26" s="253" customFormat="1" ht="19.899999999999999" customHeight="1">
      <c r="B485" s="694"/>
      <c r="C485" s="637"/>
      <c r="D485" s="722"/>
      <c r="E485" s="670" t="s">
        <v>676</v>
      </c>
      <c r="F485" s="269" t="s">
        <v>441</v>
      </c>
      <c r="G485" s="507">
        <v>3.6880000000000002</v>
      </c>
      <c r="H485" s="472"/>
      <c r="I485" s="472">
        <f>+G485+H485</f>
        <v>3.6880000000000002</v>
      </c>
      <c r="J485" s="285">
        <v>2.0249999999999999</v>
      </c>
      <c r="K485" s="472">
        <f t="shared" si="918"/>
        <v>1.6630000000000003</v>
      </c>
      <c r="L485" s="305">
        <f t="shared" si="919"/>
        <v>0.54907809110629058</v>
      </c>
      <c r="M485" s="473" t="s">
        <v>262</v>
      </c>
      <c r="N485" s="589">
        <f t="shared" ref="N485" si="943">+G485+G486</f>
        <v>7.995000000000001</v>
      </c>
      <c r="O485" s="589">
        <f t="shared" ref="O485" si="944">+H485+H486</f>
        <v>0</v>
      </c>
      <c r="P485" s="589">
        <f t="shared" ref="P485" si="945">+N485+O485</f>
        <v>7.995000000000001</v>
      </c>
      <c r="Q485" s="589">
        <f t="shared" ref="Q485" si="946">+J485+J486</f>
        <v>2.0249999999999999</v>
      </c>
      <c r="R485" s="589">
        <f t="shared" ref="R485" si="947">+P485-Q485</f>
        <v>5.9700000000000006</v>
      </c>
      <c r="S485" s="591">
        <f t="shared" ref="S485" si="948">+Q485/P485</f>
        <v>0.25328330206378985</v>
      </c>
      <c r="T485" s="481"/>
      <c r="U485" s="181"/>
      <c r="V485" s="181"/>
      <c r="W485" s="181"/>
      <c r="X485" s="181"/>
      <c r="Y485" s="181"/>
      <c r="Z485" s="181"/>
    </row>
    <row r="486" spans="2:26" s="253" customFormat="1" ht="19.899999999999999" customHeight="1">
      <c r="B486" s="694"/>
      <c r="C486" s="637"/>
      <c r="D486" s="722"/>
      <c r="E486" s="671"/>
      <c r="F486" s="189" t="s">
        <v>22</v>
      </c>
      <c r="G486" s="507">
        <v>4.3070000000000004</v>
      </c>
      <c r="H486" s="472"/>
      <c r="I486" s="472">
        <f>+G486+H486+K485</f>
        <v>5.9700000000000006</v>
      </c>
      <c r="J486" s="285"/>
      <c r="K486" s="472">
        <f t="shared" si="918"/>
        <v>5.9700000000000006</v>
      </c>
      <c r="L486" s="305">
        <f t="shared" si="919"/>
        <v>0</v>
      </c>
      <c r="M486" s="473" t="s">
        <v>262</v>
      </c>
      <c r="N486" s="590"/>
      <c r="O486" s="590"/>
      <c r="P486" s="590"/>
      <c r="Q486" s="590"/>
      <c r="R486" s="590"/>
      <c r="S486" s="592"/>
      <c r="T486" s="481"/>
      <c r="U486" s="181"/>
      <c r="V486" s="181"/>
      <c r="W486" s="181"/>
      <c r="X486" s="181"/>
      <c r="Y486" s="181"/>
      <c r="Z486" s="181"/>
    </row>
    <row r="487" spans="2:26" s="253" customFormat="1" ht="19.899999999999999" customHeight="1">
      <c r="B487" s="694"/>
      <c r="C487" s="637"/>
      <c r="D487" s="722"/>
      <c r="E487" s="670" t="s">
        <v>677</v>
      </c>
      <c r="F487" s="269" t="s">
        <v>441</v>
      </c>
      <c r="G487" s="507">
        <v>3.6859999999999999</v>
      </c>
      <c r="H487" s="472"/>
      <c r="I487" s="472">
        <f>+G487+H487</f>
        <v>3.6859999999999999</v>
      </c>
      <c r="J487" s="285">
        <v>2.5920000000000001</v>
      </c>
      <c r="K487" s="472">
        <f t="shared" si="918"/>
        <v>1.0939999999999999</v>
      </c>
      <c r="L487" s="305">
        <f t="shared" si="919"/>
        <v>0.70320130222463373</v>
      </c>
      <c r="M487" s="473" t="s">
        <v>262</v>
      </c>
      <c r="N487" s="589">
        <f t="shared" ref="N487" si="949">+G487+G488</f>
        <v>7.992</v>
      </c>
      <c r="O487" s="589">
        <f t="shared" ref="O487" si="950">+H487+H488</f>
        <v>0</v>
      </c>
      <c r="P487" s="589">
        <f t="shared" ref="P487" si="951">+N487+O487</f>
        <v>7.992</v>
      </c>
      <c r="Q487" s="589">
        <f t="shared" ref="Q487" si="952">+J487+J488</f>
        <v>2.5920000000000001</v>
      </c>
      <c r="R487" s="589">
        <f t="shared" ref="R487" si="953">+P487-Q487</f>
        <v>5.4</v>
      </c>
      <c r="S487" s="591">
        <f t="shared" ref="S487" si="954">+Q487/P487</f>
        <v>0.32432432432432434</v>
      </c>
      <c r="T487" s="481"/>
      <c r="U487" s="181"/>
      <c r="V487" s="181"/>
      <c r="W487" s="181"/>
      <c r="X487" s="181"/>
      <c r="Y487" s="181"/>
      <c r="Z487" s="181"/>
    </row>
    <row r="488" spans="2:26" s="253" customFormat="1" ht="19.899999999999999" customHeight="1">
      <c r="B488" s="694"/>
      <c r="C488" s="637"/>
      <c r="D488" s="722"/>
      <c r="E488" s="671"/>
      <c r="F488" s="189" t="s">
        <v>22</v>
      </c>
      <c r="G488" s="507">
        <v>4.306</v>
      </c>
      <c r="H488" s="472"/>
      <c r="I488" s="472">
        <f>+G488+H488+K487</f>
        <v>5.4</v>
      </c>
      <c r="J488" s="285"/>
      <c r="K488" s="472">
        <f t="shared" si="918"/>
        <v>5.4</v>
      </c>
      <c r="L488" s="305">
        <f t="shared" si="919"/>
        <v>0</v>
      </c>
      <c r="M488" s="473" t="s">
        <v>262</v>
      </c>
      <c r="N488" s="590"/>
      <c r="O488" s="590"/>
      <c r="P488" s="590"/>
      <c r="Q488" s="590"/>
      <c r="R488" s="590"/>
      <c r="S488" s="592"/>
      <c r="T488" s="481"/>
      <c r="U488" s="181"/>
      <c r="V488" s="181"/>
      <c r="W488" s="181"/>
      <c r="X488" s="181"/>
      <c r="Y488" s="181"/>
      <c r="Z488" s="181"/>
    </row>
    <row r="489" spans="2:26" s="253" customFormat="1" ht="19.899999999999999" customHeight="1">
      <c r="B489" s="694"/>
      <c r="C489" s="637"/>
      <c r="D489" s="722"/>
      <c r="E489" s="670" t="s">
        <v>678</v>
      </c>
      <c r="F489" s="269" t="s">
        <v>441</v>
      </c>
      <c r="G489" s="507">
        <v>3.6869999999999998</v>
      </c>
      <c r="H489" s="472"/>
      <c r="I489" s="472">
        <f>+G489+H489</f>
        <v>3.6869999999999998</v>
      </c>
      <c r="J489" s="285">
        <v>1.458</v>
      </c>
      <c r="K489" s="472">
        <f t="shared" si="918"/>
        <v>2.2290000000000001</v>
      </c>
      <c r="L489" s="305">
        <f t="shared" si="919"/>
        <v>0.39544344995931652</v>
      </c>
      <c r="M489" s="473" t="s">
        <v>262</v>
      </c>
      <c r="N489" s="589">
        <f t="shared" ref="N489" si="955">+G489+G490</f>
        <v>7.9939999999999998</v>
      </c>
      <c r="O489" s="589">
        <f t="shared" ref="O489" si="956">+H489+H490</f>
        <v>0</v>
      </c>
      <c r="P489" s="589">
        <f t="shared" ref="P489" si="957">+N489+O489</f>
        <v>7.9939999999999998</v>
      </c>
      <c r="Q489" s="589">
        <f t="shared" ref="Q489" si="958">+J489+J490</f>
        <v>1.458</v>
      </c>
      <c r="R489" s="589">
        <f t="shared" ref="R489" si="959">+P489-Q489</f>
        <v>6.5359999999999996</v>
      </c>
      <c r="S489" s="591">
        <f t="shared" ref="S489" si="960">+Q489/P489</f>
        <v>0.18238679009256942</v>
      </c>
      <c r="T489" s="481"/>
      <c r="U489" s="181"/>
      <c r="V489" s="181"/>
      <c r="W489" s="181"/>
      <c r="X489" s="181"/>
      <c r="Y489" s="181"/>
      <c r="Z489" s="181"/>
    </row>
    <row r="490" spans="2:26" s="253" customFormat="1" ht="19.899999999999999" customHeight="1">
      <c r="B490" s="694"/>
      <c r="C490" s="637"/>
      <c r="D490" s="722"/>
      <c r="E490" s="671"/>
      <c r="F490" s="189" t="s">
        <v>22</v>
      </c>
      <c r="G490" s="507">
        <v>4.3070000000000004</v>
      </c>
      <c r="H490" s="472"/>
      <c r="I490" s="472">
        <f>+G490+H490+K489</f>
        <v>6.5360000000000005</v>
      </c>
      <c r="J490" s="285"/>
      <c r="K490" s="472">
        <f t="shared" si="918"/>
        <v>6.5360000000000005</v>
      </c>
      <c r="L490" s="305">
        <f t="shared" si="919"/>
        <v>0</v>
      </c>
      <c r="M490" s="473" t="s">
        <v>262</v>
      </c>
      <c r="N490" s="590"/>
      <c r="O490" s="590"/>
      <c r="P490" s="590"/>
      <c r="Q490" s="590"/>
      <c r="R490" s="590"/>
      <c r="S490" s="592"/>
      <c r="T490" s="481"/>
      <c r="U490" s="181"/>
      <c r="V490" s="181"/>
      <c r="W490" s="181"/>
      <c r="X490" s="181"/>
      <c r="Y490" s="181"/>
      <c r="Z490" s="181"/>
    </row>
    <row r="491" spans="2:26" s="253" customFormat="1" ht="19.899999999999999" customHeight="1">
      <c r="B491" s="694"/>
      <c r="C491" s="637"/>
      <c r="D491" s="722"/>
      <c r="E491" s="670" t="s">
        <v>679</v>
      </c>
      <c r="F491" s="269" t="s">
        <v>441</v>
      </c>
      <c r="G491" s="507">
        <v>3.6869999999999998</v>
      </c>
      <c r="H491" s="472"/>
      <c r="I491" s="472">
        <f>+G491+H491</f>
        <v>3.6869999999999998</v>
      </c>
      <c r="J491" s="285">
        <v>3.105</v>
      </c>
      <c r="K491" s="472">
        <f t="shared" si="918"/>
        <v>0.58199999999999985</v>
      </c>
      <c r="L491" s="305">
        <f t="shared" si="919"/>
        <v>0.84214808787632223</v>
      </c>
      <c r="M491" s="473" t="s">
        <v>262</v>
      </c>
      <c r="N491" s="589">
        <f>+G491+G492</f>
        <v>7.9930000000000003</v>
      </c>
      <c r="O491" s="589">
        <f>+H491+H492</f>
        <v>0</v>
      </c>
      <c r="P491" s="589">
        <f t="shared" ref="P491" si="961">+N491+O491</f>
        <v>7.9930000000000003</v>
      </c>
      <c r="Q491" s="589">
        <f t="shared" ref="Q491" si="962">+J491+J492</f>
        <v>3.105</v>
      </c>
      <c r="R491" s="589">
        <f t="shared" ref="R491" si="963">+P491-Q491</f>
        <v>4.8879999999999999</v>
      </c>
      <c r="S491" s="591">
        <f t="shared" ref="S491" si="964">+Q491/P491</f>
        <v>0.38846490679344425</v>
      </c>
      <c r="T491" s="481"/>
      <c r="U491" s="181"/>
      <c r="V491" s="181"/>
      <c r="W491" s="181"/>
      <c r="X491" s="181"/>
      <c r="Y491" s="181"/>
      <c r="Z491" s="181"/>
    </row>
    <row r="492" spans="2:26" s="253" customFormat="1" ht="19.899999999999999" customHeight="1">
      <c r="B492" s="694"/>
      <c r="C492" s="637"/>
      <c r="D492" s="722"/>
      <c r="E492" s="671"/>
      <c r="F492" s="189" t="s">
        <v>22</v>
      </c>
      <c r="G492" s="507">
        <v>4.306</v>
      </c>
      <c r="H492" s="472"/>
      <c r="I492" s="472">
        <f>+G492+H492+K491</f>
        <v>4.8879999999999999</v>
      </c>
      <c r="J492" s="285"/>
      <c r="K492" s="472">
        <f t="shared" si="918"/>
        <v>4.8879999999999999</v>
      </c>
      <c r="L492" s="305">
        <f t="shared" si="919"/>
        <v>0</v>
      </c>
      <c r="M492" s="473" t="s">
        <v>262</v>
      </c>
      <c r="N492" s="590"/>
      <c r="O492" s="590"/>
      <c r="P492" s="590"/>
      <c r="Q492" s="590"/>
      <c r="R492" s="590"/>
      <c r="S492" s="592"/>
      <c r="T492" s="481"/>
      <c r="U492" s="181"/>
      <c r="V492" s="181"/>
      <c r="W492" s="181"/>
      <c r="X492" s="181"/>
      <c r="Y492" s="181"/>
      <c r="Z492" s="181"/>
    </row>
    <row r="493" spans="2:26" s="253" customFormat="1" ht="19.899999999999999" customHeight="1">
      <c r="B493" s="694"/>
      <c r="C493" s="637"/>
      <c r="D493" s="722"/>
      <c r="E493" s="670" t="s">
        <v>680</v>
      </c>
      <c r="F493" s="269" t="s">
        <v>441</v>
      </c>
      <c r="G493" s="507">
        <v>3.6869999999999998</v>
      </c>
      <c r="H493" s="472"/>
      <c r="I493" s="472">
        <f>+G493+H493</f>
        <v>3.6869999999999998</v>
      </c>
      <c r="J493" s="285">
        <v>2.5499999999999998</v>
      </c>
      <c r="K493" s="472">
        <f t="shared" si="918"/>
        <v>1.137</v>
      </c>
      <c r="L493" s="305">
        <f t="shared" si="919"/>
        <v>0.69161920260374288</v>
      </c>
      <c r="M493" s="473" t="s">
        <v>262</v>
      </c>
      <c r="N493" s="589">
        <f t="shared" ref="N493" si="965">+G493+G494</f>
        <v>7.9930000000000003</v>
      </c>
      <c r="O493" s="589">
        <f t="shared" ref="O493" si="966">+H493+H494</f>
        <v>0</v>
      </c>
      <c r="P493" s="589">
        <f t="shared" ref="P493" si="967">+N493+O493</f>
        <v>7.9930000000000003</v>
      </c>
      <c r="Q493" s="589">
        <f t="shared" ref="Q493" si="968">+J493+J494</f>
        <v>2.5499999999999998</v>
      </c>
      <c r="R493" s="589">
        <f t="shared" ref="R493" si="969">+P493-Q493</f>
        <v>5.4430000000000005</v>
      </c>
      <c r="S493" s="591">
        <f t="shared" ref="S493" si="970">+Q493/P493</f>
        <v>0.31902915050669334</v>
      </c>
      <c r="T493" s="481"/>
      <c r="U493" s="181"/>
      <c r="V493" s="181"/>
      <c r="W493" s="181"/>
      <c r="X493" s="181"/>
      <c r="Y493" s="181"/>
      <c r="Z493" s="181"/>
    </row>
    <row r="494" spans="2:26" s="253" customFormat="1" ht="19.899999999999999" customHeight="1">
      <c r="B494" s="694"/>
      <c r="C494" s="637"/>
      <c r="D494" s="722"/>
      <c r="E494" s="671"/>
      <c r="F494" s="189" t="s">
        <v>22</v>
      </c>
      <c r="G494" s="507">
        <v>4.306</v>
      </c>
      <c r="H494" s="472"/>
      <c r="I494" s="472">
        <f>+G494+H494+K493</f>
        <v>5.4429999999999996</v>
      </c>
      <c r="J494" s="285"/>
      <c r="K494" s="472">
        <f t="shared" si="918"/>
        <v>5.4429999999999996</v>
      </c>
      <c r="L494" s="305">
        <f t="shared" si="919"/>
        <v>0</v>
      </c>
      <c r="M494" s="473" t="s">
        <v>262</v>
      </c>
      <c r="N494" s="590"/>
      <c r="O494" s="590"/>
      <c r="P494" s="590"/>
      <c r="Q494" s="590"/>
      <c r="R494" s="590"/>
      <c r="S494" s="592"/>
      <c r="T494" s="481"/>
      <c r="U494" s="181"/>
      <c r="V494" s="181"/>
      <c r="W494" s="181"/>
      <c r="X494" s="181"/>
      <c r="Y494" s="181"/>
      <c r="Z494" s="181"/>
    </row>
    <row r="495" spans="2:26" s="253" customFormat="1" ht="19.899999999999999" customHeight="1">
      <c r="B495" s="694"/>
      <c r="C495" s="637"/>
      <c r="D495" s="722"/>
      <c r="E495" s="670" t="s">
        <v>681</v>
      </c>
      <c r="F495" s="269" t="s">
        <v>441</v>
      </c>
      <c r="G495" s="507">
        <v>3.6869999999999998</v>
      </c>
      <c r="H495" s="472">
        <v>10</v>
      </c>
      <c r="I495" s="472">
        <f>+G495+H495</f>
        <v>13.686999999999999</v>
      </c>
      <c r="J495" s="285">
        <v>3.1320000000000001</v>
      </c>
      <c r="K495" s="472">
        <f t="shared" si="918"/>
        <v>10.555</v>
      </c>
      <c r="L495" s="305">
        <f t="shared" si="919"/>
        <v>0.22883027690509244</v>
      </c>
      <c r="M495" s="473" t="s">
        <v>262</v>
      </c>
      <c r="N495" s="589">
        <f t="shared" ref="N495" si="971">+G495+G496</f>
        <v>7.9939999999999998</v>
      </c>
      <c r="O495" s="589">
        <f>+H495+H496</f>
        <v>20</v>
      </c>
      <c r="P495" s="589">
        <f t="shared" ref="P495" si="972">+N495+O495</f>
        <v>27.994</v>
      </c>
      <c r="Q495" s="589">
        <f t="shared" ref="Q495" si="973">+J495+J496</f>
        <v>3.1320000000000001</v>
      </c>
      <c r="R495" s="589">
        <f t="shared" ref="R495" si="974">+P495-Q495</f>
        <v>24.861999999999998</v>
      </c>
      <c r="S495" s="591">
        <f t="shared" ref="S495" si="975">+Q495/P495</f>
        <v>0.11188111738229621</v>
      </c>
      <c r="T495" s="481"/>
      <c r="U495" s="181"/>
      <c r="V495" s="181"/>
      <c r="W495" s="181"/>
      <c r="X495" s="181"/>
      <c r="Y495" s="181"/>
      <c r="Z495" s="181"/>
    </row>
    <row r="496" spans="2:26" s="253" customFormat="1" ht="19.899999999999999" customHeight="1">
      <c r="B496" s="694"/>
      <c r="C496" s="637"/>
      <c r="D496" s="722"/>
      <c r="E496" s="671"/>
      <c r="F496" s="189" t="s">
        <v>22</v>
      </c>
      <c r="G496" s="507">
        <v>4.3070000000000004</v>
      </c>
      <c r="H496" s="472">
        <v>10</v>
      </c>
      <c r="I496" s="472">
        <f>+G496+H496+K495</f>
        <v>24.862000000000002</v>
      </c>
      <c r="J496" s="285"/>
      <c r="K496" s="472">
        <f t="shared" si="918"/>
        <v>24.862000000000002</v>
      </c>
      <c r="L496" s="305">
        <f t="shared" si="919"/>
        <v>0</v>
      </c>
      <c r="M496" s="473" t="s">
        <v>262</v>
      </c>
      <c r="N496" s="590"/>
      <c r="O496" s="590"/>
      <c r="P496" s="590"/>
      <c r="Q496" s="590"/>
      <c r="R496" s="590"/>
      <c r="S496" s="592"/>
      <c r="T496" s="481"/>
      <c r="U496" s="181"/>
      <c r="V496" s="181"/>
      <c r="W496" s="181"/>
      <c r="X496" s="181"/>
      <c r="Y496" s="181"/>
      <c r="Z496" s="181"/>
    </row>
    <row r="497" spans="1:26" s="253" customFormat="1" ht="19.899999999999999" customHeight="1">
      <c r="B497" s="694"/>
      <c r="C497" s="637"/>
      <c r="D497" s="722"/>
      <c r="E497" s="670" t="s">
        <v>682</v>
      </c>
      <c r="F497" s="269" t="s">
        <v>441</v>
      </c>
      <c r="G497" s="507">
        <v>3.6869999999999998</v>
      </c>
      <c r="H497" s="472"/>
      <c r="I497" s="472">
        <f>+G497+H497</f>
        <v>3.6869999999999998</v>
      </c>
      <c r="J497" s="285">
        <v>1.714</v>
      </c>
      <c r="K497" s="472">
        <f t="shared" si="918"/>
        <v>1.9729999999999999</v>
      </c>
      <c r="L497" s="305">
        <f t="shared" si="919"/>
        <v>0.46487659343639814</v>
      </c>
      <c r="M497" s="473" t="s">
        <v>262</v>
      </c>
      <c r="N497" s="589">
        <f>+G497+G498</f>
        <v>7.9930000000000003</v>
      </c>
      <c r="O497" s="589">
        <f t="shared" ref="O497" si="976">+H497+H498</f>
        <v>0</v>
      </c>
      <c r="P497" s="589">
        <f>+N497+O497</f>
        <v>7.9930000000000003</v>
      </c>
      <c r="Q497" s="589">
        <f>+J497+J498</f>
        <v>1.714</v>
      </c>
      <c r="R497" s="589">
        <f>+P497-Q497</f>
        <v>6.2789999999999999</v>
      </c>
      <c r="S497" s="591">
        <f t="shared" ref="S497" si="977">+Q497/P497</f>
        <v>0.21443763292881271</v>
      </c>
      <c r="T497" s="481"/>
      <c r="U497" s="181"/>
      <c r="V497" s="181"/>
      <c r="W497" s="181"/>
      <c r="X497" s="181"/>
      <c r="Y497" s="181"/>
      <c r="Z497" s="181"/>
    </row>
    <row r="498" spans="1:26" s="253" customFormat="1" ht="19.899999999999999" customHeight="1">
      <c r="B498" s="694"/>
      <c r="C498" s="637"/>
      <c r="D498" s="723"/>
      <c r="E498" s="671"/>
      <c r="F498" s="189" t="s">
        <v>22</v>
      </c>
      <c r="G498" s="507">
        <v>4.306</v>
      </c>
      <c r="H498" s="472"/>
      <c r="I498" s="472">
        <f>+G498+H498+K497</f>
        <v>6.2789999999999999</v>
      </c>
      <c r="J498" s="285"/>
      <c r="K498" s="472">
        <f>I498-J498</f>
        <v>6.2789999999999999</v>
      </c>
      <c r="L498" s="305">
        <f t="shared" si="919"/>
        <v>0</v>
      </c>
      <c r="M498" s="473" t="s">
        <v>262</v>
      </c>
      <c r="N498" s="590"/>
      <c r="O498" s="590"/>
      <c r="P498" s="590"/>
      <c r="Q498" s="590"/>
      <c r="R498" s="590"/>
      <c r="S498" s="592"/>
      <c r="T498" s="481"/>
      <c r="U498" s="181"/>
      <c r="V498" s="181"/>
      <c r="W498" s="181"/>
      <c r="X498" s="181"/>
      <c r="Y498" s="181"/>
      <c r="Z498" s="181"/>
    </row>
    <row r="499" spans="1:26" s="178" customFormat="1" ht="52.5" customHeight="1">
      <c r="B499" s="694"/>
      <c r="C499" s="637"/>
      <c r="D499" s="751" t="s">
        <v>38</v>
      </c>
      <c r="E499" s="475" t="s">
        <v>38</v>
      </c>
      <c r="F499" s="476" t="s">
        <v>440</v>
      </c>
      <c r="G499" s="507">
        <v>4.0730000000000004</v>
      </c>
      <c r="H499" s="472"/>
      <c r="I499" s="472">
        <f>G499+H499</f>
        <v>4.0730000000000004</v>
      </c>
      <c r="J499" s="285">
        <v>1.2210000000000001</v>
      </c>
      <c r="K499" s="472">
        <f>I499-J499</f>
        <v>2.8520000000000003</v>
      </c>
      <c r="L499" s="305">
        <f>+J499/I499</f>
        <v>0.29977903265406336</v>
      </c>
      <c r="M499" s="473" t="s">
        <v>262</v>
      </c>
      <c r="N499" s="459">
        <f>+G499</f>
        <v>4.0730000000000004</v>
      </c>
      <c r="O499" s="459">
        <f>+H499</f>
        <v>0</v>
      </c>
      <c r="P499" s="459">
        <f>+N499+O499</f>
        <v>4.0730000000000004</v>
      </c>
      <c r="Q499" s="459">
        <f>+J499</f>
        <v>1.2210000000000001</v>
      </c>
      <c r="R499" s="459">
        <f>+P499-Q499</f>
        <v>2.8520000000000003</v>
      </c>
      <c r="S499" s="518">
        <f>+Q499/P499</f>
        <v>0.29977903265406336</v>
      </c>
      <c r="T499" s="481"/>
      <c r="U499" s="522"/>
      <c r="V499" s="522"/>
      <c r="W499" s="522"/>
      <c r="X499" s="522"/>
      <c r="Y499" s="522"/>
      <c r="Z499" s="522"/>
    </row>
    <row r="500" spans="1:26" s="178" customFormat="1" ht="19.899999999999999" customHeight="1">
      <c r="B500" s="694"/>
      <c r="C500" s="637"/>
      <c r="D500" s="752"/>
      <c r="E500" s="670" t="s">
        <v>683</v>
      </c>
      <c r="F500" s="269" t="s">
        <v>441</v>
      </c>
      <c r="G500" s="507">
        <v>2.8519999999999999</v>
      </c>
      <c r="H500" s="472"/>
      <c r="I500" s="472">
        <f>G500+H500</f>
        <v>2.8519999999999999</v>
      </c>
      <c r="J500" s="285">
        <v>2.0310000000000001</v>
      </c>
      <c r="K500" s="472">
        <f>I500-J500</f>
        <v>0.82099999999999973</v>
      </c>
      <c r="L500" s="305">
        <f t="shared" ref="L500:L503" si="978">J500/I500</f>
        <v>0.7121318373071529</v>
      </c>
      <c r="M500" s="473" t="s">
        <v>262</v>
      </c>
      <c r="N500" s="589">
        <f>+G500+G501</f>
        <v>7.157</v>
      </c>
      <c r="O500" s="589">
        <f>+H500+H501</f>
        <v>0</v>
      </c>
      <c r="P500" s="589">
        <f>+N500+O500</f>
        <v>7.157</v>
      </c>
      <c r="Q500" s="589">
        <f>+J500+J501</f>
        <v>2.0310000000000001</v>
      </c>
      <c r="R500" s="589">
        <f>+P500-Q500</f>
        <v>5.1259999999999994</v>
      </c>
      <c r="S500" s="591">
        <f>+Q500/P500</f>
        <v>0.28377811932373903</v>
      </c>
      <c r="T500" s="481"/>
      <c r="U500" s="522"/>
      <c r="V500" s="522"/>
      <c r="W500" s="522"/>
      <c r="X500" s="522"/>
      <c r="Y500" s="522"/>
      <c r="Z500" s="522"/>
    </row>
    <row r="501" spans="1:26" s="178" customFormat="1" ht="19.899999999999999" customHeight="1">
      <c r="B501" s="694"/>
      <c r="C501" s="637"/>
      <c r="D501" s="753"/>
      <c r="E501" s="671"/>
      <c r="F501" s="189" t="s">
        <v>22</v>
      </c>
      <c r="G501" s="507">
        <v>4.3049999999999997</v>
      </c>
      <c r="H501" s="472"/>
      <c r="I501" s="472">
        <f>G501+H501+K500</f>
        <v>5.1259999999999994</v>
      </c>
      <c r="J501" s="285"/>
      <c r="K501" s="472">
        <f t="shared" ref="K501:K503" si="979">I501-J501</f>
        <v>5.1259999999999994</v>
      </c>
      <c r="L501" s="305">
        <f t="shared" si="978"/>
        <v>0</v>
      </c>
      <c r="M501" s="473" t="s">
        <v>262</v>
      </c>
      <c r="N501" s="590"/>
      <c r="O501" s="590"/>
      <c r="P501" s="590"/>
      <c r="Q501" s="590"/>
      <c r="R501" s="590"/>
      <c r="S501" s="592"/>
      <c r="T501" s="481"/>
      <c r="U501" s="522"/>
      <c r="V501" s="522"/>
      <c r="W501" s="522"/>
      <c r="X501" s="522"/>
      <c r="Y501" s="522"/>
      <c r="Z501" s="522"/>
    </row>
    <row r="502" spans="1:26" s="178" customFormat="1" ht="19.899999999999999" customHeight="1">
      <c r="B502" s="694"/>
      <c r="C502" s="637"/>
      <c r="D502" s="732" t="s">
        <v>444</v>
      </c>
      <c r="E502" s="754"/>
      <c r="F502" s="189" t="s">
        <v>21</v>
      </c>
      <c r="G502" s="507">
        <v>57.042000000000002</v>
      </c>
      <c r="H502" s="472"/>
      <c r="I502" s="472">
        <f>+G502+H502</f>
        <v>57.042000000000002</v>
      </c>
      <c r="J502" s="285">
        <v>29.484000000000002</v>
      </c>
      <c r="K502" s="472">
        <f t="shared" si="979"/>
        <v>27.558</v>
      </c>
      <c r="L502" s="305">
        <f t="shared" si="978"/>
        <v>0.51688229725465451</v>
      </c>
      <c r="M502" s="473" t="s">
        <v>262</v>
      </c>
      <c r="N502" s="626">
        <f>+G502+G503</f>
        <v>117.32900000000001</v>
      </c>
      <c r="O502" s="626">
        <f>+H502+H503</f>
        <v>0</v>
      </c>
      <c r="P502" s="626">
        <f>+N502+O502</f>
        <v>117.32900000000001</v>
      </c>
      <c r="Q502" s="626">
        <f>+J502+J503</f>
        <v>29.484000000000002</v>
      </c>
      <c r="R502" s="626">
        <f>+P502-Q502</f>
        <v>87.844999999999999</v>
      </c>
      <c r="S502" s="642">
        <f>+Q502/P502</f>
        <v>0.25129337163020227</v>
      </c>
      <c r="T502" s="481"/>
      <c r="U502" s="522"/>
      <c r="V502" s="522"/>
      <c r="W502" s="522"/>
      <c r="X502" s="522"/>
      <c r="Y502" s="522"/>
      <c r="Z502" s="522"/>
    </row>
    <row r="503" spans="1:26" s="178" customFormat="1" ht="19.899999999999999" customHeight="1" thickBot="1">
      <c r="B503" s="695"/>
      <c r="C503" s="638"/>
      <c r="D503" s="755"/>
      <c r="E503" s="756"/>
      <c r="F503" s="206" t="s">
        <v>22</v>
      </c>
      <c r="G503" s="512">
        <v>60.286999999999999</v>
      </c>
      <c r="H503" s="508"/>
      <c r="I503" s="508">
        <f>H503+K502+G503</f>
        <v>87.844999999999999</v>
      </c>
      <c r="J503" s="287"/>
      <c r="K503" s="508">
        <f t="shared" si="979"/>
        <v>87.844999999999999</v>
      </c>
      <c r="L503" s="343">
        <f t="shared" si="978"/>
        <v>0</v>
      </c>
      <c r="M503" s="509" t="s">
        <v>262</v>
      </c>
      <c r="N503" s="590"/>
      <c r="O503" s="590"/>
      <c r="P503" s="590"/>
      <c r="Q503" s="590"/>
      <c r="R503" s="590"/>
      <c r="S503" s="592"/>
      <c r="T503" s="481"/>
      <c r="U503" s="522"/>
      <c r="W503" s="522" t="s">
        <v>423</v>
      </c>
      <c r="X503" s="522" t="s">
        <v>422</v>
      </c>
      <c r="Y503" s="522" t="s">
        <v>93</v>
      </c>
      <c r="Z503" s="540" t="s">
        <v>449</v>
      </c>
    </row>
    <row r="504" spans="1:26" s="178" customFormat="1" ht="19.899999999999999" customHeight="1" thickBot="1">
      <c r="B504" s="330"/>
      <c r="C504" s="319"/>
      <c r="D504" s="319"/>
      <c r="E504" s="344"/>
      <c r="F504" s="331"/>
      <c r="G504" s="345">
        <f>SUM(G142:G503)</f>
        <v>4075.2512999999917</v>
      </c>
      <c r="H504" s="345">
        <f>SUM(H142:H503)</f>
        <v>74.305000000000007</v>
      </c>
      <c r="I504" s="345">
        <f>+H504+G504</f>
        <v>4149.556299999992</v>
      </c>
      <c r="J504" s="346">
        <f>SUM(J142:J503)</f>
        <v>909.08499999999958</v>
      </c>
      <c r="K504" s="331">
        <f t="shared" ref="K504" si="980">I504-J504</f>
        <v>3240.4712999999924</v>
      </c>
      <c r="L504" s="347">
        <f t="shared" ref="L504" si="981">J504/I504</f>
        <v>0.21908004959470037</v>
      </c>
      <c r="M504" s="348" t="s">
        <v>262</v>
      </c>
      <c r="N504" s="519">
        <f>SUM(N142:N503)</f>
        <v>4075.2512999999958</v>
      </c>
      <c r="O504" s="519">
        <f>SUM(O142:O503)</f>
        <v>74.305000000000007</v>
      </c>
      <c r="P504" s="519">
        <f>+N504+O504</f>
        <v>4149.5562999999956</v>
      </c>
      <c r="Q504" s="519">
        <f>SUM(Q142:Q503)</f>
        <v>909.08499999999958</v>
      </c>
      <c r="R504" s="519">
        <f>+P504-Q504</f>
        <v>3240.4712999999961</v>
      </c>
      <c r="S504" s="520">
        <f>+Q504/P504</f>
        <v>0.21908004959470018</v>
      </c>
      <c r="T504" s="481">
        <v>3267.2759999999998</v>
      </c>
      <c r="U504" s="521">
        <v>208.85499999999999</v>
      </c>
      <c r="V504" s="521">
        <f>+T504+U504</f>
        <v>3476.1309999999999</v>
      </c>
      <c r="W504" s="521">
        <v>111.47199999999999</v>
      </c>
      <c r="X504" s="522">
        <v>27.914000000000001</v>
      </c>
      <c r="Y504" s="522">
        <v>459.73500000000001</v>
      </c>
      <c r="Z504" s="541">
        <f>+V504+W504+X504+Y504</f>
        <v>4075.2520000000004</v>
      </c>
    </row>
    <row r="505" spans="1:26" s="178" customFormat="1" ht="19.899999999999999" customHeight="1">
      <c r="A505" s="615"/>
      <c r="B505" s="712" t="s">
        <v>363</v>
      </c>
      <c r="C505" s="707" t="s">
        <v>308</v>
      </c>
      <c r="D505" s="641" t="s">
        <v>308</v>
      </c>
      <c r="E505" s="373" t="s">
        <v>308</v>
      </c>
      <c r="F505" s="271" t="s">
        <v>398</v>
      </c>
      <c r="G505" s="272">
        <v>185.386</v>
      </c>
      <c r="H505" s="272"/>
      <c r="I505" s="273">
        <f>G505+H505</f>
        <v>185.386</v>
      </c>
      <c r="J505" s="277">
        <v>33.704000000000001</v>
      </c>
      <c r="K505" s="273">
        <f>I505-J505</f>
        <v>151.68199999999999</v>
      </c>
      <c r="L505" s="274">
        <f>J505/I505</f>
        <v>0.18180445125306119</v>
      </c>
      <c r="M505" s="349" t="s">
        <v>262</v>
      </c>
      <c r="N505" s="645">
        <f>G505+G507+G508</f>
        <v>1105.8130000000001</v>
      </c>
      <c r="O505" s="627">
        <f>H505+H507+H508</f>
        <v>0</v>
      </c>
      <c r="P505" s="627">
        <f>N505+O505</f>
        <v>1105.8130000000001</v>
      </c>
      <c r="Q505" s="627">
        <f>J505+J507+J508</f>
        <v>363.15699999999998</v>
      </c>
      <c r="R505" s="627">
        <f>P505-Q505</f>
        <v>742.65600000000018</v>
      </c>
      <c r="S505" s="666">
        <f>Q505/P505</f>
        <v>0.32840724426281837</v>
      </c>
      <c r="T505" s="481" t="s">
        <v>446</v>
      </c>
      <c r="U505" s="522" t="s">
        <v>445</v>
      </c>
      <c r="V505" s="539" t="s">
        <v>447</v>
      </c>
      <c r="W505" s="737" t="s">
        <v>448</v>
      </c>
      <c r="X505" s="737"/>
      <c r="Y505" s="737"/>
      <c r="Z505" s="540" t="s">
        <v>450</v>
      </c>
    </row>
    <row r="506" spans="1:26" s="253" customFormat="1" ht="19.899999999999999" customHeight="1">
      <c r="A506" s="615"/>
      <c r="B506" s="713"/>
      <c r="C506" s="708"/>
      <c r="D506" s="614"/>
      <c r="E506" s="639" t="s">
        <v>364</v>
      </c>
      <c r="F506" s="270" t="s">
        <v>398</v>
      </c>
      <c r="G506" s="204">
        <v>0</v>
      </c>
      <c r="H506" s="204"/>
      <c r="I506" s="205">
        <v>0</v>
      </c>
      <c r="J506" s="278"/>
      <c r="K506" s="205">
        <f t="shared" ref="K506:K569" si="982">I506-J506</f>
        <v>0</v>
      </c>
      <c r="L506" s="207">
        <v>0</v>
      </c>
      <c r="M506" s="350" t="s">
        <v>262</v>
      </c>
      <c r="N506" s="606"/>
      <c r="O506" s="601"/>
      <c r="P506" s="601"/>
      <c r="Q506" s="601"/>
      <c r="R506" s="601"/>
      <c r="S506" s="631"/>
      <c r="T506" s="481"/>
      <c r="U506" s="522"/>
      <c r="V506" s="522"/>
      <c r="W506" s="522"/>
      <c r="X506" s="522"/>
      <c r="Y506" s="522"/>
      <c r="Z506" s="522"/>
    </row>
    <row r="507" spans="1:26" s="178" customFormat="1" ht="19.899999999999999" customHeight="1">
      <c r="A507" s="615"/>
      <c r="B507" s="714"/>
      <c r="C507" s="708"/>
      <c r="D507" s="614"/>
      <c r="E507" s="639"/>
      <c r="F507" s="203" t="s">
        <v>21</v>
      </c>
      <c r="G507" s="204">
        <v>919.42700000000002</v>
      </c>
      <c r="H507" s="204"/>
      <c r="I507" s="205">
        <f>G507+H507+K505</f>
        <v>1071.1089999999999</v>
      </c>
      <c r="J507" s="278">
        <v>329.45299999999997</v>
      </c>
      <c r="K507" s="205">
        <f t="shared" si="982"/>
        <v>741.65599999999995</v>
      </c>
      <c r="L507" s="207">
        <f t="shared" ref="L507:L568" si="983">J507/I507</f>
        <v>0.30758120788827281</v>
      </c>
      <c r="M507" s="350" t="s">
        <v>262</v>
      </c>
      <c r="N507" s="606"/>
      <c r="O507" s="601"/>
      <c r="P507" s="601"/>
      <c r="Q507" s="601"/>
      <c r="R507" s="601"/>
      <c r="S507" s="631"/>
      <c r="T507" s="538"/>
      <c r="U507" s="522"/>
      <c r="V507" s="521"/>
      <c r="W507" s="521"/>
      <c r="X507" s="522"/>
      <c r="Y507" s="522"/>
      <c r="Z507" s="522"/>
    </row>
    <row r="508" spans="1:26" s="178" customFormat="1" ht="19.5" customHeight="1">
      <c r="A508" s="615"/>
      <c r="B508" s="714"/>
      <c r="C508" s="708"/>
      <c r="D508" s="614"/>
      <c r="E508" s="639"/>
      <c r="F508" s="203" t="s">
        <v>22</v>
      </c>
      <c r="G508" s="204">
        <v>1</v>
      </c>
      <c r="H508" s="205"/>
      <c r="I508" s="205">
        <f>G508+H508+K507</f>
        <v>742.65599999999995</v>
      </c>
      <c r="J508" s="278"/>
      <c r="K508" s="205">
        <f t="shared" si="982"/>
        <v>742.65599999999995</v>
      </c>
      <c r="L508" s="207">
        <f t="shared" si="983"/>
        <v>0</v>
      </c>
      <c r="M508" s="350" t="s">
        <v>262</v>
      </c>
      <c r="N508" s="606"/>
      <c r="O508" s="601"/>
      <c r="P508" s="601"/>
      <c r="Q508" s="601"/>
      <c r="R508" s="601"/>
      <c r="S508" s="631"/>
      <c r="T508" s="481"/>
      <c r="U508" s="522"/>
      <c r="V508" s="522"/>
      <c r="W508" s="522"/>
      <c r="X508" s="522"/>
      <c r="Y508" s="522"/>
      <c r="Z508" s="522"/>
    </row>
    <row r="509" spans="1:26" s="178" customFormat="1" ht="19.899999999999999" customHeight="1">
      <c r="A509" s="615"/>
      <c r="B509" s="714"/>
      <c r="C509" s="708"/>
      <c r="D509" s="614" t="s">
        <v>308</v>
      </c>
      <c r="E509" s="625" t="s">
        <v>365</v>
      </c>
      <c r="F509" s="203" t="s">
        <v>398</v>
      </c>
      <c r="G509" s="204">
        <v>0</v>
      </c>
      <c r="H509" s="204"/>
      <c r="I509" s="205">
        <f t="shared" ref="I509" si="984">G509+H509</f>
        <v>0</v>
      </c>
      <c r="J509" s="278"/>
      <c r="K509" s="205">
        <f t="shared" si="982"/>
        <v>0</v>
      </c>
      <c r="L509" s="207">
        <v>0</v>
      </c>
      <c r="M509" s="350" t="s">
        <v>262</v>
      </c>
      <c r="N509" s="606">
        <f t="shared" ref="N509:O509" si="985">G509+G510+G511</f>
        <v>58.647999999999996</v>
      </c>
      <c r="O509" s="601">
        <f t="shared" si="985"/>
        <v>0</v>
      </c>
      <c r="P509" s="601">
        <f t="shared" ref="P509" si="986">N509+O509</f>
        <v>58.647999999999996</v>
      </c>
      <c r="Q509" s="601">
        <f t="shared" ref="Q509" si="987">J509+J510+J511</f>
        <v>6.7489999999999997</v>
      </c>
      <c r="R509" s="601">
        <f t="shared" ref="R509" si="988">P509-Q509</f>
        <v>51.898999999999994</v>
      </c>
      <c r="S509" s="631">
        <f t="shared" ref="S509" si="989">Q509/P509</f>
        <v>0.11507638794161779</v>
      </c>
      <c r="T509" s="481"/>
      <c r="U509" s="522"/>
      <c r="V509" s="522"/>
      <c r="W509" s="522"/>
      <c r="X509" s="522"/>
      <c r="Y509" s="522"/>
      <c r="Z509" s="522"/>
    </row>
    <row r="510" spans="1:26" s="178" customFormat="1" ht="19.899999999999999" customHeight="1">
      <c r="A510" s="615"/>
      <c r="B510" s="714"/>
      <c r="C510" s="708"/>
      <c r="D510" s="614"/>
      <c r="E510" s="625"/>
      <c r="F510" s="203" t="s">
        <v>21</v>
      </c>
      <c r="G510" s="204">
        <v>28.847000000000001</v>
      </c>
      <c r="H510" s="204"/>
      <c r="I510" s="205">
        <f>G510+H510+K509</f>
        <v>28.847000000000001</v>
      </c>
      <c r="J510" s="278">
        <v>6.7489999999999997</v>
      </c>
      <c r="K510" s="205">
        <f t="shared" si="982"/>
        <v>22.098000000000003</v>
      </c>
      <c r="L510" s="207">
        <f t="shared" si="983"/>
        <v>0.23395847055153046</v>
      </c>
      <c r="M510" s="350" t="s">
        <v>262</v>
      </c>
      <c r="N510" s="606"/>
      <c r="O510" s="601"/>
      <c r="P510" s="601"/>
      <c r="Q510" s="601"/>
      <c r="R510" s="601"/>
      <c r="S510" s="631"/>
      <c r="T510" s="481"/>
      <c r="U510" s="522"/>
      <c r="V510" s="522"/>
      <c r="W510" s="522"/>
      <c r="X510" s="522"/>
      <c r="Y510" s="522"/>
      <c r="Z510" s="522"/>
    </row>
    <row r="511" spans="1:26" s="178" customFormat="1" ht="19.899999999999999" customHeight="1">
      <c r="A511" s="615"/>
      <c r="B511" s="714"/>
      <c r="C511" s="708"/>
      <c r="D511" s="614"/>
      <c r="E511" s="625"/>
      <c r="F511" s="203" t="s">
        <v>22</v>
      </c>
      <c r="G511" s="204">
        <v>29.800999999999998</v>
      </c>
      <c r="H511" s="204"/>
      <c r="I511" s="205">
        <f>G511+H511+K510</f>
        <v>51.899000000000001</v>
      </c>
      <c r="J511" s="278"/>
      <c r="K511" s="205">
        <f t="shared" si="982"/>
        <v>51.899000000000001</v>
      </c>
      <c r="L511" s="207">
        <f t="shared" si="983"/>
        <v>0</v>
      </c>
      <c r="M511" s="350" t="s">
        <v>262</v>
      </c>
      <c r="N511" s="606"/>
      <c r="O511" s="601"/>
      <c r="P511" s="601"/>
      <c r="Q511" s="601"/>
      <c r="R511" s="601"/>
      <c r="S511" s="631"/>
      <c r="T511" s="481"/>
      <c r="U511" s="522"/>
      <c r="V511" s="522"/>
      <c r="W511" s="522"/>
      <c r="X511" s="522"/>
      <c r="Y511" s="522"/>
      <c r="Z511" s="522"/>
    </row>
    <row r="512" spans="1:26" s="178" customFormat="1" ht="19.899999999999999" customHeight="1">
      <c r="A512" s="615"/>
      <c r="B512" s="714"/>
      <c r="C512" s="708"/>
      <c r="D512" s="614" t="s">
        <v>308</v>
      </c>
      <c r="E512" s="625" t="s">
        <v>366</v>
      </c>
      <c r="F512" s="270" t="s">
        <v>398</v>
      </c>
      <c r="G512" s="204">
        <v>0</v>
      </c>
      <c r="H512" s="204"/>
      <c r="I512" s="205">
        <f t="shared" ref="I512" si="990">G512+H512</f>
        <v>0</v>
      </c>
      <c r="J512" s="278"/>
      <c r="K512" s="205">
        <f t="shared" si="982"/>
        <v>0</v>
      </c>
      <c r="L512" s="207">
        <v>0</v>
      </c>
      <c r="M512" s="350" t="s">
        <v>262</v>
      </c>
      <c r="N512" s="606">
        <f t="shared" ref="N512:O512" si="991">G512+G513+G514</f>
        <v>132.69</v>
      </c>
      <c r="O512" s="601">
        <f t="shared" si="991"/>
        <v>0</v>
      </c>
      <c r="P512" s="601">
        <f t="shared" ref="P512" si="992">N512+O512</f>
        <v>132.69</v>
      </c>
      <c r="Q512" s="601">
        <f>J512+J513+J514</f>
        <v>9.2439999999999998</v>
      </c>
      <c r="R512" s="601">
        <f t="shared" ref="R512" si="993">P512-Q512</f>
        <v>123.446</v>
      </c>
      <c r="S512" s="631">
        <f t="shared" ref="S512" si="994">Q512/P512</f>
        <v>6.9666139121260073E-2</v>
      </c>
      <c r="T512" s="479"/>
      <c r="U512" s="181"/>
      <c r="V512" s="181"/>
      <c r="W512" s="181"/>
      <c r="X512" s="181"/>
      <c r="Y512" s="181"/>
      <c r="Z512" s="181"/>
    </row>
    <row r="513" spans="1:26" s="178" customFormat="1" ht="19.899999999999999" customHeight="1">
      <c r="A513" s="615"/>
      <c r="B513" s="714"/>
      <c r="C513" s="708"/>
      <c r="D513" s="614"/>
      <c r="E513" s="625"/>
      <c r="F513" s="203" t="s">
        <v>21</v>
      </c>
      <c r="G513" s="204">
        <v>65.266000000000005</v>
      </c>
      <c r="H513" s="204"/>
      <c r="I513" s="205">
        <f>G513+H513+K512</f>
        <v>65.266000000000005</v>
      </c>
      <c r="J513" s="278">
        <v>9.2439999999999998</v>
      </c>
      <c r="K513" s="205">
        <f t="shared" si="982"/>
        <v>56.022000000000006</v>
      </c>
      <c r="L513" s="207">
        <f t="shared" si="983"/>
        <v>0.14163576747464221</v>
      </c>
      <c r="M513" s="350" t="s">
        <v>262</v>
      </c>
      <c r="N513" s="606"/>
      <c r="O513" s="601"/>
      <c r="P513" s="601"/>
      <c r="Q513" s="601"/>
      <c r="R513" s="601"/>
      <c r="S513" s="631"/>
      <c r="T513" s="479"/>
      <c r="U513" s="181"/>
      <c r="V513" s="181"/>
      <c r="W513" s="181"/>
      <c r="X513" s="181"/>
      <c r="Y513" s="181"/>
      <c r="Z513" s="181"/>
    </row>
    <row r="514" spans="1:26" s="178" customFormat="1" ht="19.899999999999999" customHeight="1">
      <c r="A514" s="615"/>
      <c r="B514" s="714"/>
      <c r="C514" s="708"/>
      <c r="D514" s="614"/>
      <c r="E514" s="625"/>
      <c r="F514" s="203" t="s">
        <v>22</v>
      </c>
      <c r="G514" s="204">
        <v>67.424000000000007</v>
      </c>
      <c r="H514" s="204"/>
      <c r="I514" s="205">
        <f>G514+H514+K513</f>
        <v>123.44600000000001</v>
      </c>
      <c r="J514" s="278"/>
      <c r="K514" s="205">
        <f t="shared" si="982"/>
        <v>123.44600000000001</v>
      </c>
      <c r="L514" s="207">
        <f t="shared" si="983"/>
        <v>0</v>
      </c>
      <c r="M514" s="350" t="s">
        <v>262</v>
      </c>
      <c r="N514" s="606"/>
      <c r="O514" s="601"/>
      <c r="P514" s="601"/>
      <c r="Q514" s="601"/>
      <c r="R514" s="601"/>
      <c r="S514" s="631"/>
      <c r="T514" s="479"/>
      <c r="U514" s="181"/>
      <c r="V514" s="181"/>
      <c r="W514" s="181"/>
      <c r="X514" s="181"/>
      <c r="Y514" s="181"/>
      <c r="Z514" s="181"/>
    </row>
    <row r="515" spans="1:26" s="178" customFormat="1" ht="19.899999999999999" customHeight="1">
      <c r="A515" s="615"/>
      <c r="B515" s="714"/>
      <c r="C515" s="708"/>
      <c r="D515" s="614" t="s">
        <v>308</v>
      </c>
      <c r="E515" s="628" t="s">
        <v>367</v>
      </c>
      <c r="F515" s="203" t="s">
        <v>398</v>
      </c>
      <c r="G515" s="204">
        <v>0</v>
      </c>
      <c r="H515" s="204"/>
      <c r="I515" s="205">
        <f t="shared" ref="I515" si="995">G515+H515</f>
        <v>0</v>
      </c>
      <c r="J515" s="278"/>
      <c r="K515" s="205">
        <f t="shared" si="982"/>
        <v>0</v>
      </c>
      <c r="L515" s="207">
        <v>0</v>
      </c>
      <c r="M515" s="350" t="s">
        <v>262</v>
      </c>
      <c r="N515" s="606">
        <f t="shared" ref="N515:O515" si="996">G515+G516+G517</f>
        <v>30.805</v>
      </c>
      <c r="O515" s="601">
        <f t="shared" si="996"/>
        <v>0</v>
      </c>
      <c r="P515" s="601">
        <f t="shared" ref="P515" si="997">N515+O515</f>
        <v>30.805</v>
      </c>
      <c r="Q515" s="601">
        <f t="shared" ref="Q515" si="998">J515+J516+J517</f>
        <v>8.8819999999999997</v>
      </c>
      <c r="R515" s="601">
        <f t="shared" ref="R515" si="999">P515-Q515</f>
        <v>21.923000000000002</v>
      </c>
      <c r="S515" s="631">
        <f t="shared" ref="S515" si="1000">Q515/P515</f>
        <v>0.28832981658821621</v>
      </c>
      <c r="T515" s="479"/>
      <c r="U515" s="181"/>
      <c r="V515" s="181"/>
      <c r="W515" s="181"/>
      <c r="X515" s="181"/>
      <c r="Y515" s="181"/>
      <c r="Z515" s="181"/>
    </row>
    <row r="516" spans="1:26" s="178" customFormat="1" ht="19.899999999999999" customHeight="1">
      <c r="A516" s="615"/>
      <c r="B516" s="714"/>
      <c r="C516" s="708"/>
      <c r="D516" s="614"/>
      <c r="E516" s="629"/>
      <c r="F516" s="203" t="s">
        <v>21</v>
      </c>
      <c r="G516" s="204">
        <v>15.151999999999999</v>
      </c>
      <c r="H516" s="204"/>
      <c r="I516" s="205">
        <f>G516+H516+K515</f>
        <v>15.151999999999999</v>
      </c>
      <c r="J516" s="278">
        <v>8.8819999999999997</v>
      </c>
      <c r="K516" s="205">
        <f t="shared" si="982"/>
        <v>6.27</v>
      </c>
      <c r="L516" s="207">
        <f t="shared" si="983"/>
        <v>0.58619324181626187</v>
      </c>
      <c r="M516" s="350" t="s">
        <v>262</v>
      </c>
      <c r="N516" s="606"/>
      <c r="O516" s="601"/>
      <c r="P516" s="601"/>
      <c r="Q516" s="601"/>
      <c r="R516" s="601"/>
      <c r="S516" s="631"/>
      <c r="T516" s="479"/>
      <c r="U516" s="181"/>
      <c r="V516" s="181"/>
      <c r="W516" s="181"/>
      <c r="X516" s="181"/>
      <c r="Y516" s="181"/>
      <c r="Z516" s="181"/>
    </row>
    <row r="517" spans="1:26" s="178" customFormat="1" ht="19.899999999999999" customHeight="1">
      <c r="A517" s="615"/>
      <c r="B517" s="714"/>
      <c r="C517" s="708"/>
      <c r="D517" s="614"/>
      <c r="E517" s="630"/>
      <c r="F517" s="203" t="s">
        <v>22</v>
      </c>
      <c r="G517" s="204">
        <v>15.653</v>
      </c>
      <c r="H517" s="204"/>
      <c r="I517" s="205">
        <f>G517+H517+K516</f>
        <v>21.923000000000002</v>
      </c>
      <c r="J517" s="278"/>
      <c r="K517" s="205">
        <f t="shared" si="982"/>
        <v>21.923000000000002</v>
      </c>
      <c r="L517" s="207">
        <f t="shared" si="983"/>
        <v>0</v>
      </c>
      <c r="M517" s="350" t="s">
        <v>262</v>
      </c>
      <c r="N517" s="606"/>
      <c r="O517" s="601"/>
      <c r="P517" s="601"/>
      <c r="Q517" s="601"/>
      <c r="R517" s="601"/>
      <c r="S517" s="631"/>
      <c r="T517" s="479"/>
      <c r="U517" s="181"/>
      <c r="V517" s="181"/>
      <c r="W517" s="181"/>
      <c r="X517" s="181"/>
      <c r="Y517" s="181"/>
      <c r="Z517" s="181"/>
    </row>
    <row r="518" spans="1:26" s="178" customFormat="1" ht="19.899999999999999" customHeight="1">
      <c r="A518" s="615"/>
      <c r="B518" s="714"/>
      <c r="C518" s="708"/>
      <c r="D518" s="614" t="s">
        <v>308</v>
      </c>
      <c r="E518" s="625" t="s">
        <v>368</v>
      </c>
      <c r="F518" s="270" t="s">
        <v>398</v>
      </c>
      <c r="G518" s="204">
        <v>0</v>
      </c>
      <c r="H518" s="204"/>
      <c r="I518" s="205">
        <f t="shared" ref="I518" si="1001">G518+H518</f>
        <v>0</v>
      </c>
      <c r="J518" s="278"/>
      <c r="K518" s="205">
        <f t="shared" si="982"/>
        <v>0</v>
      </c>
      <c r="L518" s="207">
        <v>0</v>
      </c>
      <c r="M518" s="350" t="s">
        <v>262</v>
      </c>
      <c r="N518" s="606">
        <f t="shared" ref="N518:O518" si="1002">G518+G519+G520</f>
        <v>73.727000000000004</v>
      </c>
      <c r="O518" s="601">
        <f t="shared" si="1002"/>
        <v>0</v>
      </c>
      <c r="P518" s="601">
        <f t="shared" ref="P518" si="1003">N518+O518</f>
        <v>73.727000000000004</v>
      </c>
      <c r="Q518" s="601">
        <f t="shared" ref="Q518" si="1004">J518+J519+J520</f>
        <v>24.186</v>
      </c>
      <c r="R518" s="601">
        <f t="shared" ref="R518" si="1005">P518-Q518</f>
        <v>49.541000000000004</v>
      </c>
      <c r="S518" s="631">
        <f t="shared" ref="S518" si="1006">Q518/P518</f>
        <v>0.32804806922836949</v>
      </c>
      <c r="T518" s="479"/>
      <c r="U518" s="181"/>
      <c r="V518" s="181"/>
      <c r="W518" s="181"/>
      <c r="X518" s="181"/>
      <c r="Y518" s="181"/>
      <c r="Z518" s="181"/>
    </row>
    <row r="519" spans="1:26" s="178" customFormat="1" ht="19.899999999999999" customHeight="1">
      <c r="A519" s="615"/>
      <c r="B519" s="714"/>
      <c r="C519" s="708"/>
      <c r="D519" s="614"/>
      <c r="E519" s="625"/>
      <c r="F519" s="203" t="s">
        <v>21</v>
      </c>
      <c r="G519" s="204">
        <v>36.264000000000003</v>
      </c>
      <c r="H519" s="204"/>
      <c r="I519" s="205">
        <f>G519+H519+K518</f>
        <v>36.264000000000003</v>
      </c>
      <c r="J519" s="278">
        <v>24.186</v>
      </c>
      <c r="K519" s="205">
        <f t="shared" si="982"/>
        <v>12.078000000000003</v>
      </c>
      <c r="L519" s="207">
        <f t="shared" si="983"/>
        <v>0.66694242223692912</v>
      </c>
      <c r="M519" s="350" t="s">
        <v>262</v>
      </c>
      <c r="N519" s="606"/>
      <c r="O519" s="601"/>
      <c r="P519" s="601"/>
      <c r="Q519" s="601"/>
      <c r="R519" s="601"/>
      <c r="S519" s="631"/>
      <c r="T519" s="479"/>
      <c r="U519" s="181"/>
      <c r="V519" s="181"/>
      <c r="W519" s="181"/>
      <c r="X519" s="181"/>
      <c r="Y519" s="181"/>
      <c r="Z519" s="181"/>
    </row>
    <row r="520" spans="1:26" s="178" customFormat="1" ht="19.899999999999999" customHeight="1">
      <c r="A520" s="615"/>
      <c r="B520" s="714"/>
      <c r="C520" s="708"/>
      <c r="D520" s="614"/>
      <c r="E520" s="625"/>
      <c r="F520" s="203" t="s">
        <v>22</v>
      </c>
      <c r="G520" s="204">
        <v>37.463000000000001</v>
      </c>
      <c r="H520" s="204"/>
      <c r="I520" s="205">
        <f>G520+H520+K519</f>
        <v>49.541000000000004</v>
      </c>
      <c r="J520" s="278"/>
      <c r="K520" s="205">
        <f t="shared" si="982"/>
        <v>49.541000000000004</v>
      </c>
      <c r="L520" s="207">
        <f t="shared" si="983"/>
        <v>0</v>
      </c>
      <c r="M520" s="350" t="s">
        <v>262</v>
      </c>
      <c r="N520" s="606"/>
      <c r="O520" s="601"/>
      <c r="P520" s="601"/>
      <c r="Q520" s="601"/>
      <c r="R520" s="601"/>
      <c r="S520" s="631"/>
      <c r="T520" s="479"/>
      <c r="U520" s="181"/>
      <c r="V520" s="181"/>
      <c r="W520" s="181"/>
      <c r="X520" s="181"/>
      <c r="Y520" s="181"/>
      <c r="Z520" s="181"/>
    </row>
    <row r="521" spans="1:26" s="178" customFormat="1" ht="19.899999999999999" customHeight="1">
      <c r="A521" s="615"/>
      <c r="B521" s="714"/>
      <c r="C521" s="708"/>
      <c r="D521" s="614" t="s">
        <v>308</v>
      </c>
      <c r="E521" s="640" t="s">
        <v>369</v>
      </c>
      <c r="F521" s="203" t="s">
        <v>398</v>
      </c>
      <c r="G521" s="204">
        <v>0</v>
      </c>
      <c r="H521" s="204"/>
      <c r="I521" s="205">
        <f t="shared" ref="I521" si="1007">G521+H521</f>
        <v>0</v>
      </c>
      <c r="J521" s="278"/>
      <c r="K521" s="205">
        <f t="shared" si="982"/>
        <v>0</v>
      </c>
      <c r="L521" s="207">
        <v>0</v>
      </c>
      <c r="M521" s="350" t="s">
        <v>262</v>
      </c>
      <c r="N521" s="606">
        <f t="shared" ref="N521:O521" si="1008">G521+G522+G523</f>
        <v>52.682000000000002</v>
      </c>
      <c r="O521" s="601">
        <f t="shared" si="1008"/>
        <v>0</v>
      </c>
      <c r="P521" s="601">
        <f t="shared" ref="P521" si="1009">N521+O521</f>
        <v>52.682000000000002</v>
      </c>
      <c r="Q521" s="601">
        <f t="shared" ref="Q521" si="1010">J521+J522+J523</f>
        <v>3.1080000000000001</v>
      </c>
      <c r="R521" s="601">
        <f t="shared" ref="R521" si="1011">P521-Q521</f>
        <v>49.574000000000005</v>
      </c>
      <c r="S521" s="631">
        <f t="shared" ref="S521" si="1012">Q521/P521</f>
        <v>5.8995482327929845E-2</v>
      </c>
      <c r="T521" s="479"/>
      <c r="U521" s="181"/>
      <c r="V521" s="181"/>
      <c r="W521" s="181"/>
      <c r="X521" s="181"/>
      <c r="Y521" s="181"/>
      <c r="Z521" s="181"/>
    </row>
    <row r="522" spans="1:26" s="178" customFormat="1" ht="19.899999999999999" customHeight="1">
      <c r="A522" s="615"/>
      <c r="B522" s="714"/>
      <c r="C522" s="708"/>
      <c r="D522" s="614"/>
      <c r="E522" s="640"/>
      <c r="F522" s="203" t="s">
        <v>21</v>
      </c>
      <c r="G522" s="204">
        <v>25.913</v>
      </c>
      <c r="H522" s="204"/>
      <c r="I522" s="205">
        <f>G522+H522+K521</f>
        <v>25.913</v>
      </c>
      <c r="J522" s="278">
        <v>3.1080000000000001</v>
      </c>
      <c r="K522" s="205">
        <f t="shared" si="982"/>
        <v>22.805</v>
      </c>
      <c r="L522" s="207">
        <f t="shared" si="983"/>
        <v>0.11993979855670898</v>
      </c>
      <c r="M522" s="350" t="s">
        <v>262</v>
      </c>
      <c r="N522" s="606"/>
      <c r="O522" s="601"/>
      <c r="P522" s="601"/>
      <c r="Q522" s="601"/>
      <c r="R522" s="601"/>
      <c r="S522" s="631"/>
      <c r="T522" s="479"/>
      <c r="U522" s="181"/>
      <c r="V522" s="181"/>
      <c r="W522" s="181"/>
      <c r="X522" s="181"/>
      <c r="Y522" s="181"/>
      <c r="Z522" s="181"/>
    </row>
    <row r="523" spans="1:26" s="178" customFormat="1" ht="19.899999999999999" customHeight="1">
      <c r="A523" s="615"/>
      <c r="B523" s="714"/>
      <c r="C523" s="708"/>
      <c r="D523" s="614"/>
      <c r="E523" s="640"/>
      <c r="F523" s="203" t="s">
        <v>22</v>
      </c>
      <c r="G523" s="204">
        <v>26.768999999999998</v>
      </c>
      <c r="H523" s="215"/>
      <c r="I523" s="205">
        <f>G523+H523+K522</f>
        <v>49.573999999999998</v>
      </c>
      <c r="J523" s="278"/>
      <c r="K523" s="205">
        <f t="shared" si="982"/>
        <v>49.573999999999998</v>
      </c>
      <c r="L523" s="207">
        <f t="shared" si="983"/>
        <v>0</v>
      </c>
      <c r="M523" s="350" t="s">
        <v>262</v>
      </c>
      <c r="N523" s="606"/>
      <c r="O523" s="601"/>
      <c r="P523" s="601"/>
      <c r="Q523" s="601"/>
      <c r="R523" s="601"/>
      <c r="S523" s="631"/>
      <c r="T523" s="479"/>
      <c r="U523" s="181"/>
      <c r="V523" s="181"/>
      <c r="W523" s="181"/>
      <c r="X523" s="181"/>
      <c r="Y523" s="181"/>
      <c r="Z523" s="181"/>
    </row>
    <row r="524" spans="1:26" s="178" customFormat="1" ht="19.899999999999999" customHeight="1">
      <c r="A524" s="615"/>
      <c r="B524" s="714"/>
      <c r="C524" s="708"/>
      <c r="D524" s="614" t="s">
        <v>308</v>
      </c>
      <c r="E524" s="639" t="s">
        <v>403</v>
      </c>
      <c r="F524" s="270" t="s">
        <v>398</v>
      </c>
      <c r="G524" s="204">
        <v>0</v>
      </c>
      <c r="H524" s="204"/>
      <c r="I524" s="205">
        <f t="shared" ref="I524" si="1013">G524+H524</f>
        <v>0</v>
      </c>
      <c r="J524" s="278"/>
      <c r="K524" s="205">
        <f t="shared" si="982"/>
        <v>0</v>
      </c>
      <c r="L524" s="207">
        <v>0</v>
      </c>
      <c r="M524" s="350" t="s">
        <v>262</v>
      </c>
      <c r="N524" s="606">
        <f t="shared" ref="N524:O524" si="1014">G524+G525+G526</f>
        <v>28.253</v>
      </c>
      <c r="O524" s="601">
        <f t="shared" si="1014"/>
        <v>-28</v>
      </c>
      <c r="P524" s="601">
        <f t="shared" ref="P524" si="1015">N524+O524</f>
        <v>0.25300000000000011</v>
      </c>
      <c r="Q524" s="601">
        <f t="shared" ref="Q524" si="1016">J524+J525+J526</f>
        <v>0</v>
      </c>
      <c r="R524" s="601">
        <f t="shared" ref="R524" si="1017">P524-Q524</f>
        <v>0.25300000000000011</v>
      </c>
      <c r="S524" s="631">
        <f t="shared" ref="S524" si="1018">Q524/P524</f>
        <v>0</v>
      </c>
      <c r="T524" s="479"/>
      <c r="U524" s="181"/>
      <c r="V524" s="181"/>
      <c r="W524" s="181"/>
      <c r="X524" s="181"/>
      <c r="Y524" s="181"/>
      <c r="Z524" s="181"/>
    </row>
    <row r="525" spans="1:26" s="178" customFormat="1" ht="19.899999999999999" customHeight="1">
      <c r="A525" s="615"/>
      <c r="B525" s="714"/>
      <c r="C525" s="708"/>
      <c r="D525" s="614"/>
      <c r="E525" s="639"/>
      <c r="F525" s="203" t="s">
        <v>21</v>
      </c>
      <c r="G525" s="204">
        <v>13.897</v>
      </c>
      <c r="H525" s="371">
        <v>-28</v>
      </c>
      <c r="I525" s="205">
        <f>G525+H525+K524</f>
        <v>-14.103</v>
      </c>
      <c r="J525" s="278"/>
      <c r="K525" s="205">
        <f t="shared" si="982"/>
        <v>-14.103</v>
      </c>
      <c r="L525" s="207">
        <f t="shared" si="983"/>
        <v>0</v>
      </c>
      <c r="M525" s="350">
        <v>43593</v>
      </c>
      <c r="N525" s="606"/>
      <c r="O525" s="601"/>
      <c r="P525" s="601"/>
      <c r="Q525" s="601"/>
      <c r="R525" s="601"/>
      <c r="S525" s="631"/>
      <c r="T525" s="479"/>
      <c r="U525" s="181"/>
      <c r="V525" s="181"/>
      <c r="W525" s="181"/>
      <c r="X525" s="181"/>
      <c r="Y525" s="181"/>
      <c r="Z525" s="181"/>
    </row>
    <row r="526" spans="1:26" s="178" customFormat="1" ht="19.899999999999999" customHeight="1">
      <c r="A526" s="615"/>
      <c r="B526" s="714"/>
      <c r="C526" s="708"/>
      <c r="D526" s="614"/>
      <c r="E526" s="639"/>
      <c r="F526" s="203" t="s">
        <v>22</v>
      </c>
      <c r="G526" s="204">
        <v>14.356</v>
      </c>
      <c r="H526" s="204"/>
      <c r="I526" s="205">
        <f>G526+H526+K525</f>
        <v>0.25300000000000011</v>
      </c>
      <c r="J526" s="278"/>
      <c r="K526" s="205">
        <f t="shared" si="982"/>
        <v>0.25300000000000011</v>
      </c>
      <c r="L526" s="207">
        <f t="shared" si="983"/>
        <v>0</v>
      </c>
      <c r="M526" s="350">
        <v>43593</v>
      </c>
      <c r="N526" s="606"/>
      <c r="O526" s="601"/>
      <c r="P526" s="601"/>
      <c r="Q526" s="601"/>
      <c r="R526" s="601"/>
      <c r="S526" s="631"/>
      <c r="T526" s="479"/>
      <c r="U526" s="181"/>
      <c r="V526" s="181"/>
      <c r="W526" s="181"/>
      <c r="X526" s="181"/>
      <c r="Y526" s="181"/>
      <c r="Z526" s="181"/>
    </row>
    <row r="527" spans="1:26" s="178" customFormat="1" ht="19.899999999999999" customHeight="1">
      <c r="A527" s="615"/>
      <c r="B527" s="714"/>
      <c r="C527" s="708"/>
      <c r="D527" s="614" t="s">
        <v>308</v>
      </c>
      <c r="E527" s="625" t="s">
        <v>370</v>
      </c>
      <c r="F527" s="203" t="s">
        <v>398</v>
      </c>
      <c r="G527" s="204">
        <v>0</v>
      </c>
      <c r="H527" s="204"/>
      <c r="I527" s="205">
        <f t="shared" ref="I527" si="1019">G527+H527</f>
        <v>0</v>
      </c>
      <c r="J527" s="278"/>
      <c r="K527" s="205">
        <f t="shared" si="982"/>
        <v>0</v>
      </c>
      <c r="L527" s="207">
        <v>0</v>
      </c>
      <c r="M527" s="350" t="s">
        <v>262</v>
      </c>
      <c r="N527" s="606">
        <f t="shared" ref="N527:O527" si="1020">G527+G528+G529</f>
        <v>59.451999999999998</v>
      </c>
      <c r="O527" s="601">
        <f t="shared" si="1020"/>
        <v>-6.08</v>
      </c>
      <c r="P527" s="601">
        <f t="shared" ref="P527" si="1021">N527+O527</f>
        <v>53.372</v>
      </c>
      <c r="Q527" s="601">
        <f t="shared" ref="Q527" si="1022">J527+J528+J529</f>
        <v>0</v>
      </c>
      <c r="R527" s="601">
        <f t="shared" ref="R527" si="1023">P527-Q527</f>
        <v>53.372</v>
      </c>
      <c r="S527" s="631">
        <f t="shared" ref="S527" si="1024">Q527/P527</f>
        <v>0</v>
      </c>
      <c r="T527" s="479"/>
      <c r="U527" s="181"/>
      <c r="V527" s="181"/>
      <c r="W527" s="181"/>
      <c r="X527" s="181"/>
      <c r="Y527" s="181"/>
      <c r="Z527" s="181"/>
    </row>
    <row r="528" spans="1:26" s="178" customFormat="1" ht="19.899999999999999" customHeight="1">
      <c r="A528" s="615"/>
      <c r="B528" s="714"/>
      <c r="C528" s="708"/>
      <c r="D528" s="614"/>
      <c r="E528" s="625"/>
      <c r="F528" s="203" t="s">
        <v>21</v>
      </c>
      <c r="G528" s="204">
        <v>29.242999999999999</v>
      </c>
      <c r="H528" s="204">
        <f>-6.08</f>
        <v>-6.08</v>
      </c>
      <c r="I528" s="205">
        <f>G528+H528+K527</f>
        <v>23.162999999999997</v>
      </c>
      <c r="J528" s="278"/>
      <c r="K528" s="205">
        <f t="shared" si="982"/>
        <v>23.162999999999997</v>
      </c>
      <c r="L528" s="207">
        <f t="shared" si="983"/>
        <v>0</v>
      </c>
      <c r="M528" s="350" t="s">
        <v>262</v>
      </c>
      <c r="N528" s="606"/>
      <c r="O528" s="601"/>
      <c r="P528" s="601"/>
      <c r="Q528" s="601"/>
      <c r="R528" s="601"/>
      <c r="S528" s="631"/>
      <c r="T528" s="479"/>
      <c r="U528" s="181"/>
      <c r="V528" s="181"/>
      <c r="W528" s="181"/>
      <c r="X528" s="181"/>
      <c r="Y528" s="181"/>
      <c r="Z528" s="181"/>
    </row>
    <row r="529" spans="1:27" s="178" customFormat="1" ht="19.899999999999999" customHeight="1">
      <c r="A529" s="615"/>
      <c r="B529" s="714"/>
      <c r="C529" s="708"/>
      <c r="D529" s="614"/>
      <c r="E529" s="625"/>
      <c r="F529" s="203" t="s">
        <v>22</v>
      </c>
      <c r="G529" s="204">
        <v>30.209</v>
      </c>
      <c r="H529" s="204"/>
      <c r="I529" s="205">
        <f>G529+H529+K528</f>
        <v>53.372</v>
      </c>
      <c r="J529" s="278"/>
      <c r="K529" s="205">
        <f t="shared" si="982"/>
        <v>53.372</v>
      </c>
      <c r="L529" s="207">
        <f t="shared" si="983"/>
        <v>0</v>
      </c>
      <c r="M529" s="350" t="s">
        <v>262</v>
      </c>
      <c r="N529" s="606"/>
      <c r="O529" s="601"/>
      <c r="P529" s="601"/>
      <c r="Q529" s="601"/>
      <c r="R529" s="601"/>
      <c r="S529" s="631"/>
      <c r="T529" s="479"/>
      <c r="U529" s="181"/>
      <c r="V529" s="181"/>
      <c r="W529" s="181"/>
      <c r="X529" s="181"/>
      <c r="Y529" s="181"/>
      <c r="Z529" s="181"/>
    </row>
    <row r="530" spans="1:27" s="178" customFormat="1" ht="19.899999999999999" customHeight="1">
      <c r="A530" s="615"/>
      <c r="B530" s="714"/>
      <c r="C530" s="708"/>
      <c r="D530" s="614" t="s">
        <v>308</v>
      </c>
      <c r="E530" s="625" t="s">
        <v>404</v>
      </c>
      <c r="F530" s="270" t="s">
        <v>398</v>
      </c>
      <c r="G530" s="204">
        <v>0</v>
      </c>
      <c r="H530" s="372"/>
      <c r="I530" s="205">
        <f t="shared" ref="I530" si="1025">G530+H530</f>
        <v>0</v>
      </c>
      <c r="J530" s="278"/>
      <c r="K530" s="205">
        <f t="shared" si="982"/>
        <v>0</v>
      </c>
      <c r="L530" s="207">
        <v>0</v>
      </c>
      <c r="M530" s="350" t="s">
        <v>262</v>
      </c>
      <c r="N530" s="606">
        <f t="shared" ref="N530:O530" si="1026">G530+G531+G532</f>
        <v>121.066</v>
      </c>
      <c r="O530" s="601">
        <f t="shared" si="1026"/>
        <v>0</v>
      </c>
      <c r="P530" s="601">
        <f t="shared" ref="P530" si="1027">N530+O530</f>
        <v>121.066</v>
      </c>
      <c r="Q530" s="601">
        <f t="shared" ref="Q530" si="1028">J530+J531+J532</f>
        <v>13.301</v>
      </c>
      <c r="R530" s="601">
        <f t="shared" ref="R530" si="1029">P530-Q530</f>
        <v>107.765</v>
      </c>
      <c r="S530" s="631">
        <f t="shared" ref="S530" si="1030">Q530/P530</f>
        <v>0.10986569309302364</v>
      </c>
      <c r="T530" s="479"/>
      <c r="U530" s="181"/>
      <c r="V530" s="181"/>
      <c r="W530" s="181"/>
      <c r="X530" s="181"/>
      <c r="Y530" s="181"/>
      <c r="Z530" s="181"/>
    </row>
    <row r="531" spans="1:27" s="178" customFormat="1" ht="19.899999999999999" customHeight="1">
      <c r="A531" s="615"/>
      <c r="B531" s="714"/>
      <c r="C531" s="708"/>
      <c r="D531" s="614"/>
      <c r="E531" s="625"/>
      <c r="F531" s="203" t="s">
        <v>21</v>
      </c>
      <c r="G531" s="204">
        <v>59.548999999999999</v>
      </c>
      <c r="H531" s="372"/>
      <c r="I531" s="205">
        <f>G531+H531+K530</f>
        <v>59.548999999999999</v>
      </c>
      <c r="J531" s="278">
        <v>13.301</v>
      </c>
      <c r="K531" s="205">
        <f t="shared" si="982"/>
        <v>46.247999999999998</v>
      </c>
      <c r="L531" s="207">
        <f t="shared" si="983"/>
        <v>0.22336227308602999</v>
      </c>
      <c r="M531" s="350" t="s">
        <v>262</v>
      </c>
      <c r="N531" s="606"/>
      <c r="O531" s="601"/>
      <c r="P531" s="601"/>
      <c r="Q531" s="601"/>
      <c r="R531" s="601"/>
      <c r="S531" s="631"/>
      <c r="T531" s="479"/>
      <c r="U531" s="181"/>
      <c r="V531" s="181"/>
      <c r="W531" s="181"/>
      <c r="X531" s="181"/>
      <c r="Y531" s="181"/>
      <c r="Z531" s="181"/>
    </row>
    <row r="532" spans="1:27" s="178" customFormat="1" ht="19.899999999999999" customHeight="1">
      <c r="A532" s="615"/>
      <c r="B532" s="714"/>
      <c r="C532" s="708"/>
      <c r="D532" s="614"/>
      <c r="E532" s="625"/>
      <c r="F532" s="203" t="s">
        <v>22</v>
      </c>
      <c r="G532" s="204">
        <v>61.517000000000003</v>
      </c>
      <c r="H532" s="372"/>
      <c r="I532" s="205">
        <f>G532+H532+K531</f>
        <v>107.765</v>
      </c>
      <c r="J532" s="278"/>
      <c r="K532" s="205">
        <f t="shared" si="982"/>
        <v>107.765</v>
      </c>
      <c r="L532" s="207">
        <f t="shared" si="983"/>
        <v>0</v>
      </c>
      <c r="M532" s="350" t="s">
        <v>262</v>
      </c>
      <c r="N532" s="606"/>
      <c r="O532" s="601"/>
      <c r="P532" s="601"/>
      <c r="Q532" s="601"/>
      <c r="R532" s="601"/>
      <c r="S532" s="631"/>
      <c r="T532" s="479"/>
      <c r="U532" s="181"/>
      <c r="V532" s="181"/>
      <c r="W532" s="181"/>
      <c r="X532" s="181"/>
      <c r="Y532" s="181"/>
      <c r="Z532" s="181"/>
    </row>
    <row r="533" spans="1:27" s="178" customFormat="1" ht="19.899999999999999" customHeight="1">
      <c r="A533" s="615"/>
      <c r="B533" s="714"/>
      <c r="C533" s="708"/>
      <c r="D533" s="614" t="s">
        <v>308</v>
      </c>
      <c r="E533" s="625" t="s">
        <v>405</v>
      </c>
      <c r="F533" s="203" t="s">
        <v>398</v>
      </c>
      <c r="G533" s="204">
        <v>0</v>
      </c>
      <c r="H533" s="212"/>
      <c r="I533" s="205">
        <f t="shared" ref="I533" si="1031">G533+H533</f>
        <v>0</v>
      </c>
      <c r="J533" s="278"/>
      <c r="K533" s="205">
        <f t="shared" si="982"/>
        <v>0</v>
      </c>
      <c r="L533" s="207">
        <v>0</v>
      </c>
      <c r="M533" s="350" t="s">
        <v>262</v>
      </c>
      <c r="N533" s="606">
        <f t="shared" ref="N533:O533" si="1032">G533+G534+G535</f>
        <v>25.343</v>
      </c>
      <c r="O533" s="601">
        <f t="shared" si="1032"/>
        <v>0</v>
      </c>
      <c r="P533" s="601">
        <f t="shared" ref="P533" si="1033">N533+O533</f>
        <v>25.343</v>
      </c>
      <c r="Q533" s="601">
        <f>J533+J534+J535</f>
        <v>0</v>
      </c>
      <c r="R533" s="601">
        <f t="shared" ref="R533" si="1034">P533-Q533</f>
        <v>25.343</v>
      </c>
      <c r="S533" s="631">
        <f t="shared" ref="S533" si="1035">Q533/P533</f>
        <v>0</v>
      </c>
      <c r="T533" s="479"/>
      <c r="U533" s="181"/>
      <c r="V533" s="181"/>
      <c r="W533" s="181"/>
      <c r="X533" s="181"/>
      <c r="Y533" s="181"/>
      <c r="Z533" s="181"/>
    </row>
    <row r="534" spans="1:27" s="178" customFormat="1" ht="19.899999999999999" customHeight="1">
      <c r="A534" s="615"/>
      <c r="B534" s="714"/>
      <c r="C534" s="708"/>
      <c r="D534" s="614"/>
      <c r="E534" s="625"/>
      <c r="F534" s="203" t="s">
        <v>21</v>
      </c>
      <c r="G534" s="204">
        <v>12.465</v>
      </c>
      <c r="H534" s="213"/>
      <c r="I534" s="205">
        <f>G534+H534+K533</f>
        <v>12.465</v>
      </c>
      <c r="J534" s="278"/>
      <c r="K534" s="205">
        <f t="shared" si="982"/>
        <v>12.465</v>
      </c>
      <c r="L534" s="207">
        <f t="shared" si="983"/>
        <v>0</v>
      </c>
      <c r="M534" s="350" t="s">
        <v>262</v>
      </c>
      <c r="N534" s="606"/>
      <c r="O534" s="601"/>
      <c r="P534" s="601"/>
      <c r="Q534" s="601"/>
      <c r="R534" s="601"/>
      <c r="S534" s="631"/>
      <c r="T534" s="479"/>
      <c r="U534" s="181"/>
      <c r="V534" s="181"/>
      <c r="W534" s="181"/>
      <c r="X534" s="181"/>
      <c r="Y534" s="181"/>
      <c r="Z534" s="181"/>
      <c r="AA534" s="178">
        <f>32+5+5.4</f>
        <v>42.4</v>
      </c>
    </row>
    <row r="535" spans="1:27" s="178" customFormat="1" ht="19.899999999999999" customHeight="1">
      <c r="A535" s="615"/>
      <c r="B535" s="714"/>
      <c r="C535" s="708"/>
      <c r="D535" s="614"/>
      <c r="E535" s="625"/>
      <c r="F535" s="203" t="s">
        <v>22</v>
      </c>
      <c r="G535" s="204">
        <v>12.878</v>
      </c>
      <c r="H535" s="214"/>
      <c r="I535" s="205">
        <f>G535+H535+K534</f>
        <v>25.343</v>
      </c>
      <c r="J535" s="278"/>
      <c r="K535" s="205">
        <f t="shared" si="982"/>
        <v>25.343</v>
      </c>
      <c r="L535" s="207">
        <f t="shared" si="983"/>
        <v>0</v>
      </c>
      <c r="M535" s="350" t="s">
        <v>262</v>
      </c>
      <c r="N535" s="606"/>
      <c r="O535" s="601"/>
      <c r="P535" s="601"/>
      <c r="Q535" s="601"/>
      <c r="R535" s="601"/>
      <c r="S535" s="631"/>
      <c r="T535" s="479"/>
      <c r="U535" s="181"/>
      <c r="V535" s="181"/>
      <c r="W535" s="181"/>
      <c r="X535" s="181"/>
      <c r="Y535" s="181"/>
      <c r="Z535" s="181"/>
    </row>
    <row r="536" spans="1:27" s="178" customFormat="1" ht="19.899999999999999" customHeight="1">
      <c r="A536" s="615"/>
      <c r="B536" s="714"/>
      <c r="C536" s="708"/>
      <c r="D536" s="614" t="s">
        <v>308</v>
      </c>
      <c r="E536" s="669" t="s">
        <v>406</v>
      </c>
      <c r="F536" s="270" t="s">
        <v>398</v>
      </c>
      <c r="G536" s="204">
        <v>0</v>
      </c>
      <c r="H536" s="204"/>
      <c r="I536" s="205">
        <f t="shared" ref="I536" si="1036">G536+H536</f>
        <v>0</v>
      </c>
      <c r="J536" s="278"/>
      <c r="K536" s="205">
        <f t="shared" si="982"/>
        <v>0</v>
      </c>
      <c r="L536" s="207">
        <v>0</v>
      </c>
      <c r="M536" s="350" t="s">
        <v>262</v>
      </c>
      <c r="N536" s="606">
        <f t="shared" ref="N536" si="1037">G536+G537+G538</f>
        <v>14.789</v>
      </c>
      <c r="O536" s="601">
        <f>H536+H537+H538</f>
        <v>0</v>
      </c>
      <c r="P536" s="601">
        <f t="shared" ref="P536" si="1038">N536+O536</f>
        <v>14.789</v>
      </c>
      <c r="Q536" s="601">
        <f t="shared" ref="Q536" si="1039">J536+J537+J538</f>
        <v>2.2400000000000002</v>
      </c>
      <c r="R536" s="601">
        <f t="shared" ref="R536" si="1040">P536-Q536</f>
        <v>12.548999999999999</v>
      </c>
      <c r="S536" s="631">
        <f t="shared" ref="S536" si="1041">Q536/P536</f>
        <v>0.15146392589086485</v>
      </c>
      <c r="T536" s="479"/>
      <c r="U536" s="181"/>
      <c r="V536" s="181"/>
      <c r="W536" s="181"/>
      <c r="X536" s="181"/>
      <c r="Y536" s="181"/>
      <c r="Z536" s="181"/>
    </row>
    <row r="537" spans="1:27" s="178" customFormat="1" ht="19.899999999999999" customHeight="1">
      <c r="A537" s="615"/>
      <c r="B537" s="714"/>
      <c r="C537" s="708"/>
      <c r="D537" s="614"/>
      <c r="E537" s="669"/>
      <c r="F537" s="203" t="s">
        <v>21</v>
      </c>
      <c r="G537" s="204">
        <v>7.274</v>
      </c>
      <c r="H537" s="204"/>
      <c r="I537" s="205">
        <f>G537+H537+K536</f>
        <v>7.274</v>
      </c>
      <c r="J537" s="278">
        <v>2.2400000000000002</v>
      </c>
      <c r="K537" s="205">
        <f t="shared" si="982"/>
        <v>5.0339999999999998</v>
      </c>
      <c r="L537" s="207">
        <f t="shared" si="983"/>
        <v>0.30794610943084966</v>
      </c>
      <c r="M537" s="350" t="s">
        <v>262</v>
      </c>
      <c r="N537" s="606"/>
      <c r="O537" s="601"/>
      <c r="P537" s="601"/>
      <c r="Q537" s="601"/>
      <c r="R537" s="601"/>
      <c r="S537" s="631"/>
      <c r="T537" s="479"/>
      <c r="U537" s="181"/>
      <c r="V537" s="181"/>
      <c r="W537" s="181"/>
      <c r="X537" s="181"/>
      <c r="Y537" s="181"/>
      <c r="Z537" s="181"/>
    </row>
    <row r="538" spans="1:27" s="178" customFormat="1" ht="19.899999999999999" customHeight="1">
      <c r="A538" s="615"/>
      <c r="B538" s="714"/>
      <c r="C538" s="708"/>
      <c r="D538" s="614"/>
      <c r="E538" s="669"/>
      <c r="F538" s="203" t="s">
        <v>22</v>
      </c>
      <c r="G538" s="204">
        <v>7.5149999999999997</v>
      </c>
      <c r="H538" s="204"/>
      <c r="I538" s="205">
        <f>G538+H538+K537</f>
        <v>12.548999999999999</v>
      </c>
      <c r="J538" s="278"/>
      <c r="K538" s="205">
        <f t="shared" si="982"/>
        <v>12.548999999999999</v>
      </c>
      <c r="L538" s="207">
        <f t="shared" si="983"/>
        <v>0</v>
      </c>
      <c r="M538" s="350" t="s">
        <v>262</v>
      </c>
      <c r="N538" s="606"/>
      <c r="O538" s="601"/>
      <c r="P538" s="601"/>
      <c r="Q538" s="601"/>
      <c r="R538" s="601"/>
      <c r="S538" s="631"/>
      <c r="T538" s="479"/>
      <c r="U538" s="181"/>
      <c r="V538" s="181"/>
      <c r="W538" s="181"/>
      <c r="X538" s="181"/>
      <c r="Y538" s="181"/>
      <c r="Z538" s="181"/>
    </row>
    <row r="539" spans="1:27" s="178" customFormat="1" ht="19.899999999999999" customHeight="1">
      <c r="A539" s="615"/>
      <c r="B539" s="714"/>
      <c r="C539" s="708"/>
      <c r="D539" s="614" t="s">
        <v>308</v>
      </c>
      <c r="E539" s="625" t="s">
        <v>407</v>
      </c>
      <c r="F539" s="203" t="s">
        <v>398</v>
      </c>
      <c r="G539" s="204">
        <v>0</v>
      </c>
      <c r="H539" s="204"/>
      <c r="I539" s="205">
        <f t="shared" ref="I539" si="1042">G539+H539</f>
        <v>0</v>
      </c>
      <c r="J539" s="278"/>
      <c r="K539" s="205">
        <f t="shared" si="982"/>
        <v>0</v>
      </c>
      <c r="L539" s="207">
        <v>0</v>
      </c>
      <c r="M539" s="350" t="s">
        <v>262</v>
      </c>
      <c r="N539" s="606">
        <f t="shared" ref="N539" si="1043">G539+G540+G541</f>
        <v>1.891</v>
      </c>
      <c r="O539" s="601">
        <f>H539+H540+H541</f>
        <v>0</v>
      </c>
      <c r="P539" s="601">
        <f t="shared" ref="P539" si="1044">N539+O539</f>
        <v>1.891</v>
      </c>
      <c r="Q539" s="601">
        <f t="shared" ref="Q539" si="1045">J539+J540+J541</f>
        <v>0</v>
      </c>
      <c r="R539" s="601">
        <f t="shared" ref="R539" si="1046">P539-Q539</f>
        <v>1.891</v>
      </c>
      <c r="S539" s="631">
        <f t="shared" ref="S539" si="1047">Q539/P539</f>
        <v>0</v>
      </c>
      <c r="T539" s="479"/>
      <c r="U539" s="181"/>
      <c r="V539" s="181"/>
      <c r="W539" s="181"/>
      <c r="X539" s="181"/>
      <c r="Y539" s="181"/>
      <c r="Z539" s="181"/>
    </row>
    <row r="540" spans="1:27" s="178" customFormat="1" ht="19.899999999999999" customHeight="1">
      <c r="A540" s="615"/>
      <c r="B540" s="714"/>
      <c r="C540" s="708"/>
      <c r="D540" s="614"/>
      <c r="E540" s="625"/>
      <c r="F540" s="203" t="s">
        <v>21</v>
      </c>
      <c r="G540" s="204">
        <v>0.93</v>
      </c>
      <c r="H540" s="204"/>
      <c r="I540" s="205">
        <f>G540+H540+K539</f>
        <v>0.93</v>
      </c>
      <c r="J540" s="278"/>
      <c r="K540" s="205">
        <f t="shared" si="982"/>
        <v>0.93</v>
      </c>
      <c r="L540" s="207">
        <f t="shared" si="983"/>
        <v>0</v>
      </c>
      <c r="M540" s="350" t="s">
        <v>262</v>
      </c>
      <c r="N540" s="606"/>
      <c r="O540" s="601"/>
      <c r="P540" s="601"/>
      <c r="Q540" s="601"/>
      <c r="R540" s="601"/>
      <c r="S540" s="631"/>
      <c r="T540" s="479"/>
      <c r="U540" s="181"/>
      <c r="V540" s="181"/>
      <c r="W540" s="181"/>
      <c r="X540" s="181"/>
      <c r="Y540" s="181"/>
      <c r="Z540" s="181"/>
    </row>
    <row r="541" spans="1:27" s="178" customFormat="1" ht="19.899999999999999" customHeight="1">
      <c r="A541" s="615"/>
      <c r="B541" s="714"/>
      <c r="C541" s="708"/>
      <c r="D541" s="614"/>
      <c r="E541" s="625"/>
      <c r="F541" s="203" t="s">
        <v>22</v>
      </c>
      <c r="G541" s="204">
        <v>0.96099999999999997</v>
      </c>
      <c r="H541" s="204"/>
      <c r="I541" s="205">
        <f>G541+H541+K540</f>
        <v>1.891</v>
      </c>
      <c r="J541" s="278"/>
      <c r="K541" s="205">
        <f t="shared" si="982"/>
        <v>1.891</v>
      </c>
      <c r="L541" s="207">
        <f t="shared" si="983"/>
        <v>0</v>
      </c>
      <c r="M541" s="350" t="s">
        <v>262</v>
      </c>
      <c r="N541" s="606"/>
      <c r="O541" s="601"/>
      <c r="P541" s="601"/>
      <c r="Q541" s="601"/>
      <c r="R541" s="601"/>
      <c r="S541" s="631"/>
      <c r="T541" s="479"/>
      <c r="U541" s="181"/>
      <c r="V541" s="181"/>
      <c r="W541" s="181"/>
      <c r="X541" s="181"/>
      <c r="Y541" s="181"/>
      <c r="Z541" s="181"/>
    </row>
    <row r="542" spans="1:27" s="178" customFormat="1" ht="19.899999999999999" customHeight="1">
      <c r="A542" s="615"/>
      <c r="B542" s="714"/>
      <c r="C542" s="708"/>
      <c r="D542" s="614" t="s">
        <v>308</v>
      </c>
      <c r="E542" s="628" t="s">
        <v>408</v>
      </c>
      <c r="F542" s="270" t="s">
        <v>398</v>
      </c>
      <c r="G542" s="204">
        <v>0</v>
      </c>
      <c r="H542" s="204"/>
      <c r="I542" s="205">
        <f t="shared" ref="I542" si="1048">G542+H542</f>
        <v>0</v>
      </c>
      <c r="J542" s="278"/>
      <c r="K542" s="205">
        <f t="shared" si="982"/>
        <v>0</v>
      </c>
      <c r="L542" s="207">
        <v>0</v>
      </c>
      <c r="M542" s="350" t="s">
        <v>262</v>
      </c>
      <c r="N542" s="606">
        <f t="shared" ref="N542:O542" si="1049">G542+G543+G544</f>
        <v>7.1689999999999996</v>
      </c>
      <c r="O542" s="601">
        <f t="shared" si="1049"/>
        <v>0</v>
      </c>
      <c r="P542" s="601">
        <f t="shared" ref="P542" si="1050">N542+O542</f>
        <v>7.1689999999999996</v>
      </c>
      <c r="Q542" s="601">
        <f t="shared" ref="Q542" si="1051">J542+J543+J544</f>
        <v>0</v>
      </c>
      <c r="R542" s="601">
        <f t="shared" ref="R542" si="1052">P542-Q542</f>
        <v>7.1689999999999996</v>
      </c>
      <c r="S542" s="631">
        <f t="shared" ref="S542" si="1053">Q542/P542</f>
        <v>0</v>
      </c>
      <c r="T542" s="479"/>
      <c r="U542" s="181"/>
      <c r="V542" s="181"/>
      <c r="W542" s="181"/>
      <c r="X542" s="181"/>
      <c r="Y542" s="181"/>
      <c r="Z542" s="181"/>
    </row>
    <row r="543" spans="1:27" s="178" customFormat="1" ht="19.899999999999999" customHeight="1">
      <c r="A543" s="615"/>
      <c r="B543" s="714"/>
      <c r="C543" s="708"/>
      <c r="D543" s="614"/>
      <c r="E543" s="629"/>
      <c r="F543" s="203" t="s">
        <v>21</v>
      </c>
      <c r="G543" s="204">
        <v>3.5259999999999998</v>
      </c>
      <c r="H543" s="205"/>
      <c r="I543" s="205">
        <f>G543+H543+K542</f>
        <v>3.5259999999999998</v>
      </c>
      <c r="J543" s="278"/>
      <c r="K543" s="205">
        <f t="shared" si="982"/>
        <v>3.5259999999999998</v>
      </c>
      <c r="L543" s="207">
        <f t="shared" si="983"/>
        <v>0</v>
      </c>
      <c r="M543" s="350" t="s">
        <v>262</v>
      </c>
      <c r="N543" s="606"/>
      <c r="O543" s="601"/>
      <c r="P543" s="601"/>
      <c r="Q543" s="601"/>
      <c r="R543" s="601"/>
      <c r="S543" s="631"/>
      <c r="T543" s="479"/>
      <c r="U543" s="181"/>
      <c r="V543" s="181"/>
      <c r="W543" s="181"/>
      <c r="X543" s="181"/>
      <c r="Y543" s="181"/>
      <c r="Z543" s="181"/>
    </row>
    <row r="544" spans="1:27" s="178" customFormat="1" ht="19.899999999999999" customHeight="1">
      <c r="A544" s="615"/>
      <c r="B544" s="714"/>
      <c r="C544" s="708"/>
      <c r="D544" s="614"/>
      <c r="E544" s="630"/>
      <c r="F544" s="203" t="s">
        <v>22</v>
      </c>
      <c r="G544" s="204">
        <v>3.6429999999999998</v>
      </c>
      <c r="H544" s="204"/>
      <c r="I544" s="205">
        <f>G544+H544+K543</f>
        <v>7.1689999999999996</v>
      </c>
      <c r="J544" s="278"/>
      <c r="K544" s="205">
        <f t="shared" si="982"/>
        <v>7.1689999999999996</v>
      </c>
      <c r="L544" s="207">
        <f t="shared" si="983"/>
        <v>0</v>
      </c>
      <c r="M544" s="350" t="s">
        <v>262</v>
      </c>
      <c r="N544" s="606"/>
      <c r="O544" s="601"/>
      <c r="P544" s="601"/>
      <c r="Q544" s="601"/>
      <c r="R544" s="601"/>
      <c r="S544" s="631"/>
      <c r="T544" s="479"/>
      <c r="U544" s="181"/>
      <c r="V544" s="181"/>
      <c r="W544" s="181"/>
      <c r="X544" s="181"/>
      <c r="Y544" s="181"/>
      <c r="Z544" s="181"/>
    </row>
    <row r="545" spans="1:26" s="178" customFormat="1" ht="19.899999999999999" customHeight="1">
      <c r="A545" s="615"/>
      <c r="B545" s="714"/>
      <c r="C545" s="708"/>
      <c r="D545" s="614" t="s">
        <v>308</v>
      </c>
      <c r="E545" s="709" t="s">
        <v>409</v>
      </c>
      <c r="F545" s="203" t="s">
        <v>398</v>
      </c>
      <c r="G545" s="204">
        <v>0</v>
      </c>
      <c r="H545" s="204"/>
      <c r="I545" s="205">
        <f t="shared" ref="I545" si="1054">G545+H545</f>
        <v>0</v>
      </c>
      <c r="J545" s="278"/>
      <c r="K545" s="205">
        <f t="shared" si="982"/>
        <v>0</v>
      </c>
      <c r="L545" s="207">
        <v>0</v>
      </c>
      <c r="M545" s="350" t="s">
        <v>262</v>
      </c>
      <c r="N545" s="606">
        <f t="shared" ref="N545:O545" si="1055">G545+G546+G547</f>
        <v>15.996</v>
      </c>
      <c r="O545" s="601">
        <f t="shared" si="1055"/>
        <v>7</v>
      </c>
      <c r="P545" s="601">
        <f t="shared" ref="P545" si="1056">N545+O545</f>
        <v>22.996000000000002</v>
      </c>
      <c r="Q545" s="601">
        <f t="shared" ref="Q545" si="1057">J545+J546+J547</f>
        <v>10.835000000000001</v>
      </c>
      <c r="R545" s="601">
        <f t="shared" ref="R545" si="1058">P545-Q545</f>
        <v>12.161000000000001</v>
      </c>
      <c r="S545" s="631">
        <f t="shared" ref="S545" si="1059">Q545/P545</f>
        <v>0.47116889893894587</v>
      </c>
      <c r="T545" s="479"/>
      <c r="U545" s="181"/>
      <c r="V545" s="181"/>
      <c r="W545" s="181"/>
      <c r="X545" s="181"/>
      <c r="Y545" s="181"/>
      <c r="Z545" s="181"/>
    </row>
    <row r="546" spans="1:26" s="178" customFormat="1" ht="19.899999999999999" customHeight="1">
      <c r="A546" s="615"/>
      <c r="B546" s="714"/>
      <c r="C546" s="708"/>
      <c r="D546" s="614"/>
      <c r="E546" s="710"/>
      <c r="F546" s="203" t="s">
        <v>21</v>
      </c>
      <c r="G546" s="204">
        <v>7.8680000000000003</v>
      </c>
      <c r="H546" s="204">
        <v>7</v>
      </c>
      <c r="I546" s="205">
        <f>G546+H546+K545</f>
        <v>14.868</v>
      </c>
      <c r="J546" s="278">
        <v>10.835000000000001</v>
      </c>
      <c r="K546" s="205">
        <f t="shared" si="982"/>
        <v>4.0329999999999995</v>
      </c>
      <c r="L546" s="207">
        <f t="shared" si="983"/>
        <v>0.72874630078019909</v>
      </c>
      <c r="M546" s="350" t="s">
        <v>262</v>
      </c>
      <c r="N546" s="606"/>
      <c r="O546" s="601"/>
      <c r="P546" s="601"/>
      <c r="Q546" s="601"/>
      <c r="R546" s="601"/>
      <c r="S546" s="631"/>
      <c r="T546" s="479"/>
      <c r="U546" s="181"/>
      <c r="V546" s="181"/>
      <c r="W546" s="181"/>
      <c r="X546" s="181"/>
      <c r="Y546" s="181"/>
      <c r="Z546" s="181"/>
    </row>
    <row r="547" spans="1:26" s="178" customFormat="1" ht="19.899999999999999" customHeight="1">
      <c r="A547" s="615"/>
      <c r="B547" s="714"/>
      <c r="C547" s="708"/>
      <c r="D547" s="614"/>
      <c r="E547" s="711"/>
      <c r="F547" s="203" t="s">
        <v>22</v>
      </c>
      <c r="G547" s="204">
        <v>8.1280000000000001</v>
      </c>
      <c r="H547" s="204"/>
      <c r="I547" s="205">
        <f>G547+H547+K546</f>
        <v>12.161</v>
      </c>
      <c r="J547" s="278"/>
      <c r="K547" s="205">
        <f t="shared" si="982"/>
        <v>12.161</v>
      </c>
      <c r="L547" s="207">
        <f t="shared" si="983"/>
        <v>0</v>
      </c>
      <c r="M547" s="350" t="s">
        <v>262</v>
      </c>
      <c r="N547" s="606"/>
      <c r="O547" s="601"/>
      <c r="P547" s="601"/>
      <c r="Q547" s="601"/>
      <c r="R547" s="601"/>
      <c r="S547" s="631"/>
      <c r="T547" s="479"/>
      <c r="U547" s="181"/>
      <c r="V547" s="181"/>
      <c r="W547" s="181"/>
      <c r="X547" s="181"/>
      <c r="Y547" s="181"/>
      <c r="Z547" s="181"/>
    </row>
    <row r="548" spans="1:26" s="178" customFormat="1" ht="19.899999999999999" customHeight="1">
      <c r="A548" s="615"/>
      <c r="B548" s="714"/>
      <c r="C548" s="708"/>
      <c r="D548" s="614" t="s">
        <v>308</v>
      </c>
      <c r="E548" s="625" t="s">
        <v>371</v>
      </c>
      <c r="F548" s="270" t="s">
        <v>398</v>
      </c>
      <c r="G548" s="204">
        <v>0</v>
      </c>
      <c r="H548" s="204"/>
      <c r="I548" s="205">
        <f t="shared" ref="I548" si="1060">G548+H548</f>
        <v>0</v>
      </c>
      <c r="J548" s="278"/>
      <c r="K548" s="205">
        <f t="shared" si="982"/>
        <v>0</v>
      </c>
      <c r="L548" s="207">
        <v>0</v>
      </c>
      <c r="M548" s="350" t="s">
        <v>262</v>
      </c>
      <c r="N548" s="606">
        <f t="shared" ref="N548:O548" si="1061">G548+G549+G550</f>
        <v>11.937999999999999</v>
      </c>
      <c r="O548" s="601">
        <f t="shared" si="1061"/>
        <v>0</v>
      </c>
      <c r="P548" s="601">
        <f t="shared" ref="P548" si="1062">N548+O548</f>
        <v>11.937999999999999</v>
      </c>
      <c r="Q548" s="601">
        <f t="shared" ref="Q548" si="1063">J548+J549+J550</f>
        <v>5.0839999999999996</v>
      </c>
      <c r="R548" s="601">
        <f t="shared" ref="R548" si="1064">P548-Q548</f>
        <v>6.8539999999999992</v>
      </c>
      <c r="S548" s="631">
        <f t="shared" ref="S548" si="1065">Q548/P548</f>
        <v>0.42586697939353324</v>
      </c>
      <c r="T548" s="479"/>
      <c r="U548" s="181"/>
      <c r="V548" s="181"/>
      <c r="W548" s="181"/>
      <c r="X548" s="181"/>
      <c r="Y548" s="181"/>
      <c r="Z548" s="181"/>
    </row>
    <row r="549" spans="1:26" s="178" customFormat="1" ht="19.899999999999999" customHeight="1">
      <c r="A549" s="615"/>
      <c r="B549" s="714"/>
      <c r="C549" s="708"/>
      <c r="D549" s="614"/>
      <c r="E549" s="625"/>
      <c r="F549" s="203" t="s">
        <v>21</v>
      </c>
      <c r="G549" s="204">
        <v>5.8719999999999999</v>
      </c>
      <c r="H549" s="204"/>
      <c r="I549" s="205">
        <f>G549+H549+K548</f>
        <v>5.8719999999999999</v>
      </c>
      <c r="J549" s="278">
        <v>5.0839999999999996</v>
      </c>
      <c r="K549" s="205">
        <f t="shared" si="982"/>
        <v>0.78800000000000026</v>
      </c>
      <c r="L549" s="207">
        <f t="shared" si="983"/>
        <v>0.86580381471389645</v>
      </c>
      <c r="M549" s="350" t="s">
        <v>262</v>
      </c>
      <c r="N549" s="606"/>
      <c r="O549" s="601"/>
      <c r="P549" s="601"/>
      <c r="Q549" s="601"/>
      <c r="R549" s="601"/>
      <c r="S549" s="631"/>
      <c r="T549" s="479"/>
      <c r="U549" s="181"/>
      <c r="V549" s="181"/>
      <c r="W549" s="181"/>
      <c r="X549" s="181"/>
      <c r="Y549" s="181"/>
      <c r="Z549" s="181"/>
    </row>
    <row r="550" spans="1:26" s="178" customFormat="1" ht="19.899999999999999" customHeight="1">
      <c r="A550" s="615"/>
      <c r="B550" s="714"/>
      <c r="C550" s="708"/>
      <c r="D550" s="614"/>
      <c r="E550" s="625"/>
      <c r="F550" s="203" t="s">
        <v>22</v>
      </c>
      <c r="G550" s="204">
        <v>6.0659999999999998</v>
      </c>
      <c r="H550" s="204"/>
      <c r="I550" s="205">
        <f>G550+H550+K549</f>
        <v>6.8540000000000001</v>
      </c>
      <c r="J550" s="278"/>
      <c r="K550" s="205">
        <f t="shared" si="982"/>
        <v>6.8540000000000001</v>
      </c>
      <c r="L550" s="207">
        <f t="shared" si="983"/>
        <v>0</v>
      </c>
      <c r="M550" s="350" t="s">
        <v>262</v>
      </c>
      <c r="N550" s="606"/>
      <c r="O550" s="601"/>
      <c r="P550" s="601"/>
      <c r="Q550" s="601"/>
      <c r="R550" s="601"/>
      <c r="S550" s="631"/>
      <c r="T550" s="479"/>
      <c r="U550" s="181"/>
      <c r="V550" s="181"/>
      <c r="W550" s="181"/>
      <c r="X550" s="181"/>
      <c r="Y550" s="181"/>
      <c r="Z550" s="181"/>
    </row>
    <row r="551" spans="1:26" s="178" customFormat="1" ht="19.899999999999999" customHeight="1">
      <c r="A551" s="615"/>
      <c r="B551" s="714"/>
      <c r="C551" s="708"/>
      <c r="D551" s="614" t="s">
        <v>308</v>
      </c>
      <c r="E551" s="625" t="s">
        <v>410</v>
      </c>
      <c r="F551" s="270" t="s">
        <v>398</v>
      </c>
      <c r="G551" s="204">
        <v>0</v>
      </c>
      <c r="H551" s="204"/>
      <c r="I551" s="205">
        <f t="shared" ref="I551" si="1066">G551+H551</f>
        <v>0</v>
      </c>
      <c r="J551" s="278"/>
      <c r="K551" s="205">
        <f t="shared" si="982"/>
        <v>0</v>
      </c>
      <c r="L551" s="207">
        <v>0</v>
      </c>
      <c r="M551" s="350" t="s">
        <v>262</v>
      </c>
      <c r="N551" s="606">
        <f t="shared" ref="N551:O551" si="1067">G551+G552+G553</f>
        <v>94.568999999999988</v>
      </c>
      <c r="O551" s="601">
        <f t="shared" si="1067"/>
        <v>0</v>
      </c>
      <c r="P551" s="601">
        <f t="shared" ref="P551" si="1068">N551+O551</f>
        <v>94.568999999999988</v>
      </c>
      <c r="Q551" s="601">
        <f t="shared" ref="Q551" si="1069">J551+J552+J553</f>
        <v>0.26</v>
      </c>
      <c r="R551" s="601">
        <f t="shared" ref="R551" si="1070">P551-Q551</f>
        <v>94.308999999999983</v>
      </c>
      <c r="S551" s="631">
        <f t="shared" ref="S551" si="1071">Q551/P551</f>
        <v>2.7493153147437324E-3</v>
      </c>
      <c r="T551" s="479"/>
      <c r="U551" s="181"/>
      <c r="V551" s="181"/>
      <c r="W551" s="181"/>
      <c r="X551" s="181"/>
      <c r="Y551" s="181"/>
      <c r="Z551" s="181"/>
    </row>
    <row r="552" spans="1:26" s="178" customFormat="1" ht="19.899999999999999" customHeight="1">
      <c r="A552" s="615"/>
      <c r="B552" s="714"/>
      <c r="C552" s="708"/>
      <c r="D552" s="614"/>
      <c r="E552" s="625"/>
      <c r="F552" s="203" t="s">
        <v>21</v>
      </c>
      <c r="G552" s="204">
        <v>46.515999999999998</v>
      </c>
      <c r="H552" s="204"/>
      <c r="I552" s="205">
        <f>G552+H552+K551</f>
        <v>46.515999999999998</v>
      </c>
      <c r="J552" s="278">
        <v>0.26</v>
      </c>
      <c r="K552" s="205">
        <f t="shared" si="982"/>
        <v>46.256</v>
      </c>
      <c r="L552" s="207">
        <f t="shared" si="983"/>
        <v>5.5894745893885975E-3</v>
      </c>
      <c r="M552" s="350" t="s">
        <v>262</v>
      </c>
      <c r="N552" s="606"/>
      <c r="O552" s="601"/>
      <c r="P552" s="601"/>
      <c r="Q552" s="601"/>
      <c r="R552" s="601"/>
      <c r="S552" s="631"/>
      <c r="T552" s="479"/>
      <c r="U552" s="181"/>
      <c r="V552" s="181"/>
      <c r="W552" s="181"/>
      <c r="X552" s="181"/>
      <c r="Y552" s="181"/>
      <c r="Z552" s="181"/>
    </row>
    <row r="553" spans="1:26" s="178" customFormat="1" ht="19.899999999999999" customHeight="1">
      <c r="A553" s="615"/>
      <c r="B553" s="714"/>
      <c r="C553" s="708"/>
      <c r="D553" s="614"/>
      <c r="E553" s="625"/>
      <c r="F553" s="203" t="s">
        <v>22</v>
      </c>
      <c r="G553" s="204">
        <v>48.052999999999997</v>
      </c>
      <c r="H553" s="215"/>
      <c r="I553" s="205">
        <f>G553+H553+K552</f>
        <v>94.308999999999997</v>
      </c>
      <c r="J553" s="278"/>
      <c r="K553" s="205">
        <f t="shared" si="982"/>
        <v>94.308999999999997</v>
      </c>
      <c r="L553" s="207">
        <f t="shared" si="983"/>
        <v>0</v>
      </c>
      <c r="M553" s="350" t="s">
        <v>262</v>
      </c>
      <c r="N553" s="606"/>
      <c r="O553" s="601"/>
      <c r="P553" s="601"/>
      <c r="Q553" s="601"/>
      <c r="R553" s="601"/>
      <c r="S553" s="631"/>
      <c r="T553" s="479"/>
      <c r="U553" s="181"/>
      <c r="V553" s="181"/>
      <c r="W553" s="181"/>
      <c r="X553" s="181"/>
      <c r="Y553" s="181"/>
      <c r="Z553" s="181"/>
    </row>
    <row r="554" spans="1:26" s="178" customFormat="1" ht="19.899999999999999" customHeight="1">
      <c r="A554" s="615"/>
      <c r="B554" s="714"/>
      <c r="C554" s="708"/>
      <c r="D554" s="614" t="s">
        <v>308</v>
      </c>
      <c r="E554" s="669" t="s">
        <v>411</v>
      </c>
      <c r="F554" s="270" t="s">
        <v>398</v>
      </c>
      <c r="G554" s="204">
        <v>0</v>
      </c>
      <c r="H554" s="204"/>
      <c r="I554" s="205">
        <f t="shared" ref="I554" si="1072">G554+H554</f>
        <v>0</v>
      </c>
      <c r="J554" s="278"/>
      <c r="K554" s="205">
        <f t="shared" si="982"/>
        <v>0</v>
      </c>
      <c r="L554" s="207">
        <v>0</v>
      </c>
      <c r="M554" s="350" t="s">
        <v>262</v>
      </c>
      <c r="N554" s="606">
        <f t="shared" ref="N554:O554" si="1073">G554+G555+G556</f>
        <v>174.57400000000001</v>
      </c>
      <c r="O554" s="601">
        <f t="shared" si="1073"/>
        <v>0</v>
      </c>
      <c r="P554" s="601">
        <f t="shared" ref="P554" si="1074">N554+O554</f>
        <v>174.57400000000001</v>
      </c>
      <c r="Q554" s="601">
        <f t="shared" ref="Q554" si="1075">J554+J555+J556</f>
        <v>23.1</v>
      </c>
      <c r="R554" s="601">
        <f t="shared" ref="R554" si="1076">P554-Q554</f>
        <v>151.47400000000002</v>
      </c>
      <c r="S554" s="631">
        <f t="shared" ref="S554" si="1077">Q554/P554</f>
        <v>0.13232210982162293</v>
      </c>
      <c r="T554" s="479"/>
      <c r="U554" s="181"/>
      <c r="V554" s="181"/>
      <c r="W554" s="181"/>
      <c r="X554" s="181"/>
      <c r="Y554" s="181"/>
      <c r="Z554" s="181"/>
    </row>
    <row r="555" spans="1:26" s="178" customFormat="1" ht="19.899999999999999" customHeight="1">
      <c r="A555" s="615"/>
      <c r="B555" s="714"/>
      <c r="C555" s="708"/>
      <c r="D555" s="614"/>
      <c r="E555" s="669"/>
      <c r="F555" s="203" t="s">
        <v>21</v>
      </c>
      <c r="G555" s="204">
        <v>85.867999999999995</v>
      </c>
      <c r="H555" s="204"/>
      <c r="I555" s="205">
        <f>G555+H555+K554</f>
        <v>85.867999999999995</v>
      </c>
      <c r="J555" s="278">
        <v>23.1</v>
      </c>
      <c r="K555" s="205">
        <f t="shared" si="982"/>
        <v>62.767999999999994</v>
      </c>
      <c r="L555" s="207">
        <f t="shared" si="983"/>
        <v>0.26901756183910192</v>
      </c>
      <c r="M555" s="350" t="s">
        <v>262</v>
      </c>
      <c r="N555" s="606"/>
      <c r="O555" s="601"/>
      <c r="P555" s="601"/>
      <c r="Q555" s="601"/>
      <c r="R555" s="601"/>
      <c r="S555" s="631"/>
      <c r="T555" s="479"/>
      <c r="U555" s="181"/>
      <c r="V555" s="181"/>
      <c r="W555" s="181"/>
      <c r="X555" s="181"/>
      <c r="Y555" s="181"/>
      <c r="Z555" s="181"/>
    </row>
    <row r="556" spans="1:26" s="178" customFormat="1" ht="19.899999999999999" customHeight="1">
      <c r="A556" s="615"/>
      <c r="B556" s="714"/>
      <c r="C556" s="708"/>
      <c r="D556" s="614"/>
      <c r="E556" s="669"/>
      <c r="F556" s="203" t="s">
        <v>22</v>
      </c>
      <c r="G556" s="204">
        <v>88.706000000000003</v>
      </c>
      <c r="H556" s="204"/>
      <c r="I556" s="205">
        <f>G556+H556+K555</f>
        <v>151.47399999999999</v>
      </c>
      <c r="J556" s="278"/>
      <c r="K556" s="205">
        <f t="shared" si="982"/>
        <v>151.47399999999999</v>
      </c>
      <c r="L556" s="207">
        <f t="shared" si="983"/>
        <v>0</v>
      </c>
      <c r="M556" s="350" t="s">
        <v>262</v>
      </c>
      <c r="N556" s="606"/>
      <c r="O556" s="601"/>
      <c r="P556" s="601"/>
      <c r="Q556" s="601"/>
      <c r="R556" s="601"/>
      <c r="S556" s="631"/>
      <c r="T556" s="479"/>
      <c r="U556" s="181"/>
      <c r="V556" s="181"/>
      <c r="W556" s="181"/>
      <c r="X556" s="181"/>
      <c r="Y556" s="181"/>
      <c r="Z556" s="181"/>
    </row>
    <row r="557" spans="1:26" s="178" customFormat="1" ht="19.899999999999999" customHeight="1">
      <c r="A557" s="615"/>
      <c r="B557" s="714"/>
      <c r="C557" s="708"/>
      <c r="D557" s="614" t="s">
        <v>308</v>
      </c>
      <c r="E557" s="625" t="s">
        <v>412</v>
      </c>
      <c r="F557" s="270" t="s">
        <v>398</v>
      </c>
      <c r="G557" s="204">
        <v>0</v>
      </c>
      <c r="H557" s="204"/>
      <c r="I557" s="205">
        <f t="shared" ref="I557" si="1078">G557+H557</f>
        <v>0</v>
      </c>
      <c r="J557" s="278"/>
      <c r="K557" s="205">
        <f t="shared" si="982"/>
        <v>0</v>
      </c>
      <c r="L557" s="207">
        <v>0</v>
      </c>
      <c r="M557" s="350" t="s">
        <v>262</v>
      </c>
      <c r="N557" s="606">
        <f t="shared" ref="N557:O557" si="1079">G557+G558+G559</f>
        <v>15.217000000000001</v>
      </c>
      <c r="O557" s="601">
        <f t="shared" si="1079"/>
        <v>0</v>
      </c>
      <c r="P557" s="601">
        <f t="shared" ref="P557" si="1080">N557+O557</f>
        <v>15.217000000000001</v>
      </c>
      <c r="Q557" s="601">
        <f t="shared" ref="Q557" si="1081">J557+J558+J559</f>
        <v>0.63</v>
      </c>
      <c r="R557" s="601">
        <f t="shared" ref="R557" si="1082">P557-Q557</f>
        <v>14.587</v>
      </c>
      <c r="S557" s="631">
        <f t="shared" ref="S557" si="1083">Q557/P557</f>
        <v>4.1401064598803966E-2</v>
      </c>
      <c r="T557" s="479"/>
      <c r="U557" s="181"/>
      <c r="V557" s="181"/>
      <c r="W557" s="181"/>
      <c r="X557" s="181"/>
      <c r="Y557" s="181"/>
      <c r="Z557" s="181"/>
    </row>
    <row r="558" spans="1:26" s="178" customFormat="1" ht="19.899999999999999" customHeight="1">
      <c r="A558" s="615"/>
      <c r="B558" s="714"/>
      <c r="C558" s="708"/>
      <c r="D558" s="614"/>
      <c r="E558" s="625"/>
      <c r="F558" s="203" t="s">
        <v>21</v>
      </c>
      <c r="G558" s="204">
        <v>7.4850000000000003</v>
      </c>
      <c r="H558" s="204"/>
      <c r="I558" s="205">
        <f>G558+H558+K557</f>
        <v>7.4850000000000003</v>
      </c>
      <c r="J558" s="278">
        <v>0.63</v>
      </c>
      <c r="K558" s="205">
        <f t="shared" si="982"/>
        <v>6.8550000000000004</v>
      </c>
      <c r="L558" s="207">
        <f t="shared" si="983"/>
        <v>8.4168336673346694E-2</v>
      </c>
      <c r="M558" s="350" t="s">
        <v>262</v>
      </c>
      <c r="N558" s="606"/>
      <c r="O558" s="601"/>
      <c r="P558" s="601"/>
      <c r="Q558" s="601"/>
      <c r="R558" s="601"/>
      <c r="S558" s="631"/>
      <c r="T558" s="479"/>
      <c r="U558" s="181"/>
      <c r="V558" s="181"/>
      <c r="W558" s="181"/>
      <c r="X558" s="181"/>
      <c r="Y558" s="181"/>
      <c r="Z558" s="181"/>
    </row>
    <row r="559" spans="1:26" s="178" customFormat="1" ht="19.899999999999999" customHeight="1">
      <c r="A559" s="615"/>
      <c r="B559" s="714"/>
      <c r="C559" s="708"/>
      <c r="D559" s="614"/>
      <c r="E559" s="625"/>
      <c r="F559" s="203" t="s">
        <v>22</v>
      </c>
      <c r="G559" s="204">
        <v>7.7320000000000002</v>
      </c>
      <c r="H559" s="204"/>
      <c r="I559" s="205">
        <f>G559+H559+K558</f>
        <v>14.587</v>
      </c>
      <c r="J559" s="278"/>
      <c r="K559" s="205">
        <f t="shared" si="982"/>
        <v>14.587</v>
      </c>
      <c r="L559" s="207">
        <f t="shared" si="983"/>
        <v>0</v>
      </c>
      <c r="M559" s="350" t="s">
        <v>262</v>
      </c>
      <c r="N559" s="606"/>
      <c r="O559" s="601"/>
      <c r="P559" s="601"/>
      <c r="Q559" s="601"/>
      <c r="R559" s="601"/>
      <c r="S559" s="631"/>
      <c r="T559" s="479"/>
      <c r="U559" s="181"/>
      <c r="V559" s="181"/>
      <c r="W559" s="181"/>
      <c r="X559" s="181"/>
      <c r="Y559" s="181"/>
      <c r="Z559" s="181"/>
    </row>
    <row r="560" spans="1:26" s="178" customFormat="1" ht="19.899999999999999" customHeight="1">
      <c r="A560" s="615"/>
      <c r="B560" s="714"/>
      <c r="C560" s="708"/>
      <c r="D560" s="614" t="s">
        <v>308</v>
      </c>
      <c r="E560" s="625" t="s">
        <v>372</v>
      </c>
      <c r="F560" s="270" t="s">
        <v>398</v>
      </c>
      <c r="G560" s="204">
        <v>0</v>
      </c>
      <c r="H560" s="204"/>
      <c r="I560" s="205">
        <f t="shared" ref="I560" si="1084">G560+H560</f>
        <v>0</v>
      </c>
      <c r="J560" s="278"/>
      <c r="K560" s="205">
        <f t="shared" si="982"/>
        <v>0</v>
      </c>
      <c r="L560" s="207">
        <v>0</v>
      </c>
      <c r="M560" s="350" t="s">
        <v>262</v>
      </c>
      <c r="N560" s="606">
        <f t="shared" ref="N560:O560" si="1085">G560+G561+G562</f>
        <v>26.489000000000001</v>
      </c>
      <c r="O560" s="601">
        <f t="shared" si="1085"/>
        <v>0</v>
      </c>
      <c r="P560" s="601">
        <f t="shared" ref="P560" si="1086">N560+O560</f>
        <v>26.489000000000001</v>
      </c>
      <c r="Q560" s="601">
        <f t="shared" ref="Q560" si="1087">J560+J561+J562</f>
        <v>1.1200000000000001</v>
      </c>
      <c r="R560" s="601">
        <f t="shared" ref="R560" si="1088">P560-Q560</f>
        <v>25.369</v>
      </c>
      <c r="S560" s="631">
        <f t="shared" ref="S560" si="1089">Q560/P560</f>
        <v>4.2281701838499004E-2</v>
      </c>
      <c r="T560" s="479"/>
      <c r="U560" s="181"/>
      <c r="V560" s="181"/>
      <c r="W560" s="181"/>
      <c r="X560" s="181"/>
      <c r="Y560" s="181"/>
      <c r="Z560" s="181"/>
    </row>
    <row r="561" spans="1:26" s="178" customFormat="1" ht="19.899999999999999" customHeight="1">
      <c r="A561" s="615"/>
      <c r="B561" s="714"/>
      <c r="C561" s="708"/>
      <c r="D561" s="614"/>
      <c r="E561" s="625"/>
      <c r="F561" s="203" t="s">
        <v>21</v>
      </c>
      <c r="G561" s="204">
        <v>13.029</v>
      </c>
      <c r="H561" s="204"/>
      <c r="I561" s="205">
        <f>G561+H561+K560</f>
        <v>13.029</v>
      </c>
      <c r="J561" s="278">
        <v>1.1200000000000001</v>
      </c>
      <c r="K561" s="205">
        <f t="shared" si="982"/>
        <v>11.908999999999999</v>
      </c>
      <c r="L561" s="207">
        <f t="shared" si="983"/>
        <v>8.5962084580551087E-2</v>
      </c>
      <c r="M561" s="350" t="s">
        <v>262</v>
      </c>
      <c r="N561" s="606"/>
      <c r="O561" s="601"/>
      <c r="P561" s="601"/>
      <c r="Q561" s="601"/>
      <c r="R561" s="601"/>
      <c r="S561" s="631"/>
      <c r="T561" s="479"/>
      <c r="U561" s="181"/>
      <c r="V561" s="181"/>
      <c r="W561" s="181"/>
      <c r="X561" s="181"/>
      <c r="Y561" s="181"/>
      <c r="Z561" s="181"/>
    </row>
    <row r="562" spans="1:26" s="178" customFormat="1" ht="19.899999999999999" customHeight="1">
      <c r="A562" s="615"/>
      <c r="B562" s="714"/>
      <c r="C562" s="708"/>
      <c r="D562" s="614"/>
      <c r="E562" s="625"/>
      <c r="F562" s="203" t="s">
        <v>22</v>
      </c>
      <c r="G562" s="204">
        <v>13.46</v>
      </c>
      <c r="H562" s="204"/>
      <c r="I562" s="205">
        <f>G562+H562+K561</f>
        <v>25.369</v>
      </c>
      <c r="J562" s="278"/>
      <c r="K562" s="205">
        <f t="shared" si="982"/>
        <v>25.369</v>
      </c>
      <c r="L562" s="207">
        <f t="shared" si="983"/>
        <v>0</v>
      </c>
      <c r="M562" s="350" t="s">
        <v>262</v>
      </c>
      <c r="N562" s="606"/>
      <c r="O562" s="601"/>
      <c r="P562" s="601"/>
      <c r="Q562" s="601"/>
      <c r="R562" s="601"/>
      <c r="S562" s="631"/>
      <c r="T562" s="479"/>
      <c r="U562" s="181"/>
      <c r="V562" s="181"/>
      <c r="W562" s="181"/>
      <c r="X562" s="181"/>
      <c r="Y562" s="181"/>
      <c r="Z562" s="181"/>
    </row>
    <row r="563" spans="1:26" s="178" customFormat="1" ht="19.899999999999999" customHeight="1">
      <c r="A563" s="615"/>
      <c r="B563" s="714"/>
      <c r="C563" s="708"/>
      <c r="D563" s="614" t="s">
        <v>308</v>
      </c>
      <c r="E563" s="669" t="s">
        <v>413</v>
      </c>
      <c r="F563" s="270" t="s">
        <v>398</v>
      </c>
      <c r="G563" s="204">
        <v>0</v>
      </c>
      <c r="H563" s="204"/>
      <c r="I563" s="205">
        <f t="shared" ref="I563" si="1090">G563+H563</f>
        <v>0</v>
      </c>
      <c r="J563" s="278"/>
      <c r="K563" s="205">
        <f t="shared" si="982"/>
        <v>0</v>
      </c>
      <c r="L563" s="207">
        <v>0</v>
      </c>
      <c r="M563" s="350" t="s">
        <v>262</v>
      </c>
      <c r="N563" s="606">
        <f t="shared" ref="N563:O563" si="1091">G563+G564+G565</f>
        <v>2.5</v>
      </c>
      <c r="O563" s="601">
        <f t="shared" si="1091"/>
        <v>0</v>
      </c>
      <c r="P563" s="601">
        <f t="shared" ref="P563" si="1092">N563+O563</f>
        <v>2.5</v>
      </c>
      <c r="Q563" s="601">
        <f t="shared" ref="Q563" si="1093">J563+J564+J565</f>
        <v>0</v>
      </c>
      <c r="R563" s="601">
        <f t="shared" ref="R563" si="1094">P563-Q563</f>
        <v>2.5</v>
      </c>
      <c r="S563" s="631">
        <f t="shared" ref="S563" si="1095">Q563/P563</f>
        <v>0</v>
      </c>
      <c r="T563" s="479"/>
      <c r="U563" s="181"/>
      <c r="V563" s="181"/>
      <c r="W563" s="181"/>
      <c r="X563" s="181"/>
      <c r="Y563" s="181"/>
      <c r="Z563" s="181"/>
    </row>
    <row r="564" spans="1:26" s="178" customFormat="1" ht="19.899999999999999" customHeight="1">
      <c r="A564" s="615"/>
      <c r="B564" s="714"/>
      <c r="C564" s="708"/>
      <c r="D564" s="614"/>
      <c r="E564" s="669"/>
      <c r="F564" s="203" t="s">
        <v>21</v>
      </c>
      <c r="G564" s="204">
        <v>1.23</v>
      </c>
      <c r="H564" s="204"/>
      <c r="I564" s="205">
        <f>G564+H564+K563</f>
        <v>1.23</v>
      </c>
      <c r="J564" s="278"/>
      <c r="K564" s="205">
        <f t="shared" si="982"/>
        <v>1.23</v>
      </c>
      <c r="L564" s="207">
        <f t="shared" si="983"/>
        <v>0</v>
      </c>
      <c r="M564" s="350" t="s">
        <v>262</v>
      </c>
      <c r="N564" s="606"/>
      <c r="O564" s="601"/>
      <c r="P564" s="601"/>
      <c r="Q564" s="601"/>
      <c r="R564" s="601"/>
      <c r="S564" s="631"/>
      <c r="T564" s="479"/>
      <c r="U564" s="181"/>
      <c r="V564" s="181"/>
      <c r="W564" s="181"/>
      <c r="X564" s="181"/>
      <c r="Y564" s="181"/>
      <c r="Z564" s="181"/>
    </row>
    <row r="565" spans="1:26" s="178" customFormat="1" ht="19.899999999999999" customHeight="1">
      <c r="A565" s="615"/>
      <c r="B565" s="714"/>
      <c r="C565" s="708"/>
      <c r="D565" s="614"/>
      <c r="E565" s="669"/>
      <c r="F565" s="203" t="s">
        <v>22</v>
      </c>
      <c r="G565" s="204">
        <v>1.27</v>
      </c>
      <c r="H565" s="204"/>
      <c r="I565" s="205">
        <f>G565+H565+K564</f>
        <v>2.5</v>
      </c>
      <c r="J565" s="278"/>
      <c r="K565" s="205">
        <f t="shared" si="982"/>
        <v>2.5</v>
      </c>
      <c r="L565" s="207">
        <f t="shared" si="983"/>
        <v>0</v>
      </c>
      <c r="M565" s="350" t="s">
        <v>262</v>
      </c>
      <c r="N565" s="606"/>
      <c r="O565" s="601"/>
      <c r="P565" s="601"/>
      <c r="Q565" s="601"/>
      <c r="R565" s="601"/>
      <c r="S565" s="631"/>
      <c r="T565" s="479"/>
      <c r="U565" s="181"/>
      <c r="V565" s="181"/>
      <c r="W565" s="181"/>
      <c r="X565" s="181"/>
      <c r="Y565" s="181"/>
      <c r="Z565" s="181"/>
    </row>
    <row r="566" spans="1:26" s="178" customFormat="1" ht="19.899999999999999" customHeight="1">
      <c r="A566" s="615"/>
      <c r="B566" s="714"/>
      <c r="C566" s="708"/>
      <c r="D566" s="614" t="s">
        <v>308</v>
      </c>
      <c r="E566" s="625" t="s">
        <v>414</v>
      </c>
      <c r="F566" s="270" t="s">
        <v>398</v>
      </c>
      <c r="G566" s="204">
        <v>0</v>
      </c>
      <c r="H566" s="204"/>
      <c r="I566" s="205">
        <f t="shared" ref="I566" si="1096">G566+H566</f>
        <v>0</v>
      </c>
      <c r="J566" s="278"/>
      <c r="K566" s="205">
        <f t="shared" si="982"/>
        <v>0</v>
      </c>
      <c r="L566" s="207">
        <v>0</v>
      </c>
      <c r="M566" s="350" t="s">
        <v>262</v>
      </c>
      <c r="N566" s="606">
        <f t="shared" ref="N566:O566" si="1097">G566+G567+G568</f>
        <v>10.698</v>
      </c>
      <c r="O566" s="601">
        <f t="shared" si="1097"/>
        <v>0</v>
      </c>
      <c r="P566" s="601">
        <f t="shared" ref="P566" si="1098">N566+O566</f>
        <v>10.698</v>
      </c>
      <c r="Q566" s="601">
        <f t="shared" ref="Q566" si="1099">J566+J567+J568</f>
        <v>0.97</v>
      </c>
      <c r="R566" s="601">
        <f t="shared" ref="R566" si="1100">P566-Q566</f>
        <v>9.7279999999999998</v>
      </c>
      <c r="S566" s="631">
        <f t="shared" ref="S566" si="1101">Q566/P566</f>
        <v>9.0671153486633016E-2</v>
      </c>
      <c r="T566" s="479"/>
      <c r="U566" s="181"/>
      <c r="V566" s="181"/>
      <c r="W566" s="181"/>
      <c r="X566" s="181"/>
      <c r="Y566" s="181"/>
      <c r="Z566" s="181"/>
    </row>
    <row r="567" spans="1:26" s="178" customFormat="1" ht="19.899999999999999" customHeight="1">
      <c r="A567" s="615"/>
      <c r="B567" s="714"/>
      <c r="C567" s="708"/>
      <c r="D567" s="614"/>
      <c r="E567" s="625"/>
      <c r="F567" s="203" t="s">
        <v>21</v>
      </c>
      <c r="G567" s="204">
        <v>5.2619999999999996</v>
      </c>
      <c r="H567" s="204"/>
      <c r="I567" s="205">
        <f>G567+H567+K566</f>
        <v>5.2619999999999996</v>
      </c>
      <c r="J567" s="278">
        <v>0.97</v>
      </c>
      <c r="K567" s="205">
        <f t="shared" si="982"/>
        <v>4.2919999999999998</v>
      </c>
      <c r="L567" s="207">
        <f t="shared" si="983"/>
        <v>0.18434055492208287</v>
      </c>
      <c r="M567" s="350" t="s">
        <v>262</v>
      </c>
      <c r="N567" s="606"/>
      <c r="O567" s="601"/>
      <c r="P567" s="601"/>
      <c r="Q567" s="601"/>
      <c r="R567" s="601"/>
      <c r="S567" s="631"/>
      <c r="T567" s="479"/>
      <c r="U567" s="181"/>
      <c r="V567" s="181"/>
      <c r="W567" s="181"/>
      <c r="X567" s="181"/>
      <c r="Y567" s="181"/>
      <c r="Z567" s="181"/>
    </row>
    <row r="568" spans="1:26" s="178" customFormat="1" ht="19.899999999999999" customHeight="1">
      <c r="A568" s="615"/>
      <c r="B568" s="714"/>
      <c r="C568" s="708"/>
      <c r="D568" s="614"/>
      <c r="E568" s="625"/>
      <c r="F568" s="203" t="s">
        <v>22</v>
      </c>
      <c r="G568" s="204">
        <v>5.4359999999999999</v>
      </c>
      <c r="H568" s="204"/>
      <c r="I568" s="205">
        <f>G568+H568+K567</f>
        <v>9.7279999999999998</v>
      </c>
      <c r="J568" s="278"/>
      <c r="K568" s="205">
        <f t="shared" si="982"/>
        <v>9.7279999999999998</v>
      </c>
      <c r="L568" s="207">
        <f t="shared" si="983"/>
        <v>0</v>
      </c>
      <c r="M568" s="350" t="s">
        <v>262</v>
      </c>
      <c r="N568" s="606"/>
      <c r="O568" s="601"/>
      <c r="P568" s="601"/>
      <c r="Q568" s="601"/>
      <c r="R568" s="601"/>
      <c r="S568" s="631"/>
      <c r="T568" s="479"/>
      <c r="U568" s="181"/>
      <c r="V568" s="181"/>
      <c r="W568" s="181"/>
      <c r="X568" s="181"/>
      <c r="Y568" s="181"/>
      <c r="Z568" s="181"/>
    </row>
    <row r="569" spans="1:26" s="178" customFormat="1" ht="19.899999999999999" customHeight="1">
      <c r="A569" s="615"/>
      <c r="B569" s="714"/>
      <c r="C569" s="708"/>
      <c r="D569" s="614" t="s">
        <v>308</v>
      </c>
      <c r="E569" s="625" t="s">
        <v>108</v>
      </c>
      <c r="F569" s="270" t="s">
        <v>398</v>
      </c>
      <c r="G569" s="204">
        <v>0</v>
      </c>
      <c r="H569" s="204"/>
      <c r="I569" s="205">
        <f t="shared" ref="I569" si="1102">G569+H569</f>
        <v>0</v>
      </c>
      <c r="J569" s="278"/>
      <c r="K569" s="205">
        <f t="shared" si="982"/>
        <v>0</v>
      </c>
      <c r="L569" s="207">
        <v>0</v>
      </c>
      <c r="M569" s="350" t="s">
        <v>262</v>
      </c>
      <c r="N569" s="606">
        <f t="shared" ref="N569:O569" si="1103">G569+G570+G571</f>
        <v>24.324999999999999</v>
      </c>
      <c r="O569" s="601">
        <f t="shared" si="1103"/>
        <v>0</v>
      </c>
      <c r="P569" s="601">
        <f t="shared" ref="P569" si="1104">N569+O569</f>
        <v>24.324999999999999</v>
      </c>
      <c r="Q569" s="601">
        <f t="shared" ref="Q569" si="1105">J569+J570+J571</f>
        <v>1.4</v>
      </c>
      <c r="R569" s="601">
        <f t="shared" ref="R569" si="1106">P569-Q569</f>
        <v>22.925000000000001</v>
      </c>
      <c r="S569" s="631">
        <f t="shared" ref="S569" si="1107">Q569/P569</f>
        <v>5.755395683453237E-2</v>
      </c>
      <c r="T569" s="479"/>
      <c r="U569" s="181"/>
      <c r="V569" s="181"/>
      <c r="W569" s="181"/>
      <c r="X569" s="181"/>
      <c r="Y569" s="181"/>
      <c r="Z569" s="181"/>
    </row>
    <row r="570" spans="1:26" s="178" customFormat="1" ht="19.899999999999999" customHeight="1">
      <c r="A570" s="615"/>
      <c r="B570" s="714"/>
      <c r="C570" s="708"/>
      <c r="D570" s="614"/>
      <c r="E570" s="625"/>
      <c r="F570" s="203" t="s">
        <v>21</v>
      </c>
      <c r="G570" s="204">
        <v>11.965</v>
      </c>
      <c r="H570" s="205"/>
      <c r="I570" s="205">
        <f>G570+H570+K569</f>
        <v>11.965</v>
      </c>
      <c r="J570" s="278">
        <v>1.4</v>
      </c>
      <c r="K570" s="205">
        <f t="shared" ref="K570:K633" si="1108">I570-J570</f>
        <v>10.565</v>
      </c>
      <c r="L570" s="207">
        <f t="shared" ref="L570:L632" si="1109">J570/I570</f>
        <v>0.11700793982448808</v>
      </c>
      <c r="M570" s="350" t="s">
        <v>262</v>
      </c>
      <c r="N570" s="606"/>
      <c r="O570" s="601"/>
      <c r="P570" s="601"/>
      <c r="Q570" s="601"/>
      <c r="R570" s="601"/>
      <c r="S570" s="631"/>
      <c r="T570" s="479"/>
      <c r="U570" s="181"/>
      <c r="V570" s="181"/>
      <c r="W570" s="181"/>
      <c r="X570" s="181"/>
      <c r="Y570" s="181"/>
      <c r="Z570" s="181"/>
    </row>
    <row r="571" spans="1:26" s="178" customFormat="1" ht="19.899999999999999" customHeight="1">
      <c r="A571" s="615"/>
      <c r="B571" s="714"/>
      <c r="C571" s="708"/>
      <c r="D571" s="614"/>
      <c r="E571" s="625"/>
      <c r="F571" s="203" t="s">
        <v>22</v>
      </c>
      <c r="G571" s="204">
        <v>12.36</v>
      </c>
      <c r="H571" s="204"/>
      <c r="I571" s="205">
        <f>G571+H571+K570</f>
        <v>22.924999999999997</v>
      </c>
      <c r="J571" s="278"/>
      <c r="K571" s="205">
        <f t="shared" si="1108"/>
        <v>22.924999999999997</v>
      </c>
      <c r="L571" s="207">
        <f t="shared" si="1109"/>
        <v>0</v>
      </c>
      <c r="M571" s="350" t="s">
        <v>262</v>
      </c>
      <c r="N571" s="606"/>
      <c r="O571" s="601"/>
      <c r="P571" s="601"/>
      <c r="Q571" s="601"/>
      <c r="R571" s="601"/>
      <c r="S571" s="631"/>
      <c r="T571" s="479"/>
      <c r="U571" s="181"/>
      <c r="V571" s="181"/>
      <c r="W571" s="181"/>
      <c r="X571" s="181"/>
      <c r="Y571" s="181"/>
      <c r="Z571" s="181"/>
    </row>
    <row r="572" spans="1:26" s="178" customFormat="1" ht="19.899999999999999" customHeight="1">
      <c r="A572" s="615"/>
      <c r="B572" s="714"/>
      <c r="C572" s="708"/>
      <c r="D572" s="614" t="s">
        <v>308</v>
      </c>
      <c r="E572" s="625" t="s">
        <v>415</v>
      </c>
      <c r="F572" s="270" t="s">
        <v>398</v>
      </c>
      <c r="G572" s="204">
        <v>0</v>
      </c>
      <c r="H572" s="204"/>
      <c r="I572" s="205">
        <f t="shared" ref="I572" si="1110">G572+H572</f>
        <v>0</v>
      </c>
      <c r="J572" s="278"/>
      <c r="K572" s="205">
        <f t="shared" si="1108"/>
        <v>0</v>
      </c>
      <c r="L572" s="207">
        <v>0</v>
      </c>
      <c r="M572" s="350" t="s">
        <v>262</v>
      </c>
      <c r="N572" s="606">
        <f t="shared" ref="N572:O572" si="1111">G572+G573+G574</f>
        <v>19.676000000000002</v>
      </c>
      <c r="O572" s="601">
        <f t="shared" si="1111"/>
        <v>0</v>
      </c>
      <c r="P572" s="601">
        <f t="shared" ref="P572" si="1112">N572+O572</f>
        <v>19.676000000000002</v>
      </c>
      <c r="Q572" s="601">
        <f t="shared" ref="Q572" si="1113">J572+J573+J574</f>
        <v>7.86</v>
      </c>
      <c r="R572" s="601">
        <f t="shared" ref="R572" si="1114">P572-Q572</f>
        <v>11.816000000000003</v>
      </c>
      <c r="S572" s="631">
        <f t="shared" ref="S572" si="1115">Q572/P572</f>
        <v>0.39947143728400081</v>
      </c>
      <c r="T572" s="479"/>
      <c r="U572" s="181"/>
      <c r="V572" s="181"/>
      <c r="W572" s="181"/>
      <c r="X572" s="181"/>
      <c r="Y572" s="181"/>
      <c r="Z572" s="181"/>
    </row>
    <row r="573" spans="1:26" s="178" customFormat="1" ht="19.899999999999999" customHeight="1">
      <c r="A573" s="615"/>
      <c r="B573" s="714"/>
      <c r="C573" s="708"/>
      <c r="D573" s="614"/>
      <c r="E573" s="625"/>
      <c r="F573" s="203" t="s">
        <v>21</v>
      </c>
      <c r="G573" s="204">
        <v>9.6780000000000008</v>
      </c>
      <c r="H573" s="204"/>
      <c r="I573" s="205">
        <f>G573+H573+K572</f>
        <v>9.6780000000000008</v>
      </c>
      <c r="J573" s="278">
        <v>7.86</v>
      </c>
      <c r="K573" s="205">
        <f t="shared" si="1108"/>
        <v>1.8180000000000005</v>
      </c>
      <c r="L573" s="207">
        <f t="shared" si="1109"/>
        <v>0.81215127092374451</v>
      </c>
      <c r="M573" s="350" t="s">
        <v>262</v>
      </c>
      <c r="N573" s="606"/>
      <c r="O573" s="601"/>
      <c r="P573" s="601"/>
      <c r="Q573" s="601"/>
      <c r="R573" s="601"/>
      <c r="S573" s="631"/>
      <c r="T573" s="479"/>
      <c r="U573" s="181"/>
      <c r="V573" s="181"/>
      <c r="W573" s="181"/>
      <c r="X573" s="181"/>
      <c r="Y573" s="181"/>
      <c r="Z573" s="181"/>
    </row>
    <row r="574" spans="1:26" s="178" customFormat="1" ht="19.899999999999999" customHeight="1">
      <c r="A574" s="615"/>
      <c r="B574" s="714"/>
      <c r="C574" s="708"/>
      <c r="D574" s="614"/>
      <c r="E574" s="625"/>
      <c r="F574" s="203" t="s">
        <v>22</v>
      </c>
      <c r="G574" s="204">
        <v>9.9979999999999993</v>
      </c>
      <c r="H574" s="204"/>
      <c r="I574" s="205">
        <f>G574+H574+K573</f>
        <v>11.815999999999999</v>
      </c>
      <c r="J574" s="278"/>
      <c r="K574" s="205">
        <f t="shared" si="1108"/>
        <v>11.815999999999999</v>
      </c>
      <c r="L574" s="207">
        <f t="shared" si="1109"/>
        <v>0</v>
      </c>
      <c r="M574" s="350" t="s">
        <v>262</v>
      </c>
      <c r="N574" s="606"/>
      <c r="O574" s="601"/>
      <c r="P574" s="601"/>
      <c r="Q574" s="601"/>
      <c r="R574" s="601"/>
      <c r="S574" s="631"/>
      <c r="T574" s="479"/>
      <c r="U574" s="181"/>
      <c r="V574" s="181"/>
      <c r="W574" s="181"/>
      <c r="X574" s="181"/>
      <c r="Y574" s="181"/>
      <c r="Z574" s="181"/>
    </row>
    <row r="575" spans="1:26" s="178" customFormat="1" ht="19.899999999999999" customHeight="1">
      <c r="A575" s="615"/>
      <c r="B575" s="714"/>
      <c r="C575" s="708"/>
      <c r="D575" s="614" t="s">
        <v>308</v>
      </c>
      <c r="E575" s="625" t="s">
        <v>373</v>
      </c>
      <c r="F575" s="270" t="s">
        <v>398</v>
      </c>
      <c r="G575" s="204">
        <v>0</v>
      </c>
      <c r="H575" s="204"/>
      <c r="I575" s="205">
        <f t="shared" ref="I575" si="1116">G575+H575</f>
        <v>0</v>
      </c>
      <c r="J575" s="278"/>
      <c r="K575" s="205">
        <f t="shared" si="1108"/>
        <v>0</v>
      </c>
      <c r="L575" s="207">
        <v>0</v>
      </c>
      <c r="M575" s="350" t="s">
        <v>262</v>
      </c>
      <c r="N575" s="606">
        <f t="shared" ref="N575:O575" si="1117">G575+G576+G577</f>
        <v>26.311999999999998</v>
      </c>
      <c r="O575" s="601">
        <f t="shared" si="1117"/>
        <v>-3</v>
      </c>
      <c r="P575" s="601">
        <f t="shared" ref="P575" si="1118">N575+O575</f>
        <v>23.311999999999998</v>
      </c>
      <c r="Q575" s="601">
        <f>J575+J576+J577</f>
        <v>0</v>
      </c>
      <c r="R575" s="601">
        <f t="shared" ref="R575" si="1119">P575-Q575</f>
        <v>23.311999999999998</v>
      </c>
      <c r="S575" s="631">
        <f t="shared" ref="S575" si="1120">Q575/P575</f>
        <v>0</v>
      </c>
      <c r="T575" s="479"/>
      <c r="U575" s="181"/>
      <c r="V575" s="181"/>
      <c r="W575" s="181"/>
      <c r="X575" s="181"/>
      <c r="Y575" s="181"/>
      <c r="Z575" s="181"/>
    </row>
    <row r="576" spans="1:26" s="178" customFormat="1" ht="19.899999999999999" customHeight="1">
      <c r="A576" s="615"/>
      <c r="B576" s="714"/>
      <c r="C576" s="708"/>
      <c r="D576" s="614"/>
      <c r="E576" s="625"/>
      <c r="F576" s="203" t="s">
        <v>21</v>
      </c>
      <c r="G576" s="204">
        <v>12.942</v>
      </c>
      <c r="H576" s="204">
        <f>-3</f>
        <v>-3</v>
      </c>
      <c r="I576" s="205">
        <f>G576+H576+K575</f>
        <v>9.9420000000000002</v>
      </c>
      <c r="J576" s="278"/>
      <c r="K576" s="205">
        <f t="shared" si="1108"/>
        <v>9.9420000000000002</v>
      </c>
      <c r="L576" s="207">
        <f t="shared" si="1109"/>
        <v>0</v>
      </c>
      <c r="M576" s="350" t="s">
        <v>262</v>
      </c>
      <c r="N576" s="606"/>
      <c r="O576" s="601"/>
      <c r="P576" s="601"/>
      <c r="Q576" s="601"/>
      <c r="R576" s="601"/>
      <c r="S576" s="631"/>
      <c r="T576" s="479"/>
      <c r="U576" s="181"/>
      <c r="V576" s="181"/>
      <c r="W576" s="181"/>
      <c r="X576" s="181"/>
      <c r="Y576" s="181"/>
      <c r="Z576" s="181"/>
    </row>
    <row r="577" spans="1:26" s="178" customFormat="1" ht="19.899999999999999" customHeight="1">
      <c r="A577" s="615"/>
      <c r="B577" s="714"/>
      <c r="C577" s="708"/>
      <c r="D577" s="614"/>
      <c r="E577" s="625"/>
      <c r="F577" s="203" t="s">
        <v>22</v>
      </c>
      <c r="G577" s="204">
        <v>13.37</v>
      </c>
      <c r="H577" s="204"/>
      <c r="I577" s="205">
        <f>G577+H577+K576</f>
        <v>23.311999999999998</v>
      </c>
      <c r="J577" s="278"/>
      <c r="K577" s="205">
        <f t="shared" si="1108"/>
        <v>23.311999999999998</v>
      </c>
      <c r="L577" s="207">
        <f t="shared" si="1109"/>
        <v>0</v>
      </c>
      <c r="M577" s="350" t="s">
        <v>262</v>
      </c>
      <c r="N577" s="606"/>
      <c r="O577" s="601"/>
      <c r="P577" s="601"/>
      <c r="Q577" s="601"/>
      <c r="R577" s="601"/>
      <c r="S577" s="631"/>
      <c r="T577" s="479"/>
      <c r="U577" s="181"/>
      <c r="V577" s="181"/>
      <c r="W577" s="181"/>
      <c r="X577" s="181"/>
      <c r="Y577" s="181"/>
      <c r="Z577" s="181"/>
    </row>
    <row r="578" spans="1:26" s="178" customFormat="1" ht="19.899999999999999" customHeight="1">
      <c r="A578" s="615"/>
      <c r="B578" s="714"/>
      <c r="C578" s="708"/>
      <c r="D578" s="614" t="s">
        <v>308</v>
      </c>
      <c r="E578" s="628" t="s">
        <v>374</v>
      </c>
      <c r="F578" s="270" t="s">
        <v>398</v>
      </c>
      <c r="G578" s="204">
        <v>0</v>
      </c>
      <c r="H578" s="204"/>
      <c r="I578" s="205">
        <f t="shared" ref="I578:I584" si="1121">G578+H578</f>
        <v>0</v>
      </c>
      <c r="J578" s="278"/>
      <c r="K578" s="205">
        <f t="shared" si="1108"/>
        <v>0</v>
      </c>
      <c r="L578" s="207">
        <v>0</v>
      </c>
      <c r="M578" s="350" t="s">
        <v>262</v>
      </c>
      <c r="N578" s="606">
        <f t="shared" ref="N578" si="1122">G578+G579+G580</f>
        <v>30.38</v>
      </c>
      <c r="O578" s="601">
        <f t="shared" ref="O578" si="1123">H578+H579+H580</f>
        <v>0</v>
      </c>
      <c r="P578" s="601">
        <f t="shared" ref="P578" si="1124">N578+O578</f>
        <v>30.38</v>
      </c>
      <c r="Q578" s="601">
        <f t="shared" ref="Q578" si="1125">J578+J579+J580</f>
        <v>4.51</v>
      </c>
      <c r="R578" s="601">
        <f t="shared" ref="R578" si="1126">P578-Q578</f>
        <v>25.869999999999997</v>
      </c>
      <c r="S578" s="631">
        <f t="shared" ref="S578" si="1127">Q578/P578</f>
        <v>0.14845292955892034</v>
      </c>
      <c r="T578" s="479"/>
      <c r="U578" s="181"/>
      <c r="V578" s="181"/>
      <c r="W578" s="181"/>
      <c r="X578" s="181"/>
      <c r="Y578" s="181"/>
      <c r="Z578" s="181"/>
    </row>
    <row r="579" spans="1:26" s="178" customFormat="1" ht="19.899999999999999" customHeight="1">
      <c r="A579" s="615"/>
      <c r="B579" s="714"/>
      <c r="C579" s="708"/>
      <c r="D579" s="614"/>
      <c r="E579" s="629"/>
      <c r="F579" s="203" t="s">
        <v>21</v>
      </c>
      <c r="G579" s="204">
        <v>14.943</v>
      </c>
      <c r="H579" s="204"/>
      <c r="I579" s="205">
        <f>G579+H579+K578</f>
        <v>14.943</v>
      </c>
      <c r="J579" s="278">
        <v>4.51</v>
      </c>
      <c r="K579" s="205">
        <f t="shared" si="1108"/>
        <v>10.433</v>
      </c>
      <c r="L579" s="207">
        <f t="shared" si="1109"/>
        <v>0.30181355818778022</v>
      </c>
      <c r="M579" s="350" t="s">
        <v>262</v>
      </c>
      <c r="N579" s="606"/>
      <c r="O579" s="601"/>
      <c r="P579" s="601"/>
      <c r="Q579" s="601"/>
      <c r="R579" s="601"/>
      <c r="S579" s="631"/>
      <c r="T579" s="479"/>
      <c r="U579" s="181"/>
      <c r="V579" s="181"/>
      <c r="W579" s="181"/>
      <c r="X579" s="181"/>
      <c r="Y579" s="181"/>
      <c r="Z579" s="181"/>
    </row>
    <row r="580" spans="1:26" s="178" customFormat="1" ht="19.899999999999999" customHeight="1">
      <c r="A580" s="615"/>
      <c r="B580" s="714"/>
      <c r="C580" s="708"/>
      <c r="D580" s="614"/>
      <c r="E580" s="630"/>
      <c r="F580" s="203" t="s">
        <v>22</v>
      </c>
      <c r="G580" s="204">
        <v>15.436999999999999</v>
      </c>
      <c r="H580" s="204"/>
      <c r="I580" s="205">
        <f>G580+H580+K579</f>
        <v>25.869999999999997</v>
      </c>
      <c r="J580" s="278"/>
      <c r="K580" s="205">
        <f t="shared" si="1108"/>
        <v>25.869999999999997</v>
      </c>
      <c r="L580" s="207">
        <f t="shared" si="1109"/>
        <v>0</v>
      </c>
      <c r="M580" s="350" t="s">
        <v>262</v>
      </c>
      <c r="N580" s="606"/>
      <c r="O580" s="601"/>
      <c r="P580" s="601"/>
      <c r="Q580" s="601"/>
      <c r="R580" s="601"/>
      <c r="S580" s="631"/>
      <c r="T580" s="479"/>
      <c r="U580" s="181"/>
      <c r="V580" s="181"/>
      <c r="W580" s="181"/>
      <c r="X580" s="181"/>
      <c r="Y580" s="181"/>
      <c r="Z580" s="181"/>
    </row>
    <row r="581" spans="1:26" s="178" customFormat="1" ht="19.899999999999999" customHeight="1">
      <c r="A581" s="615"/>
      <c r="B581" s="714"/>
      <c r="C581" s="708"/>
      <c r="D581" s="614" t="s">
        <v>308</v>
      </c>
      <c r="E581" s="625" t="s">
        <v>375</v>
      </c>
      <c r="F581" s="270" t="s">
        <v>398</v>
      </c>
      <c r="G581" s="204">
        <v>0</v>
      </c>
      <c r="H581" s="204"/>
      <c r="I581" s="205">
        <f t="shared" ref="I581" si="1128">G581+H581</f>
        <v>0</v>
      </c>
      <c r="J581" s="278"/>
      <c r="K581" s="205">
        <f t="shared" si="1108"/>
        <v>0</v>
      </c>
      <c r="L581" s="207">
        <v>0</v>
      </c>
      <c r="M581" s="350" t="s">
        <v>262</v>
      </c>
      <c r="N581" s="606">
        <f t="shared" ref="N581" si="1129">G581+G582+G583</f>
        <v>4.2750000000000004</v>
      </c>
      <c r="O581" s="601">
        <f t="shared" ref="O581" si="1130">H581+H582+H583</f>
        <v>0</v>
      </c>
      <c r="P581" s="601">
        <f t="shared" ref="P581" si="1131">N581+O581</f>
        <v>4.2750000000000004</v>
      </c>
      <c r="Q581" s="601">
        <f t="shared" ref="Q581" si="1132">J581+J582+J583</f>
        <v>0</v>
      </c>
      <c r="R581" s="601">
        <f t="shared" ref="R581" si="1133">P581-Q581</f>
        <v>4.2750000000000004</v>
      </c>
      <c r="S581" s="631">
        <f t="shared" ref="S581" si="1134">Q581/P581</f>
        <v>0</v>
      </c>
      <c r="T581" s="479"/>
      <c r="U581" s="181"/>
      <c r="V581" s="181"/>
      <c r="W581" s="181"/>
      <c r="X581" s="181"/>
      <c r="Y581" s="181"/>
      <c r="Z581" s="181"/>
    </row>
    <row r="582" spans="1:26" s="178" customFormat="1" ht="19.899999999999999" customHeight="1">
      <c r="A582" s="615"/>
      <c r="B582" s="714"/>
      <c r="C582" s="708"/>
      <c r="D582" s="614"/>
      <c r="E582" s="625"/>
      <c r="F582" s="203" t="s">
        <v>21</v>
      </c>
      <c r="G582" s="204">
        <v>2.1030000000000002</v>
      </c>
      <c r="H582" s="204"/>
      <c r="I582" s="205">
        <f>G582+H582+K581</f>
        <v>2.1030000000000002</v>
      </c>
      <c r="J582" s="278"/>
      <c r="K582" s="205">
        <f t="shared" si="1108"/>
        <v>2.1030000000000002</v>
      </c>
      <c r="L582" s="207">
        <f t="shared" si="1109"/>
        <v>0</v>
      </c>
      <c r="M582" s="350" t="s">
        <v>262</v>
      </c>
      <c r="N582" s="606"/>
      <c r="O582" s="601"/>
      <c r="P582" s="601"/>
      <c r="Q582" s="601"/>
      <c r="R582" s="601"/>
      <c r="S582" s="631"/>
      <c r="T582" s="479"/>
      <c r="U582" s="181"/>
      <c r="V582" s="181"/>
      <c r="W582" s="181"/>
      <c r="X582" s="181"/>
      <c r="Y582" s="181"/>
      <c r="Z582" s="181"/>
    </row>
    <row r="583" spans="1:26" s="178" customFormat="1" ht="19.899999999999999" customHeight="1">
      <c r="A583" s="615"/>
      <c r="B583" s="714"/>
      <c r="C583" s="708"/>
      <c r="D583" s="614"/>
      <c r="E583" s="625"/>
      <c r="F583" s="203" t="s">
        <v>22</v>
      </c>
      <c r="G583" s="204">
        <v>2.1720000000000002</v>
      </c>
      <c r="H583" s="204"/>
      <c r="I583" s="205">
        <f>G583+H583+K582</f>
        <v>4.2750000000000004</v>
      </c>
      <c r="J583" s="278"/>
      <c r="K583" s="205">
        <f t="shared" si="1108"/>
        <v>4.2750000000000004</v>
      </c>
      <c r="L583" s="207">
        <f t="shared" si="1109"/>
        <v>0</v>
      </c>
      <c r="M583" s="350" t="s">
        <v>262</v>
      </c>
      <c r="N583" s="606"/>
      <c r="O583" s="601"/>
      <c r="P583" s="601"/>
      <c r="Q583" s="601"/>
      <c r="R583" s="601"/>
      <c r="S583" s="631"/>
      <c r="T583" s="479"/>
      <c r="U583" s="181"/>
      <c r="V583" s="181"/>
      <c r="W583" s="181"/>
      <c r="X583" s="181"/>
      <c r="Y583" s="181"/>
      <c r="Z583" s="181"/>
    </row>
    <row r="584" spans="1:26" s="178" customFormat="1" ht="19.899999999999999" customHeight="1">
      <c r="A584" s="615"/>
      <c r="B584" s="714"/>
      <c r="C584" s="708"/>
      <c r="D584" s="614" t="s">
        <v>308</v>
      </c>
      <c r="E584" s="640" t="s">
        <v>416</v>
      </c>
      <c r="F584" s="270" t="s">
        <v>398</v>
      </c>
      <c r="G584" s="204">
        <v>0</v>
      </c>
      <c r="H584" s="204"/>
      <c r="I584" s="205">
        <f t="shared" si="1121"/>
        <v>0</v>
      </c>
      <c r="J584" s="278"/>
      <c r="K584" s="205">
        <f t="shared" si="1108"/>
        <v>0</v>
      </c>
      <c r="L584" s="207">
        <v>0</v>
      </c>
      <c r="M584" s="350" t="s">
        <v>262</v>
      </c>
      <c r="N584" s="606">
        <f t="shared" ref="N584" si="1135">G584+G585+G586</f>
        <v>4.452</v>
      </c>
      <c r="O584" s="601">
        <f t="shared" ref="O584" si="1136">H584+H585+H586</f>
        <v>0</v>
      </c>
      <c r="P584" s="601">
        <f t="shared" ref="P584" si="1137">N584+O584</f>
        <v>4.452</v>
      </c>
      <c r="Q584" s="601">
        <f t="shared" ref="Q584" si="1138">J584+J585+J586</f>
        <v>0</v>
      </c>
      <c r="R584" s="601">
        <f t="shared" ref="R584" si="1139">P584-Q584</f>
        <v>4.452</v>
      </c>
      <c r="S584" s="631">
        <f t="shared" ref="S584" si="1140">Q584/P584</f>
        <v>0</v>
      </c>
      <c r="T584" s="479"/>
      <c r="U584" s="181"/>
      <c r="V584" s="181"/>
      <c r="W584" s="181"/>
      <c r="X584" s="181"/>
      <c r="Y584" s="181"/>
      <c r="Z584" s="181"/>
    </row>
    <row r="585" spans="1:26" s="178" customFormat="1" ht="19.899999999999999" customHeight="1">
      <c r="A585" s="615"/>
      <c r="B585" s="714"/>
      <c r="C585" s="708"/>
      <c r="D585" s="614"/>
      <c r="E585" s="640"/>
      <c r="F585" s="203" t="s">
        <v>21</v>
      </c>
      <c r="G585" s="204">
        <v>2.19</v>
      </c>
      <c r="H585" s="204"/>
      <c r="I585" s="205">
        <f>G585+H585+K584</f>
        <v>2.19</v>
      </c>
      <c r="J585" s="278"/>
      <c r="K585" s="205">
        <f t="shared" si="1108"/>
        <v>2.19</v>
      </c>
      <c r="L585" s="207">
        <f t="shared" si="1109"/>
        <v>0</v>
      </c>
      <c r="M585" s="350" t="s">
        <v>262</v>
      </c>
      <c r="N585" s="606"/>
      <c r="O585" s="601"/>
      <c r="P585" s="601"/>
      <c r="Q585" s="601"/>
      <c r="R585" s="601"/>
      <c r="S585" s="631"/>
      <c r="T585" s="479"/>
      <c r="U585" s="181"/>
      <c r="V585" s="181"/>
      <c r="W585" s="181"/>
      <c r="X585" s="181"/>
      <c r="Y585" s="181"/>
      <c r="Z585" s="181"/>
    </row>
    <row r="586" spans="1:26" s="178" customFormat="1" ht="19.899999999999999" customHeight="1">
      <c r="A586" s="615"/>
      <c r="B586" s="714"/>
      <c r="C586" s="708"/>
      <c r="D586" s="614"/>
      <c r="E586" s="640"/>
      <c r="F586" s="203" t="s">
        <v>22</v>
      </c>
      <c r="G586" s="204">
        <v>2.262</v>
      </c>
      <c r="H586" s="204"/>
      <c r="I586" s="205">
        <f>G586+H586+K585</f>
        <v>4.452</v>
      </c>
      <c r="J586" s="278"/>
      <c r="K586" s="205">
        <f t="shared" si="1108"/>
        <v>4.452</v>
      </c>
      <c r="L586" s="207">
        <f t="shared" si="1109"/>
        <v>0</v>
      </c>
      <c r="M586" s="350" t="s">
        <v>262</v>
      </c>
      <c r="N586" s="606"/>
      <c r="O586" s="601"/>
      <c r="P586" s="601"/>
      <c r="Q586" s="601"/>
      <c r="R586" s="601"/>
      <c r="S586" s="631"/>
      <c r="T586" s="479"/>
      <c r="U586" s="181"/>
      <c r="V586" s="181"/>
      <c r="W586" s="181"/>
      <c r="X586" s="181"/>
      <c r="Y586" s="181"/>
      <c r="Z586" s="181"/>
    </row>
    <row r="587" spans="1:26" s="178" customFormat="1" ht="19.899999999999999" customHeight="1">
      <c r="A587" s="615"/>
      <c r="B587" s="714"/>
      <c r="C587" s="708"/>
      <c r="D587" s="614" t="s">
        <v>308</v>
      </c>
      <c r="E587" s="625" t="s">
        <v>417</v>
      </c>
      <c r="F587" s="270" t="s">
        <v>398</v>
      </c>
      <c r="G587" s="204">
        <v>0</v>
      </c>
      <c r="H587" s="204"/>
      <c r="I587" s="205">
        <f t="shared" ref="I587" si="1141">G587+H587</f>
        <v>0</v>
      </c>
      <c r="J587" s="278"/>
      <c r="K587" s="205">
        <f t="shared" si="1108"/>
        <v>0</v>
      </c>
      <c r="L587" s="207">
        <v>0</v>
      </c>
      <c r="M587" s="350" t="s">
        <v>262</v>
      </c>
      <c r="N587" s="606">
        <f t="shared" ref="N587:O587" si="1142">G587+G588+G589</f>
        <v>2.2199999999999998</v>
      </c>
      <c r="O587" s="601">
        <f t="shared" si="1142"/>
        <v>0</v>
      </c>
      <c r="P587" s="601">
        <f t="shared" ref="P587" si="1143">N587+O587</f>
        <v>2.2199999999999998</v>
      </c>
      <c r="Q587" s="601">
        <f t="shared" ref="Q587" si="1144">J587+J588+J589</f>
        <v>0</v>
      </c>
      <c r="R587" s="601">
        <f t="shared" ref="R587" si="1145">P587-Q587</f>
        <v>2.2199999999999998</v>
      </c>
      <c r="S587" s="631">
        <f t="shared" ref="S587" si="1146">Q587/P587</f>
        <v>0</v>
      </c>
      <c r="T587" s="479"/>
      <c r="U587" s="181"/>
      <c r="V587" s="181"/>
      <c r="W587" s="181"/>
      <c r="X587" s="181"/>
      <c r="Y587" s="181"/>
      <c r="Z587" s="181"/>
    </row>
    <row r="588" spans="1:26" s="178" customFormat="1" ht="19.899999999999999" customHeight="1">
      <c r="A588" s="615"/>
      <c r="B588" s="714"/>
      <c r="C588" s="708"/>
      <c r="D588" s="614"/>
      <c r="E588" s="625"/>
      <c r="F588" s="203" t="s">
        <v>21</v>
      </c>
      <c r="G588" s="204">
        <v>1.0920000000000001</v>
      </c>
      <c r="H588" s="204"/>
      <c r="I588" s="205">
        <f>G588+H588+K587</f>
        <v>1.0920000000000001</v>
      </c>
      <c r="J588" s="278"/>
      <c r="K588" s="205">
        <f t="shared" si="1108"/>
        <v>1.0920000000000001</v>
      </c>
      <c r="L588" s="207">
        <f t="shared" si="1109"/>
        <v>0</v>
      </c>
      <c r="M588" s="350" t="s">
        <v>262</v>
      </c>
      <c r="N588" s="606"/>
      <c r="O588" s="601"/>
      <c r="P588" s="601"/>
      <c r="Q588" s="601"/>
      <c r="R588" s="601"/>
      <c r="S588" s="631"/>
      <c r="T588" s="479"/>
      <c r="U588" s="181"/>
      <c r="V588" s="181"/>
      <c r="W588" s="181"/>
      <c r="X588" s="181"/>
      <c r="Y588" s="181"/>
      <c r="Z588" s="181"/>
    </row>
    <row r="589" spans="1:26" s="178" customFormat="1" ht="19.899999999999999" customHeight="1">
      <c r="A589" s="615"/>
      <c r="B589" s="714"/>
      <c r="C589" s="708"/>
      <c r="D589" s="614"/>
      <c r="E589" s="625"/>
      <c r="F589" s="203" t="s">
        <v>22</v>
      </c>
      <c r="G589" s="204">
        <v>1.1279999999999999</v>
      </c>
      <c r="H589" s="204"/>
      <c r="I589" s="205">
        <f>G589+H589+K588</f>
        <v>2.2199999999999998</v>
      </c>
      <c r="J589" s="278"/>
      <c r="K589" s="205">
        <f t="shared" si="1108"/>
        <v>2.2199999999999998</v>
      </c>
      <c r="L589" s="207">
        <f t="shared" si="1109"/>
        <v>0</v>
      </c>
      <c r="M589" s="350" t="s">
        <v>262</v>
      </c>
      <c r="N589" s="606"/>
      <c r="O589" s="601"/>
      <c r="P589" s="601"/>
      <c r="Q589" s="601"/>
      <c r="R589" s="601"/>
      <c r="S589" s="631"/>
      <c r="T589" s="481"/>
      <c r="U589" s="181"/>
      <c r="V589" s="181"/>
      <c r="W589" s="181"/>
      <c r="X589" s="181"/>
      <c r="Y589" s="181"/>
      <c r="Z589" s="181"/>
    </row>
    <row r="590" spans="1:26" s="253" customFormat="1" ht="19.899999999999999" customHeight="1">
      <c r="A590" s="264"/>
      <c r="B590" s="714"/>
      <c r="C590" s="708"/>
      <c r="D590" s="614" t="s">
        <v>308</v>
      </c>
      <c r="E590" s="625" t="s">
        <v>418</v>
      </c>
      <c r="F590" s="270" t="s">
        <v>398</v>
      </c>
      <c r="G590" s="204">
        <v>0</v>
      </c>
      <c r="H590" s="204"/>
      <c r="I590" s="205">
        <f>+G590+H590</f>
        <v>0</v>
      </c>
      <c r="J590" s="278"/>
      <c r="K590" s="205">
        <f t="shared" si="1108"/>
        <v>0</v>
      </c>
      <c r="L590" s="207">
        <v>0</v>
      </c>
      <c r="M590" s="350" t="s">
        <v>262</v>
      </c>
      <c r="N590" s="606">
        <f>+G590+G591+G592</f>
        <v>82.39</v>
      </c>
      <c r="O590" s="601">
        <f>+H590+H591+H592</f>
        <v>0</v>
      </c>
      <c r="P590" s="601">
        <f t="shared" ref="P590" si="1147">N590+O590</f>
        <v>82.39</v>
      </c>
      <c r="Q590" s="601">
        <f>+J590+J591+J592</f>
        <v>44.72</v>
      </c>
      <c r="R590" s="601">
        <f>P590+-Q590</f>
        <v>37.67</v>
      </c>
      <c r="S590" s="607">
        <f>Q590/P590</f>
        <v>0.54278431848525299</v>
      </c>
      <c r="T590" s="481"/>
      <c r="U590" s="181"/>
      <c r="V590" s="181"/>
      <c r="W590" s="181"/>
      <c r="X590" s="181"/>
      <c r="Y590" s="181"/>
      <c r="Z590" s="181"/>
    </row>
    <row r="591" spans="1:26" s="253" customFormat="1" ht="19.899999999999999" customHeight="1">
      <c r="A591" s="264"/>
      <c r="B591" s="714"/>
      <c r="C591" s="708"/>
      <c r="D591" s="614"/>
      <c r="E591" s="625"/>
      <c r="F591" s="203" t="s">
        <v>21</v>
      </c>
      <c r="G591" s="204">
        <v>40.524999999999999</v>
      </c>
      <c r="H591" s="204"/>
      <c r="I591" s="205">
        <f>+G591+H591+K590</f>
        <v>40.524999999999999</v>
      </c>
      <c r="J591" s="278">
        <v>44.72</v>
      </c>
      <c r="K591" s="205">
        <f t="shared" si="1108"/>
        <v>-4.1950000000000003</v>
      </c>
      <c r="L591" s="207">
        <f t="shared" si="1109"/>
        <v>1.1035163479333745</v>
      </c>
      <c r="M591" s="350">
        <v>43595</v>
      </c>
      <c r="N591" s="606"/>
      <c r="O591" s="601"/>
      <c r="P591" s="601"/>
      <c r="Q591" s="601"/>
      <c r="R591" s="601"/>
      <c r="S591" s="607"/>
      <c r="T591" s="481"/>
      <c r="U591" s="181"/>
      <c r="V591" s="181"/>
      <c r="W591" s="181"/>
      <c r="X591" s="181"/>
      <c r="Y591" s="181"/>
      <c r="Z591" s="181"/>
    </row>
    <row r="592" spans="1:26" s="253" customFormat="1" ht="19.899999999999999" customHeight="1">
      <c r="A592" s="264"/>
      <c r="B592" s="714"/>
      <c r="C592" s="708"/>
      <c r="D592" s="614"/>
      <c r="E592" s="625"/>
      <c r="F592" s="203" t="s">
        <v>22</v>
      </c>
      <c r="G592" s="204">
        <v>41.865000000000002</v>
      </c>
      <c r="H592" s="204"/>
      <c r="I592" s="205">
        <f>+G592+H592+K591</f>
        <v>37.67</v>
      </c>
      <c r="J592" s="278"/>
      <c r="K592" s="205">
        <f t="shared" si="1108"/>
        <v>37.67</v>
      </c>
      <c r="L592" s="207">
        <f t="shared" si="1109"/>
        <v>0</v>
      </c>
      <c r="M592" s="350" t="s">
        <v>262</v>
      </c>
      <c r="N592" s="606"/>
      <c r="O592" s="601"/>
      <c r="P592" s="601"/>
      <c r="Q592" s="601"/>
      <c r="R592" s="601"/>
      <c r="S592" s="607"/>
      <c r="T592" s="481"/>
      <c r="U592" s="181"/>
      <c r="V592" s="181"/>
      <c r="W592" s="181"/>
      <c r="X592" s="181"/>
      <c r="Y592" s="181"/>
      <c r="Z592" s="181"/>
    </row>
    <row r="593" spans="1:27" s="253" customFormat="1" ht="19.899999999999999" customHeight="1" thickBot="1">
      <c r="A593" s="264"/>
      <c r="B593" s="714"/>
      <c r="C593" s="663" t="s">
        <v>306</v>
      </c>
      <c r="D593" s="387" t="s">
        <v>306</v>
      </c>
      <c r="E593" s="390" t="s">
        <v>306</v>
      </c>
      <c r="F593" s="270" t="s">
        <v>398</v>
      </c>
      <c r="G593" s="204">
        <v>100.85</v>
      </c>
      <c r="H593" s="204"/>
      <c r="I593" s="205">
        <f>+G593+H593</f>
        <v>100.85</v>
      </c>
      <c r="J593" s="278">
        <v>3.3</v>
      </c>
      <c r="K593" s="205">
        <f t="shared" si="1108"/>
        <v>97.55</v>
      </c>
      <c r="L593" s="207">
        <f t="shared" si="1109"/>
        <v>3.2721864154685178E-2</v>
      </c>
      <c r="M593" s="350" t="s">
        <v>262</v>
      </c>
      <c r="N593" s="391">
        <f>+G593</f>
        <v>100.85</v>
      </c>
      <c r="O593" s="389">
        <f>+H593</f>
        <v>0</v>
      </c>
      <c r="P593" s="389">
        <f>+N593+O593</f>
        <v>100.85</v>
      </c>
      <c r="Q593" s="389">
        <f>+J593</f>
        <v>3.3</v>
      </c>
      <c r="R593" s="389">
        <f>+P593-Q593</f>
        <v>97.55</v>
      </c>
      <c r="S593" s="456">
        <f>+Q593/P593</f>
        <v>3.2721864154685178E-2</v>
      </c>
      <c r="T593" s="481"/>
      <c r="U593" s="181"/>
      <c r="V593" s="181"/>
      <c r="W593" s="181"/>
      <c r="X593" s="181"/>
      <c r="Y593" s="181"/>
      <c r="Z593" s="181"/>
    </row>
    <row r="594" spans="1:27" s="178" customFormat="1" ht="19.899999999999999" customHeight="1">
      <c r="A594" s="615"/>
      <c r="B594" s="714"/>
      <c r="C594" s="664"/>
      <c r="D594" s="614" t="s">
        <v>306</v>
      </c>
      <c r="E594" s="632" t="s">
        <v>376</v>
      </c>
      <c r="F594" s="270" t="s">
        <v>398</v>
      </c>
      <c r="G594" s="204">
        <v>0</v>
      </c>
      <c r="H594" s="204"/>
      <c r="I594" s="205">
        <f t="shared" ref="I594" si="1148">G594+H594</f>
        <v>0</v>
      </c>
      <c r="J594" s="278"/>
      <c r="K594" s="205">
        <f t="shared" si="1108"/>
        <v>0</v>
      </c>
      <c r="L594" s="207">
        <v>0</v>
      </c>
      <c r="M594" s="350" t="s">
        <v>262</v>
      </c>
      <c r="N594" s="606">
        <f>G594+G595+G596</f>
        <v>170.09800000000001</v>
      </c>
      <c r="O594" s="601">
        <f t="shared" ref="O594" si="1149">H594+H595+H596</f>
        <v>0</v>
      </c>
      <c r="P594" s="601">
        <f t="shared" ref="P594" si="1150">N594+O594</f>
        <v>170.09800000000001</v>
      </c>
      <c r="Q594" s="601">
        <f t="shared" ref="Q594" si="1151">J594+J595+J596</f>
        <v>4.6580000000000004</v>
      </c>
      <c r="R594" s="601">
        <f t="shared" ref="R594" si="1152">P594-Q594</f>
        <v>165.44000000000003</v>
      </c>
      <c r="S594" s="631">
        <f t="shared" ref="S594" si="1153">Q594/P594</f>
        <v>2.7384213806158804E-2</v>
      </c>
      <c r="T594" s="479"/>
      <c r="U594" s="181"/>
      <c r="V594" s="181"/>
      <c r="W594" s="181"/>
      <c r="X594" s="529">
        <f t="shared" ref="X594:Y596" si="1154">G594+G597+G600+G603+G606+G609+G612+G615+G618+G621+G624+G627+G648+G630+G633+G636+G639+G642</f>
        <v>0</v>
      </c>
      <c r="Y594" s="532">
        <f t="shared" si="1154"/>
        <v>0</v>
      </c>
      <c r="Z594" s="535">
        <f>J594+J597+J600+J603+J606+J609+J612+J615+J618+J621+J624+J627+J648+J630+J633+J636+J639+J642</f>
        <v>0</v>
      </c>
      <c r="AA594" s="183"/>
    </row>
    <row r="595" spans="1:27" s="178" customFormat="1" ht="19.899999999999999" customHeight="1">
      <c r="A595" s="615"/>
      <c r="B595" s="714"/>
      <c r="C595" s="664"/>
      <c r="D595" s="614"/>
      <c r="E595" s="632"/>
      <c r="F595" s="203" t="s">
        <v>21</v>
      </c>
      <c r="G595" s="204">
        <v>84.802999999999997</v>
      </c>
      <c r="H595" s="204"/>
      <c r="I595" s="205">
        <f>G595+H595+K594</f>
        <v>84.802999999999997</v>
      </c>
      <c r="J595" s="278">
        <v>4.6580000000000004</v>
      </c>
      <c r="K595" s="205">
        <f t="shared" si="1108"/>
        <v>80.144999999999996</v>
      </c>
      <c r="L595" s="207">
        <f t="shared" si="1109"/>
        <v>5.4927302100161557E-2</v>
      </c>
      <c r="M595" s="350" t="s">
        <v>262</v>
      </c>
      <c r="N595" s="606"/>
      <c r="O595" s="601"/>
      <c r="P595" s="601"/>
      <c r="Q595" s="601"/>
      <c r="R595" s="601"/>
      <c r="S595" s="631"/>
      <c r="T595" s="479"/>
      <c r="U595" s="181"/>
      <c r="V595" s="181"/>
      <c r="W595" s="181"/>
      <c r="X595" s="530">
        <f t="shared" si="1154"/>
        <v>674.82299999999987</v>
      </c>
      <c r="Y595" s="533">
        <f t="shared" si="1154"/>
        <v>-228.88</v>
      </c>
      <c r="Z595" s="536">
        <f>J595+J598+J601+J604+J607+J610+J613+J616+J619+J622+J625+J628+J649+J631+J634+J637+J640+J643</f>
        <v>105.64000000000001</v>
      </c>
      <c r="AA595" s="183"/>
    </row>
    <row r="596" spans="1:27" s="178" customFormat="1" ht="19.899999999999999" customHeight="1" thickBot="1">
      <c r="A596" s="615"/>
      <c r="B596" s="714"/>
      <c r="C596" s="664"/>
      <c r="D596" s="614"/>
      <c r="E596" s="632"/>
      <c r="F596" s="203" t="s">
        <v>22</v>
      </c>
      <c r="G596" s="204">
        <v>85.295000000000002</v>
      </c>
      <c r="H596" s="204"/>
      <c r="I596" s="205">
        <f>G596+H596+K595</f>
        <v>165.44</v>
      </c>
      <c r="J596" s="278"/>
      <c r="K596" s="205">
        <f t="shared" si="1108"/>
        <v>165.44</v>
      </c>
      <c r="L596" s="207">
        <f t="shared" si="1109"/>
        <v>0</v>
      </c>
      <c r="M596" s="350" t="s">
        <v>262</v>
      </c>
      <c r="N596" s="606"/>
      <c r="O596" s="601"/>
      <c r="P596" s="601"/>
      <c r="Q596" s="601"/>
      <c r="R596" s="601"/>
      <c r="S596" s="631"/>
      <c r="T596" s="479"/>
      <c r="U596" s="181"/>
      <c r="V596" s="181"/>
      <c r="W596" s="181"/>
      <c r="X596" s="531">
        <f t="shared" si="1154"/>
        <v>460.37699999999995</v>
      </c>
      <c r="Y596" s="534">
        <f t="shared" si="1154"/>
        <v>0</v>
      </c>
      <c r="Z596" s="537">
        <f>J596+J599+J602+J605+J608+J611+J614+J617+J620+J623+J626+J629+J650+J632+J635+J638+J641+J644</f>
        <v>0</v>
      </c>
      <c r="AA596" s="183"/>
    </row>
    <row r="597" spans="1:27" s="178" customFormat="1" ht="19.899999999999999" customHeight="1">
      <c r="A597" s="615"/>
      <c r="B597" s="714"/>
      <c r="C597" s="664"/>
      <c r="D597" s="614" t="s">
        <v>306</v>
      </c>
      <c r="E597" s="715" t="s">
        <v>377</v>
      </c>
      <c r="F597" s="203" t="s">
        <v>20</v>
      </c>
      <c r="G597" s="204">
        <v>0</v>
      </c>
      <c r="H597" s="216"/>
      <c r="I597" s="205">
        <f t="shared" ref="I597" si="1155">G597+H597</f>
        <v>0</v>
      </c>
      <c r="J597" s="278"/>
      <c r="K597" s="205">
        <f t="shared" si="1108"/>
        <v>0</v>
      </c>
      <c r="L597" s="207">
        <v>0</v>
      </c>
      <c r="M597" s="350" t="s">
        <v>262</v>
      </c>
      <c r="N597" s="606">
        <f t="shared" ref="N597:O597" si="1156">G597+G598+G599</f>
        <v>219.09299999999999</v>
      </c>
      <c r="O597" s="601">
        <f t="shared" si="1156"/>
        <v>-124.38</v>
      </c>
      <c r="P597" s="601">
        <f t="shared" ref="P597" si="1157">N597+O597</f>
        <v>94.712999999999994</v>
      </c>
      <c r="Q597" s="601">
        <f t="shared" ref="Q597" si="1158">J597+J598+J599</f>
        <v>3.7250000000000001</v>
      </c>
      <c r="R597" s="601">
        <f t="shared" ref="R597" si="1159">P597-Q597</f>
        <v>90.988</v>
      </c>
      <c r="S597" s="631">
        <f t="shared" ref="S597" si="1160">Q597/P597</f>
        <v>3.932934232893056E-2</v>
      </c>
      <c r="T597" s="479"/>
      <c r="U597" s="181"/>
      <c r="V597" s="181"/>
      <c r="W597" s="181"/>
      <c r="X597" s="181"/>
      <c r="Y597" s="527"/>
      <c r="Z597" s="527"/>
      <c r="AA597" s="183"/>
    </row>
    <row r="598" spans="1:27" s="178" customFormat="1" ht="19.899999999999999" customHeight="1">
      <c r="A598" s="615"/>
      <c r="B598" s="714"/>
      <c r="C598" s="664"/>
      <c r="D598" s="614"/>
      <c r="E598" s="715"/>
      <c r="F598" s="203" t="s">
        <v>21</v>
      </c>
      <c r="G598" s="204">
        <v>218.09299999999999</v>
      </c>
      <c r="H598" s="217">
        <f>-20-20.38-11-73</f>
        <v>-124.38</v>
      </c>
      <c r="I598" s="205">
        <f>G598+H598+K597</f>
        <v>93.712999999999994</v>
      </c>
      <c r="J598" s="278">
        <v>3.7250000000000001</v>
      </c>
      <c r="K598" s="205">
        <f t="shared" si="1108"/>
        <v>89.988</v>
      </c>
      <c r="L598" s="207">
        <f t="shared" si="1109"/>
        <v>3.9749020946933729E-2</v>
      </c>
      <c r="M598" s="350">
        <v>43593</v>
      </c>
      <c r="N598" s="606"/>
      <c r="O598" s="601"/>
      <c r="P598" s="601"/>
      <c r="Q598" s="601"/>
      <c r="R598" s="601"/>
      <c r="S598" s="631"/>
      <c r="T598" s="479"/>
      <c r="U598" s="181"/>
      <c r="V598" s="181"/>
      <c r="W598" s="181"/>
      <c r="X598" s="181"/>
      <c r="Y598" s="181"/>
      <c r="Z598" s="181"/>
    </row>
    <row r="599" spans="1:27" s="178" customFormat="1" ht="19.899999999999999" customHeight="1">
      <c r="A599" s="615"/>
      <c r="B599" s="714"/>
      <c r="C599" s="664"/>
      <c r="D599" s="614"/>
      <c r="E599" s="715"/>
      <c r="F599" s="203" t="s">
        <v>22</v>
      </c>
      <c r="G599" s="204">
        <v>1</v>
      </c>
      <c r="H599" s="217"/>
      <c r="I599" s="205">
        <f>G599+H599+K598</f>
        <v>90.988</v>
      </c>
      <c r="J599" s="278"/>
      <c r="K599" s="205">
        <f t="shared" si="1108"/>
        <v>90.988</v>
      </c>
      <c r="L599" s="207">
        <f t="shared" si="1109"/>
        <v>0</v>
      </c>
      <c r="M599" s="350" t="s">
        <v>262</v>
      </c>
      <c r="N599" s="606"/>
      <c r="O599" s="601"/>
      <c r="P599" s="601"/>
      <c r="Q599" s="601"/>
      <c r="R599" s="601"/>
      <c r="S599" s="631"/>
      <c r="T599" s="479"/>
      <c r="U599" s="181"/>
      <c r="V599" s="181"/>
      <c r="W599" s="181"/>
      <c r="X599" s="181"/>
      <c r="Y599" s="181"/>
      <c r="Z599" s="181"/>
    </row>
    <row r="600" spans="1:27" s="178" customFormat="1" ht="19.899999999999999" customHeight="1">
      <c r="A600" s="615"/>
      <c r="B600" s="714"/>
      <c r="C600" s="664"/>
      <c r="D600" s="614" t="s">
        <v>306</v>
      </c>
      <c r="E600" s="632" t="s">
        <v>378</v>
      </c>
      <c r="F600" s="270" t="s">
        <v>398</v>
      </c>
      <c r="G600" s="204">
        <v>0</v>
      </c>
      <c r="H600" s="204"/>
      <c r="I600" s="205">
        <f t="shared" ref="I600" si="1161">G600+H600</f>
        <v>0</v>
      </c>
      <c r="J600" s="278"/>
      <c r="K600" s="205">
        <f t="shared" si="1108"/>
        <v>0</v>
      </c>
      <c r="L600" s="207">
        <v>0</v>
      </c>
      <c r="M600" s="350" t="s">
        <v>262</v>
      </c>
      <c r="N600" s="606">
        <f t="shared" ref="N600:O600" si="1162">G600+G601+G602</f>
        <v>26.826999999999998</v>
      </c>
      <c r="O600" s="601">
        <f t="shared" si="1162"/>
        <v>0</v>
      </c>
      <c r="P600" s="601">
        <f t="shared" ref="P600" si="1163">N600+O600</f>
        <v>26.826999999999998</v>
      </c>
      <c r="Q600" s="601">
        <f t="shared" ref="Q600" si="1164">J600+J601+J602</f>
        <v>0.6</v>
      </c>
      <c r="R600" s="601">
        <f t="shared" ref="R600" si="1165">P600-Q600</f>
        <v>26.226999999999997</v>
      </c>
      <c r="S600" s="631">
        <f t="shared" ref="S600" si="1166">Q600/P600</f>
        <v>2.2365527267305327E-2</v>
      </c>
      <c r="T600" s="479"/>
      <c r="U600" s="181"/>
      <c r="V600" s="181"/>
      <c r="W600" s="181"/>
      <c r="X600" s="181"/>
      <c r="Y600" s="181"/>
      <c r="Z600" s="181"/>
    </row>
    <row r="601" spans="1:27" s="178" customFormat="1" ht="19.899999999999999" customHeight="1">
      <c r="A601" s="615"/>
      <c r="B601" s="714"/>
      <c r="C601" s="664"/>
      <c r="D601" s="614"/>
      <c r="E601" s="632"/>
      <c r="F601" s="203" t="s">
        <v>21</v>
      </c>
      <c r="G601" s="204">
        <v>13.375</v>
      </c>
      <c r="H601" s="204"/>
      <c r="I601" s="205">
        <f>G601+H601+K600</f>
        <v>13.375</v>
      </c>
      <c r="J601" s="278">
        <v>0.6</v>
      </c>
      <c r="K601" s="205">
        <f t="shared" si="1108"/>
        <v>12.775</v>
      </c>
      <c r="L601" s="207">
        <f t="shared" si="1109"/>
        <v>4.4859813084112146E-2</v>
      </c>
      <c r="M601" s="350" t="s">
        <v>262</v>
      </c>
      <c r="N601" s="606"/>
      <c r="O601" s="601"/>
      <c r="P601" s="601"/>
      <c r="Q601" s="601"/>
      <c r="R601" s="601"/>
      <c r="S601" s="631"/>
      <c r="T601" s="479"/>
      <c r="U601" s="181"/>
      <c r="V601" s="181"/>
      <c r="W601" s="181"/>
      <c r="X601" s="181"/>
      <c r="Y601" s="181"/>
      <c r="Z601" s="181"/>
    </row>
    <row r="602" spans="1:27" s="178" customFormat="1" ht="19.899999999999999" customHeight="1">
      <c r="A602" s="615"/>
      <c r="B602" s="714"/>
      <c r="C602" s="664"/>
      <c r="D602" s="614"/>
      <c r="E602" s="632"/>
      <c r="F602" s="203" t="s">
        <v>22</v>
      </c>
      <c r="G602" s="204">
        <v>13.452</v>
      </c>
      <c r="H602" s="204"/>
      <c r="I602" s="205">
        <f>G602+H602+K601</f>
        <v>26.227</v>
      </c>
      <c r="J602" s="278"/>
      <c r="K602" s="205">
        <f t="shared" si="1108"/>
        <v>26.227</v>
      </c>
      <c r="L602" s="207">
        <f t="shared" si="1109"/>
        <v>0</v>
      </c>
      <c r="M602" s="350" t="s">
        <v>262</v>
      </c>
      <c r="N602" s="606"/>
      <c r="O602" s="601"/>
      <c r="P602" s="601"/>
      <c r="Q602" s="601"/>
      <c r="R602" s="601"/>
      <c r="S602" s="631"/>
      <c r="T602" s="479"/>
      <c r="U602" s="181"/>
      <c r="V602" s="181"/>
      <c r="W602" s="181"/>
      <c r="X602" s="181"/>
      <c r="Y602" s="181"/>
      <c r="Z602" s="181"/>
    </row>
    <row r="603" spans="1:27" s="178" customFormat="1" ht="19.899999999999999" customHeight="1">
      <c r="A603" s="615"/>
      <c r="B603" s="714"/>
      <c r="C603" s="664"/>
      <c r="D603" s="614" t="s">
        <v>306</v>
      </c>
      <c r="E603" s="632" t="s">
        <v>380</v>
      </c>
      <c r="F603" s="270" t="s">
        <v>398</v>
      </c>
      <c r="G603" s="204">
        <v>0</v>
      </c>
      <c r="H603" s="204"/>
      <c r="I603" s="205">
        <f t="shared" ref="I603" si="1167">G603+H603</f>
        <v>0</v>
      </c>
      <c r="J603" s="278"/>
      <c r="K603" s="205">
        <f t="shared" si="1108"/>
        <v>0</v>
      </c>
      <c r="L603" s="207">
        <v>0</v>
      </c>
      <c r="M603" s="350" t="s">
        <v>262</v>
      </c>
      <c r="N603" s="606">
        <f t="shared" ref="N603:O603" si="1168">G603+G604+G605</f>
        <v>395.19100000000003</v>
      </c>
      <c r="O603" s="601">
        <f t="shared" si="1168"/>
        <v>0</v>
      </c>
      <c r="P603" s="601">
        <f t="shared" ref="P603" si="1169">N603+O603</f>
        <v>395.19100000000003</v>
      </c>
      <c r="Q603" s="601">
        <f t="shared" ref="Q603" si="1170">J603+J604+J605</f>
        <v>78.882000000000005</v>
      </c>
      <c r="R603" s="601">
        <f t="shared" ref="R603" si="1171">P603-Q603</f>
        <v>316.30900000000003</v>
      </c>
      <c r="S603" s="631">
        <f t="shared" ref="S603" si="1172">Q603/P603</f>
        <v>0.19960474808383794</v>
      </c>
      <c r="T603" s="479"/>
      <c r="U603" s="181"/>
      <c r="V603" s="181"/>
      <c r="W603" s="181"/>
      <c r="X603" s="181"/>
      <c r="Y603" s="181"/>
      <c r="Z603" s="181"/>
    </row>
    <row r="604" spans="1:27" s="178" customFormat="1" ht="19.899999999999999" customHeight="1">
      <c r="A604" s="615"/>
      <c r="B604" s="714"/>
      <c r="C604" s="664"/>
      <c r="D604" s="614"/>
      <c r="E604" s="632"/>
      <c r="F604" s="203" t="s">
        <v>21</v>
      </c>
      <c r="G604" s="204">
        <v>197.02500000000001</v>
      </c>
      <c r="H604" s="204"/>
      <c r="I604" s="205">
        <f>G604+H604+K603</f>
        <v>197.02500000000001</v>
      </c>
      <c r="J604" s="278">
        <v>78.882000000000005</v>
      </c>
      <c r="K604" s="205">
        <f t="shared" si="1108"/>
        <v>118.143</v>
      </c>
      <c r="L604" s="207">
        <f t="shared" si="1109"/>
        <v>0.40036543585839363</v>
      </c>
      <c r="M604" s="350" t="s">
        <v>262</v>
      </c>
      <c r="N604" s="606"/>
      <c r="O604" s="601"/>
      <c r="P604" s="601"/>
      <c r="Q604" s="601"/>
      <c r="R604" s="601"/>
      <c r="S604" s="631"/>
      <c r="T604" s="479"/>
      <c r="U604" s="181"/>
      <c r="V604" s="181"/>
      <c r="W604" s="181"/>
      <c r="X604" s="181"/>
      <c r="Y604" s="181"/>
      <c r="Z604" s="181"/>
    </row>
    <row r="605" spans="1:27" s="178" customFormat="1" ht="19.899999999999999" customHeight="1">
      <c r="A605" s="615"/>
      <c r="B605" s="714"/>
      <c r="C605" s="664"/>
      <c r="D605" s="614"/>
      <c r="E605" s="632"/>
      <c r="F605" s="203" t="s">
        <v>22</v>
      </c>
      <c r="G605" s="204">
        <v>198.166</v>
      </c>
      <c r="H605" s="205"/>
      <c r="I605" s="205">
        <f>G605+H605+K604</f>
        <v>316.30899999999997</v>
      </c>
      <c r="J605" s="278"/>
      <c r="K605" s="205">
        <f t="shared" si="1108"/>
        <v>316.30899999999997</v>
      </c>
      <c r="L605" s="207">
        <f t="shared" si="1109"/>
        <v>0</v>
      </c>
      <c r="M605" s="350" t="s">
        <v>262</v>
      </c>
      <c r="N605" s="606"/>
      <c r="O605" s="601"/>
      <c r="P605" s="601"/>
      <c r="Q605" s="601"/>
      <c r="R605" s="601"/>
      <c r="S605" s="631"/>
      <c r="T605" s="479"/>
      <c r="U605" s="181"/>
      <c r="V605" s="181"/>
      <c r="W605" s="181"/>
      <c r="X605" s="181"/>
      <c r="Y605" s="181"/>
      <c r="Z605" s="181"/>
    </row>
    <row r="606" spans="1:27" s="178" customFormat="1" ht="19.899999999999999" customHeight="1">
      <c r="A606" s="615"/>
      <c r="B606" s="714"/>
      <c r="C606" s="664"/>
      <c r="D606" s="614" t="s">
        <v>306</v>
      </c>
      <c r="E606" s="632" t="s">
        <v>379</v>
      </c>
      <c r="F606" s="270" t="s">
        <v>398</v>
      </c>
      <c r="G606" s="204">
        <v>0</v>
      </c>
      <c r="H606" s="204"/>
      <c r="I606" s="205">
        <f t="shared" ref="I606" si="1173">G606+H606</f>
        <v>0</v>
      </c>
      <c r="J606" s="278"/>
      <c r="K606" s="205">
        <f t="shared" si="1108"/>
        <v>0</v>
      </c>
      <c r="L606" s="207">
        <v>0</v>
      </c>
      <c r="M606" s="350" t="s">
        <v>262</v>
      </c>
      <c r="N606" s="606">
        <f t="shared" ref="N606:O606" si="1174">G606+G607+G608</f>
        <v>26.314</v>
      </c>
      <c r="O606" s="601">
        <f t="shared" si="1174"/>
        <v>-21</v>
      </c>
      <c r="P606" s="601">
        <f t="shared" ref="P606" si="1175">N606+O606</f>
        <v>5.3140000000000001</v>
      </c>
      <c r="Q606" s="601">
        <f t="shared" ref="Q606" si="1176">J606+J607+J608</f>
        <v>0</v>
      </c>
      <c r="R606" s="601">
        <f t="shared" ref="R606" si="1177">P606-Q606</f>
        <v>5.3140000000000001</v>
      </c>
      <c r="S606" s="631">
        <f t="shared" ref="S606" si="1178">Q606/P606</f>
        <v>0</v>
      </c>
      <c r="T606" s="479"/>
      <c r="U606" s="181"/>
      <c r="V606" s="181"/>
      <c r="W606" s="181"/>
      <c r="X606" s="181"/>
      <c r="Y606" s="181"/>
      <c r="Z606" s="181"/>
    </row>
    <row r="607" spans="1:27" s="178" customFormat="1" ht="19.899999999999999" customHeight="1">
      <c r="A607" s="615"/>
      <c r="B607" s="714"/>
      <c r="C607" s="664"/>
      <c r="D607" s="614"/>
      <c r="E607" s="632"/>
      <c r="F607" s="203" t="s">
        <v>21</v>
      </c>
      <c r="G607" s="204">
        <v>13.119</v>
      </c>
      <c r="H607" s="204">
        <f>-4-10-5-2</f>
        <v>-21</v>
      </c>
      <c r="I607" s="205">
        <f>G607+H607+K606</f>
        <v>-7.8810000000000002</v>
      </c>
      <c r="J607" s="278"/>
      <c r="K607" s="205">
        <f t="shared" si="1108"/>
        <v>-7.8810000000000002</v>
      </c>
      <c r="L607" s="207">
        <f t="shared" si="1109"/>
        <v>0</v>
      </c>
      <c r="M607" s="350">
        <v>43603</v>
      </c>
      <c r="N607" s="606"/>
      <c r="O607" s="601"/>
      <c r="P607" s="601"/>
      <c r="Q607" s="601"/>
      <c r="R607" s="601"/>
      <c r="S607" s="631"/>
      <c r="T607" s="479"/>
      <c r="U607" s="181"/>
      <c r="V607" s="181"/>
      <c r="W607" s="181"/>
      <c r="X607" s="181"/>
      <c r="Y607" s="181"/>
      <c r="Z607" s="181"/>
    </row>
    <row r="608" spans="1:27" s="178" customFormat="1" ht="19.899999999999999" customHeight="1">
      <c r="A608" s="615"/>
      <c r="B608" s="714"/>
      <c r="C608" s="664"/>
      <c r="D608" s="614"/>
      <c r="E608" s="632"/>
      <c r="F608" s="203" t="s">
        <v>22</v>
      </c>
      <c r="G608" s="204">
        <v>13.195</v>
      </c>
      <c r="H608" s="204"/>
      <c r="I608" s="205">
        <f>G608+H608+K607</f>
        <v>5.3140000000000001</v>
      </c>
      <c r="J608" s="278"/>
      <c r="K608" s="205">
        <f t="shared" si="1108"/>
        <v>5.3140000000000001</v>
      </c>
      <c r="L608" s="207">
        <f t="shared" si="1109"/>
        <v>0</v>
      </c>
      <c r="M608" s="350" t="s">
        <v>262</v>
      </c>
      <c r="N608" s="606"/>
      <c r="O608" s="601"/>
      <c r="P608" s="601"/>
      <c r="Q608" s="601"/>
      <c r="R608" s="601"/>
      <c r="S608" s="631"/>
      <c r="T608" s="479"/>
      <c r="U608" s="181"/>
      <c r="V608" s="181"/>
      <c r="W608" s="181"/>
      <c r="X608" s="181"/>
      <c r="Y608" s="181"/>
      <c r="Z608" s="181"/>
    </row>
    <row r="609" spans="1:26" s="178" customFormat="1" ht="19.899999999999999" customHeight="1">
      <c r="A609" s="615"/>
      <c r="B609" s="714"/>
      <c r="C609" s="664"/>
      <c r="D609" s="614" t="s">
        <v>306</v>
      </c>
      <c r="E609" s="632" t="s">
        <v>381</v>
      </c>
      <c r="F609" s="270" t="s">
        <v>398</v>
      </c>
      <c r="G609" s="204">
        <v>0</v>
      </c>
      <c r="H609" s="204"/>
      <c r="I609" s="205">
        <f t="shared" ref="I609" si="1179">G609+H609</f>
        <v>0</v>
      </c>
      <c r="J609" s="278"/>
      <c r="K609" s="205">
        <f t="shared" si="1108"/>
        <v>0</v>
      </c>
      <c r="L609" s="207">
        <v>0</v>
      </c>
      <c r="M609" s="350" t="s">
        <v>262</v>
      </c>
      <c r="N609" s="606">
        <f t="shared" ref="N609:O609" si="1180">G609+G610+G611</f>
        <v>30.728999999999999</v>
      </c>
      <c r="O609" s="601">
        <f t="shared" si="1180"/>
        <v>-24</v>
      </c>
      <c r="P609" s="601">
        <f t="shared" ref="P609" si="1181">N609+O609</f>
        <v>6.7289999999999992</v>
      </c>
      <c r="Q609" s="601">
        <f t="shared" ref="Q609" si="1182">J609+J610+J611</f>
        <v>0</v>
      </c>
      <c r="R609" s="601">
        <f t="shared" ref="R609" si="1183">P609-Q609</f>
        <v>6.7289999999999992</v>
      </c>
      <c r="S609" s="631">
        <f t="shared" ref="S609" si="1184">Q609/P609</f>
        <v>0</v>
      </c>
      <c r="T609" s="479"/>
      <c r="U609" s="181"/>
      <c r="V609" s="181"/>
      <c r="W609" s="181"/>
      <c r="X609" s="181"/>
      <c r="Y609" s="181"/>
      <c r="Z609" s="181"/>
    </row>
    <row r="610" spans="1:26" s="178" customFormat="1" ht="19.899999999999999" customHeight="1">
      <c r="A610" s="615"/>
      <c r="B610" s="714"/>
      <c r="C610" s="664"/>
      <c r="D610" s="614"/>
      <c r="E610" s="632"/>
      <c r="F610" s="203" t="s">
        <v>21</v>
      </c>
      <c r="G610" s="204">
        <v>15.32</v>
      </c>
      <c r="H610" s="204">
        <f>-7-7-10</f>
        <v>-24</v>
      </c>
      <c r="I610" s="205">
        <f>G610+H610+K609</f>
        <v>-8.68</v>
      </c>
      <c r="J610" s="278"/>
      <c r="K610" s="205">
        <f t="shared" si="1108"/>
        <v>-8.68</v>
      </c>
      <c r="L610" s="207">
        <f t="shared" si="1109"/>
        <v>0</v>
      </c>
      <c r="M610" s="350">
        <v>43595</v>
      </c>
      <c r="N610" s="606"/>
      <c r="O610" s="601"/>
      <c r="P610" s="601"/>
      <c r="Q610" s="601"/>
      <c r="R610" s="601"/>
      <c r="S610" s="631"/>
      <c r="T610" s="479"/>
      <c r="U610" s="181"/>
      <c r="V610" s="181"/>
      <c r="W610" s="181"/>
      <c r="X610" s="181"/>
      <c r="Y610" s="181"/>
      <c r="Z610" s="181"/>
    </row>
    <row r="611" spans="1:26" s="178" customFormat="1" ht="19.899999999999999" customHeight="1">
      <c r="A611" s="615"/>
      <c r="B611" s="714"/>
      <c r="C611" s="664"/>
      <c r="D611" s="614"/>
      <c r="E611" s="632"/>
      <c r="F611" s="203" t="s">
        <v>22</v>
      </c>
      <c r="G611" s="204">
        <v>15.409000000000001</v>
      </c>
      <c r="H611" s="204"/>
      <c r="I611" s="205">
        <f>G611+H611+K610</f>
        <v>6.729000000000001</v>
      </c>
      <c r="J611" s="278"/>
      <c r="K611" s="205">
        <f t="shared" si="1108"/>
        <v>6.729000000000001</v>
      </c>
      <c r="L611" s="207">
        <f t="shared" si="1109"/>
        <v>0</v>
      </c>
      <c r="M611" s="350" t="s">
        <v>262</v>
      </c>
      <c r="N611" s="606"/>
      <c r="O611" s="601"/>
      <c r="P611" s="601"/>
      <c r="Q611" s="601"/>
      <c r="R611" s="601"/>
      <c r="S611" s="631"/>
      <c r="T611" s="479"/>
      <c r="U611" s="181"/>
      <c r="V611" s="181"/>
      <c r="W611" s="181"/>
      <c r="X611" s="181"/>
      <c r="Y611" s="181"/>
      <c r="Z611" s="181"/>
    </row>
    <row r="612" spans="1:26" s="178" customFormat="1" ht="19.899999999999999" customHeight="1">
      <c r="A612" s="615"/>
      <c r="B612" s="714"/>
      <c r="C612" s="664"/>
      <c r="D612" s="614" t="s">
        <v>306</v>
      </c>
      <c r="E612" s="632" t="s">
        <v>382</v>
      </c>
      <c r="F612" s="270" t="s">
        <v>398</v>
      </c>
      <c r="G612" s="204">
        <v>0</v>
      </c>
      <c r="H612" s="204"/>
      <c r="I612" s="205">
        <f t="shared" ref="I612" si="1185">G612+H612</f>
        <v>0</v>
      </c>
      <c r="J612" s="278"/>
      <c r="K612" s="205">
        <f t="shared" si="1108"/>
        <v>0</v>
      </c>
      <c r="L612" s="207">
        <v>0</v>
      </c>
      <c r="M612" s="350" t="s">
        <v>262</v>
      </c>
      <c r="N612" s="606">
        <f t="shared" ref="N612:O612" si="1186">G612+G613+G614</f>
        <v>47.850999999999999</v>
      </c>
      <c r="O612" s="601">
        <f t="shared" si="1186"/>
        <v>-19</v>
      </c>
      <c r="P612" s="601">
        <f t="shared" ref="P612" si="1187">N612+O612</f>
        <v>28.850999999999999</v>
      </c>
      <c r="Q612" s="601">
        <f t="shared" ref="Q612" si="1188">J612+J613+J614</f>
        <v>0</v>
      </c>
      <c r="R612" s="601">
        <f t="shared" ref="R612" si="1189">P612-Q612</f>
        <v>28.850999999999999</v>
      </c>
      <c r="S612" s="631">
        <f t="shared" ref="S612" si="1190">Q612/P612</f>
        <v>0</v>
      </c>
      <c r="T612" s="479"/>
      <c r="U612" s="181"/>
      <c r="V612" s="181"/>
      <c r="W612" s="181"/>
      <c r="X612" s="181"/>
      <c r="Y612" s="181"/>
      <c r="Z612" s="181"/>
    </row>
    <row r="613" spans="1:26" s="178" customFormat="1" ht="19.899999999999999" customHeight="1">
      <c r="A613" s="615"/>
      <c r="B613" s="714"/>
      <c r="C613" s="664"/>
      <c r="D613" s="614"/>
      <c r="E613" s="632"/>
      <c r="F613" s="203" t="s">
        <v>21</v>
      </c>
      <c r="G613" s="204">
        <v>23.856000000000002</v>
      </c>
      <c r="H613" s="204">
        <f>-4-7-8</f>
        <v>-19</v>
      </c>
      <c r="I613" s="205">
        <f>G613+H613+K612</f>
        <v>4.8560000000000016</v>
      </c>
      <c r="J613" s="278"/>
      <c r="K613" s="205">
        <f t="shared" si="1108"/>
        <v>4.8560000000000016</v>
      </c>
      <c r="L613" s="207">
        <f t="shared" si="1109"/>
        <v>0</v>
      </c>
      <c r="M613" s="350" t="s">
        <v>262</v>
      </c>
      <c r="N613" s="606"/>
      <c r="O613" s="601"/>
      <c r="P613" s="601"/>
      <c r="Q613" s="601"/>
      <c r="R613" s="601"/>
      <c r="S613" s="631"/>
      <c r="T613" s="479"/>
      <c r="U613" s="181"/>
      <c r="V613" s="181"/>
      <c r="W613" s="181"/>
      <c r="X613" s="181"/>
      <c r="Y613" s="181"/>
      <c r="Z613" s="181"/>
    </row>
    <row r="614" spans="1:26" s="178" customFormat="1" ht="19.899999999999999" customHeight="1">
      <c r="A614" s="615"/>
      <c r="B614" s="714"/>
      <c r="C614" s="664"/>
      <c r="D614" s="614"/>
      <c r="E614" s="632"/>
      <c r="F614" s="203" t="s">
        <v>22</v>
      </c>
      <c r="G614" s="204">
        <v>23.995000000000001</v>
      </c>
      <c r="H614" s="205"/>
      <c r="I614" s="205">
        <f>G614+H614+K613</f>
        <v>28.851000000000003</v>
      </c>
      <c r="J614" s="278"/>
      <c r="K614" s="205">
        <f t="shared" si="1108"/>
        <v>28.851000000000003</v>
      </c>
      <c r="L614" s="207">
        <f t="shared" si="1109"/>
        <v>0</v>
      </c>
      <c r="M614" s="350" t="s">
        <v>262</v>
      </c>
      <c r="N614" s="606"/>
      <c r="O614" s="601"/>
      <c r="P614" s="601"/>
      <c r="Q614" s="601"/>
      <c r="R614" s="601"/>
      <c r="S614" s="631"/>
      <c r="T614" s="479"/>
      <c r="U614" s="181"/>
      <c r="V614" s="181"/>
      <c r="W614" s="181"/>
      <c r="X614" s="181"/>
      <c r="Y614" s="181"/>
      <c r="Z614" s="181"/>
    </row>
    <row r="615" spans="1:26" s="178" customFormat="1" ht="19.899999999999999" customHeight="1">
      <c r="A615" s="619"/>
      <c r="B615" s="714"/>
      <c r="C615" s="664"/>
      <c r="D615" s="614" t="s">
        <v>306</v>
      </c>
      <c r="E615" s="632" t="s">
        <v>383</v>
      </c>
      <c r="F615" s="270" t="s">
        <v>398</v>
      </c>
      <c r="G615" s="219">
        <v>0</v>
      </c>
      <c r="H615" s="219"/>
      <c r="I615" s="220">
        <f t="shared" ref="I615" si="1191">G615+H615</f>
        <v>0</v>
      </c>
      <c r="J615" s="278"/>
      <c r="K615" s="205">
        <f t="shared" si="1108"/>
        <v>0</v>
      </c>
      <c r="L615" s="207">
        <v>0</v>
      </c>
      <c r="M615" s="350" t="s">
        <v>262</v>
      </c>
      <c r="N615" s="606">
        <f t="shared" ref="N615:O615" si="1192">G615+G616+G617</f>
        <v>3.54</v>
      </c>
      <c r="O615" s="601">
        <f t="shared" si="1192"/>
        <v>0</v>
      </c>
      <c r="P615" s="601">
        <f t="shared" ref="P615" si="1193">N615+O615</f>
        <v>3.54</v>
      </c>
      <c r="Q615" s="601">
        <f t="shared" ref="Q615" si="1194">J615+J616+J617</f>
        <v>0</v>
      </c>
      <c r="R615" s="601">
        <f t="shared" ref="R615" si="1195">P615-Q615</f>
        <v>3.54</v>
      </c>
      <c r="S615" s="631">
        <f t="shared" ref="S615" si="1196">Q615/P615</f>
        <v>0</v>
      </c>
      <c r="T615" s="479"/>
      <c r="U615" s="181"/>
      <c r="V615" s="181"/>
      <c r="W615" s="181"/>
      <c r="X615" s="181"/>
      <c r="Y615" s="181"/>
      <c r="Z615" s="181"/>
    </row>
    <row r="616" spans="1:26" s="178" customFormat="1" ht="19.899999999999999" customHeight="1">
      <c r="A616" s="619"/>
      <c r="B616" s="714"/>
      <c r="C616" s="664"/>
      <c r="D616" s="614"/>
      <c r="E616" s="632"/>
      <c r="F616" s="218" t="s">
        <v>21</v>
      </c>
      <c r="G616" s="219">
        <v>1.7649999999999999</v>
      </c>
      <c r="H616" s="220"/>
      <c r="I616" s="220">
        <f>G616+H616+K615</f>
        <v>1.7649999999999999</v>
      </c>
      <c r="J616" s="278"/>
      <c r="K616" s="205">
        <f t="shared" si="1108"/>
        <v>1.7649999999999999</v>
      </c>
      <c r="L616" s="207">
        <f t="shared" si="1109"/>
        <v>0</v>
      </c>
      <c r="M616" s="350" t="s">
        <v>262</v>
      </c>
      <c r="N616" s="606"/>
      <c r="O616" s="601"/>
      <c r="P616" s="601"/>
      <c r="Q616" s="601"/>
      <c r="R616" s="601"/>
      <c r="S616" s="631"/>
      <c r="T616" s="479"/>
      <c r="U616" s="181"/>
      <c r="V616" s="181"/>
      <c r="W616" s="181"/>
      <c r="X616" s="181"/>
      <c r="Y616" s="181"/>
      <c r="Z616" s="181"/>
    </row>
    <row r="617" spans="1:26" s="178" customFormat="1" ht="19.899999999999999" customHeight="1">
      <c r="A617" s="619"/>
      <c r="B617" s="714"/>
      <c r="C617" s="664"/>
      <c r="D617" s="614"/>
      <c r="E617" s="632"/>
      <c r="F617" s="218" t="s">
        <v>22</v>
      </c>
      <c r="G617" s="219">
        <v>1.7749999999999999</v>
      </c>
      <c r="H617" s="219"/>
      <c r="I617" s="220">
        <f>G617+H617+K616</f>
        <v>3.54</v>
      </c>
      <c r="J617" s="278"/>
      <c r="K617" s="205">
        <f t="shared" si="1108"/>
        <v>3.54</v>
      </c>
      <c r="L617" s="207">
        <f t="shared" si="1109"/>
        <v>0</v>
      </c>
      <c r="M617" s="350" t="s">
        <v>262</v>
      </c>
      <c r="N617" s="606"/>
      <c r="O617" s="601"/>
      <c r="P617" s="601"/>
      <c r="Q617" s="601"/>
      <c r="R617" s="601"/>
      <c r="S617" s="631"/>
      <c r="T617" s="479"/>
      <c r="U617" s="181"/>
      <c r="V617" s="181"/>
      <c r="W617" s="181"/>
      <c r="X617" s="181"/>
      <c r="Y617" s="181"/>
      <c r="Z617" s="181"/>
    </row>
    <row r="618" spans="1:26" s="178" customFormat="1" ht="19.899999999999999" customHeight="1">
      <c r="A618" s="615"/>
      <c r="B618" s="714"/>
      <c r="C618" s="664"/>
      <c r="D618" s="614" t="s">
        <v>306</v>
      </c>
      <c r="E618" s="632" t="s">
        <v>384</v>
      </c>
      <c r="F618" s="270" t="s">
        <v>398</v>
      </c>
      <c r="G618" s="204">
        <v>0</v>
      </c>
      <c r="H618" s="204"/>
      <c r="I618" s="205">
        <f t="shared" ref="I618" si="1197">G618+H618</f>
        <v>0</v>
      </c>
      <c r="J618" s="278"/>
      <c r="K618" s="205">
        <f t="shared" si="1108"/>
        <v>0</v>
      </c>
      <c r="L618" s="207">
        <v>0</v>
      </c>
      <c r="M618" s="350" t="s">
        <v>262</v>
      </c>
      <c r="N618" s="606">
        <f t="shared" ref="N618:O618" si="1198">G618+G619+G620</f>
        <v>6.6630000000000003</v>
      </c>
      <c r="O618" s="601">
        <f t="shared" si="1198"/>
        <v>0</v>
      </c>
      <c r="P618" s="601">
        <f t="shared" ref="P618" si="1199">N618+O618</f>
        <v>6.6630000000000003</v>
      </c>
      <c r="Q618" s="601">
        <f t="shared" ref="Q618" si="1200">J618+J619+J620</f>
        <v>0</v>
      </c>
      <c r="R618" s="601">
        <f t="shared" ref="R618" si="1201">P618-Q618</f>
        <v>6.6630000000000003</v>
      </c>
      <c r="S618" s="631">
        <f t="shared" ref="S618" si="1202">Q618/P618</f>
        <v>0</v>
      </c>
      <c r="T618" s="479"/>
      <c r="U618" s="181"/>
      <c r="V618" s="181"/>
      <c r="W618" s="181"/>
      <c r="X618" s="181"/>
      <c r="Y618" s="181"/>
      <c r="Z618" s="181"/>
    </row>
    <row r="619" spans="1:26" s="178" customFormat="1" ht="19.899999999999999" customHeight="1">
      <c r="A619" s="615"/>
      <c r="B619" s="714"/>
      <c r="C619" s="664"/>
      <c r="D619" s="614"/>
      <c r="E619" s="632"/>
      <c r="F619" s="203" t="s">
        <v>21</v>
      </c>
      <c r="G619" s="204">
        <v>3.3220000000000001</v>
      </c>
      <c r="H619" s="205"/>
      <c r="I619" s="205">
        <f>G619+H619+K618</f>
        <v>3.3220000000000001</v>
      </c>
      <c r="J619" s="278"/>
      <c r="K619" s="205">
        <f t="shared" si="1108"/>
        <v>3.3220000000000001</v>
      </c>
      <c r="L619" s="207">
        <f t="shared" si="1109"/>
        <v>0</v>
      </c>
      <c r="M619" s="350" t="s">
        <v>262</v>
      </c>
      <c r="N619" s="606"/>
      <c r="O619" s="601"/>
      <c r="P619" s="601"/>
      <c r="Q619" s="601"/>
      <c r="R619" s="601"/>
      <c r="S619" s="631"/>
      <c r="T619" s="479"/>
      <c r="U619" s="181"/>
      <c r="V619" s="181"/>
      <c r="W619" s="181"/>
      <c r="X619" s="181"/>
      <c r="Y619" s="181"/>
      <c r="Z619" s="181"/>
    </row>
    <row r="620" spans="1:26" s="178" customFormat="1" ht="19.899999999999999" customHeight="1">
      <c r="A620" s="615"/>
      <c r="B620" s="714"/>
      <c r="C620" s="664"/>
      <c r="D620" s="614"/>
      <c r="E620" s="632"/>
      <c r="F620" s="203" t="s">
        <v>22</v>
      </c>
      <c r="G620" s="204">
        <v>3.3410000000000002</v>
      </c>
      <c r="H620" s="205"/>
      <c r="I620" s="205">
        <f>G620+H620+K619</f>
        <v>6.6630000000000003</v>
      </c>
      <c r="J620" s="278"/>
      <c r="K620" s="205">
        <f t="shared" si="1108"/>
        <v>6.6630000000000003</v>
      </c>
      <c r="L620" s="207">
        <f t="shared" si="1109"/>
        <v>0</v>
      </c>
      <c r="M620" s="350" t="s">
        <v>262</v>
      </c>
      <c r="N620" s="606"/>
      <c r="O620" s="601"/>
      <c r="P620" s="601"/>
      <c r="Q620" s="601"/>
      <c r="R620" s="601"/>
      <c r="S620" s="631"/>
      <c r="T620" s="479"/>
      <c r="U620" s="181"/>
      <c r="V620" s="181"/>
      <c r="W620" s="181"/>
      <c r="X620" s="181"/>
      <c r="Y620" s="181"/>
      <c r="Z620" s="181"/>
    </row>
    <row r="621" spans="1:26" s="178" customFormat="1" ht="19.899999999999999" customHeight="1">
      <c r="A621" s="615"/>
      <c r="B621" s="714"/>
      <c r="C621" s="664"/>
      <c r="D621" s="614" t="s">
        <v>306</v>
      </c>
      <c r="E621" s="632" t="s">
        <v>385</v>
      </c>
      <c r="F621" s="270" t="s">
        <v>398</v>
      </c>
      <c r="G621" s="204">
        <v>0</v>
      </c>
      <c r="H621" s="204"/>
      <c r="I621" s="205">
        <f t="shared" ref="I621" si="1203">G621+H621</f>
        <v>0</v>
      </c>
      <c r="J621" s="278"/>
      <c r="K621" s="205">
        <f t="shared" si="1108"/>
        <v>0</v>
      </c>
      <c r="L621" s="207">
        <v>0</v>
      </c>
      <c r="M621" s="350" t="s">
        <v>262</v>
      </c>
      <c r="N621" s="606">
        <f t="shared" ref="N621:O621" si="1204">G621+G622+G623</f>
        <v>20.441000000000003</v>
      </c>
      <c r="O621" s="601">
        <f t="shared" si="1204"/>
        <v>-5</v>
      </c>
      <c r="P621" s="601">
        <f t="shared" ref="P621" si="1205">N621+O621</f>
        <v>15.441000000000003</v>
      </c>
      <c r="Q621" s="601">
        <f t="shared" ref="Q621" si="1206">J621+J622+J623</f>
        <v>0</v>
      </c>
      <c r="R621" s="601">
        <f t="shared" ref="R621" si="1207">P621-Q621</f>
        <v>15.441000000000003</v>
      </c>
      <c r="S621" s="631">
        <f t="shared" ref="S621" si="1208">Q621/P621</f>
        <v>0</v>
      </c>
      <c r="T621" s="479"/>
      <c r="U621" s="181"/>
      <c r="V621" s="181"/>
      <c r="W621" s="181"/>
      <c r="X621" s="181"/>
      <c r="Y621" s="181"/>
      <c r="Z621" s="181"/>
    </row>
    <row r="622" spans="1:26" s="178" customFormat="1" ht="19.899999999999999" customHeight="1">
      <c r="A622" s="615"/>
      <c r="B622" s="714"/>
      <c r="C622" s="664"/>
      <c r="D622" s="614"/>
      <c r="E622" s="632"/>
      <c r="F622" s="203" t="s">
        <v>21</v>
      </c>
      <c r="G622" s="204">
        <v>10.191000000000001</v>
      </c>
      <c r="H622" s="204">
        <v>-5</v>
      </c>
      <c r="I622" s="205">
        <f>G622+H622+K621</f>
        <v>5.1910000000000007</v>
      </c>
      <c r="J622" s="278"/>
      <c r="K622" s="205">
        <f t="shared" si="1108"/>
        <v>5.1910000000000007</v>
      </c>
      <c r="L622" s="207">
        <f t="shared" si="1109"/>
        <v>0</v>
      </c>
      <c r="M622" s="350" t="s">
        <v>262</v>
      </c>
      <c r="N622" s="606"/>
      <c r="O622" s="601"/>
      <c r="P622" s="601"/>
      <c r="Q622" s="601"/>
      <c r="R622" s="601"/>
      <c r="S622" s="631"/>
      <c r="T622" s="479"/>
      <c r="U622" s="181"/>
      <c r="V622" s="181"/>
      <c r="W622" s="181"/>
      <c r="X622" s="181"/>
      <c r="Y622" s="181"/>
      <c r="Z622" s="181"/>
    </row>
    <row r="623" spans="1:26" s="178" customFormat="1" ht="19.899999999999999" customHeight="1">
      <c r="A623" s="615"/>
      <c r="B623" s="714"/>
      <c r="C623" s="664"/>
      <c r="D623" s="614"/>
      <c r="E623" s="632"/>
      <c r="F623" s="203" t="s">
        <v>22</v>
      </c>
      <c r="G623" s="204">
        <v>10.25</v>
      </c>
      <c r="H623" s="205"/>
      <c r="I623" s="205">
        <f>G623+H623+K622</f>
        <v>15.441000000000001</v>
      </c>
      <c r="J623" s="278"/>
      <c r="K623" s="205">
        <f t="shared" si="1108"/>
        <v>15.441000000000001</v>
      </c>
      <c r="L623" s="207">
        <f t="shared" si="1109"/>
        <v>0</v>
      </c>
      <c r="M623" s="350" t="s">
        <v>262</v>
      </c>
      <c r="N623" s="606"/>
      <c r="O623" s="601"/>
      <c r="P623" s="601"/>
      <c r="Q623" s="601"/>
      <c r="R623" s="601"/>
      <c r="S623" s="631"/>
      <c r="T623" s="479"/>
      <c r="U623" s="181"/>
      <c r="V623" s="181"/>
      <c r="W623" s="181"/>
      <c r="X623" s="181"/>
      <c r="Y623" s="181"/>
      <c r="Z623" s="181"/>
    </row>
    <row r="624" spans="1:26" s="178" customFormat="1" ht="19.899999999999999" customHeight="1">
      <c r="A624" s="615"/>
      <c r="B624" s="714"/>
      <c r="C624" s="664"/>
      <c r="D624" s="614" t="s">
        <v>306</v>
      </c>
      <c r="E624" s="632" t="s">
        <v>386</v>
      </c>
      <c r="F624" s="270" t="s">
        <v>398</v>
      </c>
      <c r="G624" s="204">
        <v>0</v>
      </c>
      <c r="H624" s="204"/>
      <c r="I624" s="205">
        <f t="shared" ref="I624" si="1209">G624+H624</f>
        <v>0</v>
      </c>
      <c r="J624" s="278"/>
      <c r="K624" s="205">
        <f t="shared" si="1108"/>
        <v>0</v>
      </c>
      <c r="L624" s="207">
        <v>0</v>
      </c>
      <c r="M624" s="350" t="s">
        <v>262</v>
      </c>
      <c r="N624" s="606">
        <f t="shared" ref="N624:O624" si="1210">G624+G625+G626</f>
        <v>19.685000000000002</v>
      </c>
      <c r="O624" s="601">
        <f t="shared" si="1210"/>
        <v>-15</v>
      </c>
      <c r="P624" s="601">
        <f t="shared" ref="P624" si="1211">N624+O624</f>
        <v>4.6850000000000023</v>
      </c>
      <c r="Q624" s="601">
        <f t="shared" ref="Q624" si="1212">J624+J625+J626</f>
        <v>0</v>
      </c>
      <c r="R624" s="601">
        <f t="shared" ref="R624" si="1213">P624-Q624</f>
        <v>4.6850000000000023</v>
      </c>
      <c r="S624" s="631">
        <f t="shared" ref="S624" si="1214">Q624/P624</f>
        <v>0</v>
      </c>
      <c r="T624" s="479"/>
      <c r="U624" s="181"/>
      <c r="V624" s="181"/>
      <c r="W624" s="181"/>
      <c r="X624" s="181"/>
      <c r="Y624" s="181"/>
      <c r="Z624" s="181"/>
    </row>
    <row r="625" spans="1:26" s="178" customFormat="1" ht="19.899999999999999" customHeight="1">
      <c r="A625" s="615"/>
      <c r="B625" s="714"/>
      <c r="C625" s="664"/>
      <c r="D625" s="614"/>
      <c r="E625" s="632"/>
      <c r="F625" s="203" t="s">
        <v>21</v>
      </c>
      <c r="G625" s="204">
        <v>9.8140000000000001</v>
      </c>
      <c r="H625" s="204">
        <f>-10-5</f>
        <v>-15</v>
      </c>
      <c r="I625" s="205">
        <f>G625+H625+K624</f>
        <v>-5.1859999999999999</v>
      </c>
      <c r="J625" s="278"/>
      <c r="K625" s="205">
        <f t="shared" si="1108"/>
        <v>-5.1859999999999999</v>
      </c>
      <c r="L625" s="207">
        <f t="shared" si="1109"/>
        <v>0</v>
      </c>
      <c r="M625" s="350">
        <v>43601</v>
      </c>
      <c r="N625" s="606"/>
      <c r="O625" s="601"/>
      <c r="P625" s="601"/>
      <c r="Q625" s="601"/>
      <c r="R625" s="601"/>
      <c r="S625" s="631"/>
      <c r="T625" s="479"/>
      <c r="U625" s="181"/>
      <c r="V625" s="181"/>
      <c r="W625" s="181"/>
      <c r="X625" s="181"/>
      <c r="Y625" s="181"/>
      <c r="Z625" s="181"/>
    </row>
    <row r="626" spans="1:26" s="178" customFormat="1" ht="19.899999999999999" customHeight="1">
      <c r="A626" s="615"/>
      <c r="B626" s="714"/>
      <c r="C626" s="664"/>
      <c r="D626" s="614"/>
      <c r="E626" s="632"/>
      <c r="F626" s="203" t="s">
        <v>22</v>
      </c>
      <c r="G626" s="204">
        <v>9.8710000000000004</v>
      </c>
      <c r="H626" s="204"/>
      <c r="I626" s="205">
        <f>G626+H626+K625</f>
        <v>4.6850000000000005</v>
      </c>
      <c r="J626" s="278"/>
      <c r="K626" s="205">
        <f t="shared" si="1108"/>
        <v>4.6850000000000005</v>
      </c>
      <c r="L626" s="207">
        <f t="shared" si="1109"/>
        <v>0</v>
      </c>
      <c r="M626" s="350" t="s">
        <v>262</v>
      </c>
      <c r="N626" s="606"/>
      <c r="O626" s="601"/>
      <c r="P626" s="601"/>
      <c r="Q626" s="601"/>
      <c r="R626" s="601"/>
      <c r="S626" s="631"/>
      <c r="T626" s="479"/>
      <c r="U626" s="181"/>
      <c r="V626" s="181"/>
      <c r="W626" s="181"/>
      <c r="X626" s="181"/>
      <c r="Y626" s="181"/>
      <c r="Z626" s="181"/>
    </row>
    <row r="627" spans="1:26" s="178" customFormat="1" ht="19.899999999999999" customHeight="1">
      <c r="A627" s="615"/>
      <c r="B627" s="714"/>
      <c r="C627" s="664"/>
      <c r="D627" s="614" t="s">
        <v>306</v>
      </c>
      <c r="E627" s="632" t="s">
        <v>387</v>
      </c>
      <c r="F627" s="270" t="s">
        <v>398</v>
      </c>
      <c r="G627" s="204">
        <v>0</v>
      </c>
      <c r="H627" s="204"/>
      <c r="I627" s="205">
        <f t="shared" ref="I627" si="1215">G627+H627</f>
        <v>0</v>
      </c>
      <c r="J627" s="278"/>
      <c r="K627" s="205">
        <f t="shared" si="1108"/>
        <v>0</v>
      </c>
      <c r="L627" s="207">
        <v>0</v>
      </c>
      <c r="M627" s="350" t="s">
        <v>262</v>
      </c>
      <c r="N627" s="606">
        <f t="shared" ref="N627:O627" si="1216">G627+G628+G629</f>
        <v>11.632000000000001</v>
      </c>
      <c r="O627" s="601">
        <f t="shared" si="1216"/>
        <v>0</v>
      </c>
      <c r="P627" s="601">
        <f t="shared" ref="P627" si="1217">N627+O627</f>
        <v>11.632000000000001</v>
      </c>
      <c r="Q627" s="601">
        <f t="shared" ref="Q627" si="1218">J627+J628+J629</f>
        <v>0</v>
      </c>
      <c r="R627" s="601">
        <f t="shared" ref="R627" si="1219">P627-Q627</f>
        <v>11.632000000000001</v>
      </c>
      <c r="S627" s="631">
        <f t="shared" ref="S627" si="1220">Q627/P627</f>
        <v>0</v>
      </c>
      <c r="T627" s="479"/>
      <c r="U627" s="181"/>
      <c r="V627" s="181"/>
      <c r="W627" s="181"/>
      <c r="X627" s="181"/>
      <c r="Y627" s="181"/>
      <c r="Z627" s="181"/>
    </row>
    <row r="628" spans="1:26" s="178" customFormat="1" ht="19.899999999999999" customHeight="1">
      <c r="A628" s="615"/>
      <c r="B628" s="714"/>
      <c r="C628" s="664"/>
      <c r="D628" s="614"/>
      <c r="E628" s="632"/>
      <c r="F628" s="203" t="s">
        <v>21</v>
      </c>
      <c r="G628" s="204">
        <v>5.7990000000000004</v>
      </c>
      <c r="H628" s="204"/>
      <c r="I628" s="205">
        <f>G628+H628+K627</f>
        <v>5.7990000000000004</v>
      </c>
      <c r="J628" s="278"/>
      <c r="K628" s="205">
        <f t="shared" si="1108"/>
        <v>5.7990000000000004</v>
      </c>
      <c r="L628" s="207">
        <f t="shared" si="1109"/>
        <v>0</v>
      </c>
      <c r="M628" s="350" t="s">
        <v>262</v>
      </c>
      <c r="N628" s="606"/>
      <c r="O628" s="601"/>
      <c r="P628" s="601"/>
      <c r="Q628" s="601"/>
      <c r="R628" s="601"/>
      <c r="S628" s="631"/>
      <c r="T628" s="479"/>
      <c r="U628" s="181"/>
      <c r="V628" s="181"/>
      <c r="W628" s="181"/>
      <c r="X628" s="181"/>
      <c r="Y628" s="181"/>
      <c r="Z628" s="181"/>
    </row>
    <row r="629" spans="1:26" s="178" customFormat="1" ht="19.899999999999999" customHeight="1">
      <c r="A629" s="615"/>
      <c r="B629" s="714"/>
      <c r="C629" s="664"/>
      <c r="D629" s="614"/>
      <c r="E629" s="632"/>
      <c r="F629" s="203" t="s">
        <v>22</v>
      </c>
      <c r="G629" s="204">
        <v>5.8330000000000002</v>
      </c>
      <c r="H629" s="204"/>
      <c r="I629" s="205">
        <f>G629+H629+K628</f>
        <v>11.632000000000001</v>
      </c>
      <c r="J629" s="278"/>
      <c r="K629" s="205">
        <f t="shared" si="1108"/>
        <v>11.632000000000001</v>
      </c>
      <c r="L629" s="207">
        <f t="shared" si="1109"/>
        <v>0</v>
      </c>
      <c r="M629" s="350" t="s">
        <v>262</v>
      </c>
      <c r="N629" s="606"/>
      <c r="O629" s="601"/>
      <c r="P629" s="601"/>
      <c r="Q629" s="601"/>
      <c r="R629" s="601"/>
      <c r="S629" s="631"/>
      <c r="T629" s="479"/>
      <c r="U629" s="181"/>
      <c r="V629" s="181"/>
      <c r="W629" s="181"/>
      <c r="X629" s="181"/>
      <c r="Y629" s="181"/>
      <c r="Z629" s="181"/>
    </row>
    <row r="630" spans="1:26" s="178" customFormat="1" ht="19.899999999999999" customHeight="1">
      <c r="A630" s="615"/>
      <c r="B630" s="714"/>
      <c r="C630" s="664"/>
      <c r="D630" s="614" t="s">
        <v>306</v>
      </c>
      <c r="E630" s="632" t="s">
        <v>388</v>
      </c>
      <c r="F630" s="270" t="s">
        <v>398</v>
      </c>
      <c r="G630" s="204">
        <v>0</v>
      </c>
      <c r="H630" s="204"/>
      <c r="I630" s="205">
        <f t="shared" ref="I630" si="1221">G630+H630</f>
        <v>0</v>
      </c>
      <c r="J630" s="278"/>
      <c r="K630" s="205">
        <f t="shared" si="1108"/>
        <v>0</v>
      </c>
      <c r="L630" s="207">
        <v>0</v>
      </c>
      <c r="M630" s="350" t="s">
        <v>262</v>
      </c>
      <c r="N630" s="606">
        <f t="shared" ref="N630" si="1222">G630+G631+G632</f>
        <v>6.1639999999999997</v>
      </c>
      <c r="O630" s="601">
        <f t="shared" ref="O630" si="1223">H630+H631+H632</f>
        <v>0</v>
      </c>
      <c r="P630" s="601">
        <f t="shared" ref="P630" si="1224">N630+O630</f>
        <v>6.1639999999999997</v>
      </c>
      <c r="Q630" s="601">
        <f t="shared" ref="Q630" si="1225">J630+J631+J632</f>
        <v>0</v>
      </c>
      <c r="R630" s="601">
        <f t="shared" ref="R630" si="1226">P630-Q630</f>
        <v>6.1639999999999997</v>
      </c>
      <c r="S630" s="631">
        <f t="shared" ref="S630" si="1227">Q630/P630</f>
        <v>0</v>
      </c>
      <c r="T630" s="479"/>
      <c r="U630" s="181"/>
      <c r="V630" s="181"/>
      <c r="W630" s="181"/>
      <c r="X630" s="181"/>
      <c r="Y630" s="181"/>
      <c r="Z630" s="181"/>
    </row>
    <row r="631" spans="1:26" s="178" customFormat="1" ht="19.899999999999999" customHeight="1">
      <c r="A631" s="615"/>
      <c r="B631" s="714"/>
      <c r="C631" s="664"/>
      <c r="D631" s="614"/>
      <c r="E631" s="632"/>
      <c r="F631" s="203" t="s">
        <v>21</v>
      </c>
      <c r="G631" s="204">
        <v>3.073</v>
      </c>
      <c r="H631" s="217"/>
      <c r="I631" s="205">
        <f>G631+H631+K630</f>
        <v>3.073</v>
      </c>
      <c r="J631" s="278"/>
      <c r="K631" s="205">
        <f t="shared" si="1108"/>
        <v>3.073</v>
      </c>
      <c r="L631" s="207">
        <f t="shared" si="1109"/>
        <v>0</v>
      </c>
      <c r="M631" s="350" t="s">
        <v>262</v>
      </c>
      <c r="N631" s="606"/>
      <c r="O631" s="601"/>
      <c r="P631" s="601"/>
      <c r="Q631" s="601"/>
      <c r="R631" s="601"/>
      <c r="S631" s="631"/>
      <c r="T631" s="479"/>
      <c r="U631" s="181"/>
      <c r="V631" s="181"/>
      <c r="W631" s="181"/>
      <c r="X631" s="181"/>
      <c r="Y631" s="181"/>
      <c r="Z631" s="181"/>
    </row>
    <row r="632" spans="1:26" s="178" customFormat="1" ht="19.899999999999999" customHeight="1">
      <c r="A632" s="615"/>
      <c r="B632" s="714"/>
      <c r="C632" s="664"/>
      <c r="D632" s="614"/>
      <c r="E632" s="632"/>
      <c r="F632" s="203" t="s">
        <v>22</v>
      </c>
      <c r="G632" s="204">
        <v>3.0910000000000002</v>
      </c>
      <c r="H632" s="204"/>
      <c r="I632" s="205">
        <f>G632+H632+K631</f>
        <v>6.1639999999999997</v>
      </c>
      <c r="J632" s="278"/>
      <c r="K632" s="205">
        <f t="shared" si="1108"/>
        <v>6.1639999999999997</v>
      </c>
      <c r="L632" s="207">
        <f t="shared" si="1109"/>
        <v>0</v>
      </c>
      <c r="M632" s="350" t="s">
        <v>262</v>
      </c>
      <c r="N632" s="606"/>
      <c r="O632" s="601"/>
      <c r="P632" s="601"/>
      <c r="Q632" s="601"/>
      <c r="R632" s="601"/>
      <c r="S632" s="631"/>
      <c r="T632" s="479"/>
      <c r="U632" s="181"/>
      <c r="V632" s="181"/>
      <c r="W632" s="181"/>
      <c r="X632" s="181"/>
      <c r="Y632" s="181"/>
      <c r="Z632" s="181"/>
    </row>
    <row r="633" spans="1:26" s="178" customFormat="1" ht="19.899999999999999" customHeight="1">
      <c r="A633" s="615"/>
      <c r="B633" s="714"/>
      <c r="C633" s="664"/>
      <c r="D633" s="614" t="s">
        <v>306</v>
      </c>
      <c r="E633" s="632" t="s">
        <v>389</v>
      </c>
      <c r="F633" s="203" t="s">
        <v>20</v>
      </c>
      <c r="G633" s="204">
        <v>0</v>
      </c>
      <c r="H633" s="204"/>
      <c r="I633" s="205">
        <f t="shared" ref="I633:I639" si="1228">G633+H633</f>
        <v>0</v>
      </c>
      <c r="J633" s="278"/>
      <c r="K633" s="205">
        <f t="shared" si="1108"/>
        <v>0</v>
      </c>
      <c r="L633" s="207">
        <v>0</v>
      </c>
      <c r="M633" s="350" t="s">
        <v>262</v>
      </c>
      <c r="N633" s="606">
        <f t="shared" ref="N633" si="1229">G633+G634+G635</f>
        <v>7.0440000000000005</v>
      </c>
      <c r="O633" s="601">
        <f t="shared" ref="O633" si="1230">H633+H634+H635</f>
        <v>0</v>
      </c>
      <c r="P633" s="601">
        <f t="shared" ref="P633" si="1231">N633+O633</f>
        <v>7.0440000000000005</v>
      </c>
      <c r="Q633" s="601">
        <f t="shared" ref="Q633" si="1232">J633+J634+J635</f>
        <v>0</v>
      </c>
      <c r="R633" s="601">
        <f t="shared" ref="R633" si="1233">P633-Q633</f>
        <v>7.0440000000000005</v>
      </c>
      <c r="S633" s="631">
        <f t="shared" ref="S633" si="1234">Q633/P633</f>
        <v>0</v>
      </c>
      <c r="T633" s="479"/>
      <c r="U633" s="181"/>
      <c r="V633" s="181"/>
      <c r="W633" s="181"/>
      <c r="X633" s="181"/>
      <c r="Y633" s="181"/>
      <c r="Z633" s="181"/>
    </row>
    <row r="634" spans="1:26" s="178" customFormat="1" ht="19.899999999999999" customHeight="1">
      <c r="A634" s="615"/>
      <c r="B634" s="714"/>
      <c r="C634" s="664"/>
      <c r="D634" s="614"/>
      <c r="E634" s="632"/>
      <c r="F634" s="203" t="s">
        <v>21</v>
      </c>
      <c r="G634" s="204">
        <v>3.512</v>
      </c>
      <c r="H634" s="204"/>
      <c r="I634" s="205">
        <f>G634+H634+K633</f>
        <v>3.512</v>
      </c>
      <c r="J634" s="278"/>
      <c r="K634" s="205">
        <f t="shared" ref="K634:K663" si="1235">I634-J634</f>
        <v>3.512</v>
      </c>
      <c r="L634" s="207">
        <f t="shared" ref="L634:L663" si="1236">J634/I634</f>
        <v>0</v>
      </c>
      <c r="M634" s="350" t="s">
        <v>262</v>
      </c>
      <c r="N634" s="606"/>
      <c r="O634" s="601"/>
      <c r="P634" s="601"/>
      <c r="Q634" s="601"/>
      <c r="R634" s="601"/>
      <c r="S634" s="631"/>
      <c r="T634" s="479"/>
      <c r="U634" s="181"/>
      <c r="V634" s="181"/>
      <c r="W634" s="181"/>
      <c r="X634" s="181"/>
      <c r="Y634" s="181"/>
      <c r="Z634" s="181"/>
    </row>
    <row r="635" spans="1:26" s="178" customFormat="1" ht="19.899999999999999" customHeight="1">
      <c r="A635" s="615"/>
      <c r="B635" s="714"/>
      <c r="C635" s="664"/>
      <c r="D635" s="614"/>
      <c r="E635" s="632"/>
      <c r="F635" s="203" t="s">
        <v>22</v>
      </c>
      <c r="G635" s="204">
        <v>3.532</v>
      </c>
      <c r="H635" s="204"/>
      <c r="I635" s="205">
        <f>G635+H635+K634</f>
        <v>7.0440000000000005</v>
      </c>
      <c r="J635" s="278"/>
      <c r="K635" s="205">
        <f t="shared" si="1235"/>
        <v>7.0440000000000005</v>
      </c>
      <c r="L635" s="207">
        <f t="shared" si="1236"/>
        <v>0</v>
      </c>
      <c r="M635" s="350" t="s">
        <v>262</v>
      </c>
      <c r="N635" s="606"/>
      <c r="O635" s="601"/>
      <c r="P635" s="601"/>
      <c r="Q635" s="601"/>
      <c r="R635" s="601"/>
      <c r="S635" s="631"/>
      <c r="T635" s="479"/>
      <c r="U635" s="181"/>
      <c r="V635" s="181"/>
      <c r="W635" s="181"/>
      <c r="X635" s="181"/>
      <c r="Y635" s="181"/>
      <c r="Z635" s="181"/>
    </row>
    <row r="636" spans="1:26" s="178" customFormat="1" ht="19.899999999999999" customHeight="1">
      <c r="A636" s="615"/>
      <c r="B636" s="714"/>
      <c r="C636" s="664"/>
      <c r="D636" s="614" t="s">
        <v>306</v>
      </c>
      <c r="E636" s="632" t="s">
        <v>390</v>
      </c>
      <c r="F636" s="203" t="s">
        <v>20</v>
      </c>
      <c r="G636" s="204">
        <v>0</v>
      </c>
      <c r="H636" s="204"/>
      <c r="I636" s="205">
        <f t="shared" ref="I636" si="1237">G636+H636</f>
        <v>0</v>
      </c>
      <c r="J636" s="278"/>
      <c r="K636" s="205">
        <f t="shared" si="1235"/>
        <v>0</v>
      </c>
      <c r="L636" s="207">
        <v>0</v>
      </c>
      <c r="M636" s="350" t="s">
        <v>262</v>
      </c>
      <c r="N636" s="606">
        <f t="shared" ref="N636" si="1238">G636+G637+G638</f>
        <v>3.234</v>
      </c>
      <c r="O636" s="601">
        <f t="shared" ref="O636" si="1239">H636+H637+H638</f>
        <v>0</v>
      </c>
      <c r="P636" s="601">
        <f t="shared" ref="P636" si="1240">N636+O636</f>
        <v>3.234</v>
      </c>
      <c r="Q636" s="601">
        <f t="shared" ref="Q636" si="1241">J636+J637+J638</f>
        <v>0</v>
      </c>
      <c r="R636" s="601">
        <f t="shared" ref="R636" si="1242">P636-Q636</f>
        <v>3.234</v>
      </c>
      <c r="S636" s="631">
        <f t="shared" ref="S636" si="1243">Q636/P636</f>
        <v>0</v>
      </c>
      <c r="T636" s="479"/>
      <c r="U636" s="181"/>
      <c r="V636" s="181"/>
      <c r="W636" s="181"/>
      <c r="X636" s="181"/>
      <c r="Y636" s="181"/>
      <c r="Z636" s="181"/>
    </row>
    <row r="637" spans="1:26" s="178" customFormat="1" ht="19.899999999999999" customHeight="1">
      <c r="A637" s="615"/>
      <c r="B637" s="714"/>
      <c r="C637" s="664"/>
      <c r="D637" s="614"/>
      <c r="E637" s="632"/>
      <c r="F637" s="203" t="s">
        <v>21</v>
      </c>
      <c r="G637" s="204">
        <v>1.6120000000000001</v>
      </c>
      <c r="H637" s="204"/>
      <c r="I637" s="205">
        <f>G637+H637+K636</f>
        <v>1.6120000000000001</v>
      </c>
      <c r="J637" s="278"/>
      <c r="K637" s="205">
        <f t="shared" si="1235"/>
        <v>1.6120000000000001</v>
      </c>
      <c r="L637" s="207">
        <f t="shared" si="1236"/>
        <v>0</v>
      </c>
      <c r="M637" s="350" t="s">
        <v>262</v>
      </c>
      <c r="N637" s="606"/>
      <c r="O637" s="601"/>
      <c r="P637" s="601"/>
      <c r="Q637" s="601"/>
      <c r="R637" s="601"/>
      <c r="S637" s="631"/>
      <c r="T637" s="479"/>
      <c r="U637" s="181"/>
      <c r="V637" s="181"/>
      <c r="W637" s="181"/>
      <c r="X637" s="181"/>
      <c r="Y637" s="181"/>
      <c r="Z637" s="181"/>
    </row>
    <row r="638" spans="1:26" s="178" customFormat="1" ht="19.899999999999999" customHeight="1">
      <c r="A638" s="615"/>
      <c r="B638" s="714"/>
      <c r="C638" s="664"/>
      <c r="D638" s="614"/>
      <c r="E638" s="632"/>
      <c r="F638" s="203" t="s">
        <v>22</v>
      </c>
      <c r="G638" s="204">
        <v>1.6220000000000001</v>
      </c>
      <c r="H638" s="204"/>
      <c r="I638" s="205">
        <f>G638+H638+K637</f>
        <v>3.234</v>
      </c>
      <c r="J638" s="278"/>
      <c r="K638" s="205">
        <f t="shared" si="1235"/>
        <v>3.234</v>
      </c>
      <c r="L638" s="207">
        <f t="shared" si="1236"/>
        <v>0</v>
      </c>
      <c r="M638" s="350" t="s">
        <v>262</v>
      </c>
      <c r="N638" s="606"/>
      <c r="O638" s="601"/>
      <c r="P638" s="601"/>
      <c r="Q638" s="601"/>
      <c r="R638" s="601"/>
      <c r="S638" s="631"/>
      <c r="T638" s="479"/>
      <c r="U638" s="181"/>
      <c r="V638" s="181"/>
      <c r="W638" s="181"/>
      <c r="X638" s="181"/>
      <c r="Y638" s="181"/>
      <c r="Z638" s="181"/>
    </row>
    <row r="639" spans="1:26" s="178" customFormat="1" ht="19.899999999999999" customHeight="1">
      <c r="A639" s="615"/>
      <c r="B639" s="714"/>
      <c r="C639" s="664"/>
      <c r="D639" s="614" t="s">
        <v>306</v>
      </c>
      <c r="E639" s="632" t="s">
        <v>391</v>
      </c>
      <c r="F639" s="270" t="s">
        <v>398</v>
      </c>
      <c r="G639" s="204">
        <v>0</v>
      </c>
      <c r="H639" s="204"/>
      <c r="I639" s="205">
        <f t="shared" si="1228"/>
        <v>0</v>
      </c>
      <c r="J639" s="278"/>
      <c r="K639" s="205">
        <f t="shared" si="1235"/>
        <v>0</v>
      </c>
      <c r="L639" s="207">
        <v>0</v>
      </c>
      <c r="M639" s="350" t="s">
        <v>262</v>
      </c>
      <c r="N639" s="606">
        <f t="shared" ref="N639" si="1244">G639+G640+G641</f>
        <v>25.619999999999997</v>
      </c>
      <c r="O639" s="601">
        <f t="shared" ref="O639" si="1245">H639+H640+H641</f>
        <v>-20.5</v>
      </c>
      <c r="P639" s="601">
        <f t="shared" ref="P639" si="1246">N639+O639</f>
        <v>5.1199999999999974</v>
      </c>
      <c r="Q639" s="601">
        <f t="shared" ref="Q639" si="1247">J639+J640+J641</f>
        <v>0</v>
      </c>
      <c r="R639" s="601">
        <f t="shared" ref="R639" si="1248">P639-Q639</f>
        <v>5.1199999999999974</v>
      </c>
      <c r="S639" s="631">
        <f t="shared" ref="S639" si="1249">Q639/P639</f>
        <v>0</v>
      </c>
      <c r="T639" s="479"/>
      <c r="U639" s="181"/>
      <c r="V639" s="181"/>
      <c r="W639" s="181"/>
      <c r="X639" s="181"/>
      <c r="Y639" s="181"/>
      <c r="Z639" s="181"/>
    </row>
    <row r="640" spans="1:26" s="178" customFormat="1" ht="19.899999999999999" customHeight="1">
      <c r="A640" s="615"/>
      <c r="B640" s="714"/>
      <c r="C640" s="664"/>
      <c r="D640" s="614"/>
      <c r="E640" s="632"/>
      <c r="F640" s="203" t="s">
        <v>21</v>
      </c>
      <c r="G640" s="204">
        <v>12.773</v>
      </c>
      <c r="H640" s="204">
        <f>-6-14.5</f>
        <v>-20.5</v>
      </c>
      <c r="I640" s="205">
        <f>G640+H640+K639</f>
        <v>-7.7270000000000003</v>
      </c>
      <c r="J640" s="278"/>
      <c r="K640" s="205">
        <f t="shared" si="1235"/>
        <v>-7.7270000000000003</v>
      </c>
      <c r="L640" s="207">
        <f t="shared" si="1236"/>
        <v>0</v>
      </c>
      <c r="M640" s="350">
        <v>43584</v>
      </c>
      <c r="N640" s="606"/>
      <c r="O640" s="601"/>
      <c r="P640" s="601"/>
      <c r="Q640" s="601"/>
      <c r="R640" s="601"/>
      <c r="S640" s="631"/>
      <c r="T640" s="479"/>
      <c r="U640" s="181"/>
      <c r="V640" s="181"/>
      <c r="W640" s="181"/>
      <c r="X640" s="181"/>
      <c r="Y640" s="181"/>
      <c r="Z640" s="181"/>
    </row>
    <row r="641" spans="1:26" s="178" customFormat="1" ht="19.899999999999999" customHeight="1">
      <c r="A641" s="615"/>
      <c r="B641" s="714"/>
      <c r="C641" s="664"/>
      <c r="D641" s="614"/>
      <c r="E641" s="632"/>
      <c r="F641" s="203" t="s">
        <v>22</v>
      </c>
      <c r="G641" s="204">
        <v>12.847</v>
      </c>
      <c r="H641" s="204"/>
      <c r="I641" s="205">
        <f>G641+H641+K640</f>
        <v>5.1199999999999992</v>
      </c>
      <c r="J641" s="278"/>
      <c r="K641" s="205">
        <f t="shared" si="1235"/>
        <v>5.1199999999999992</v>
      </c>
      <c r="L641" s="207">
        <f t="shared" si="1236"/>
        <v>0</v>
      </c>
      <c r="M641" s="350" t="s">
        <v>262</v>
      </c>
      <c r="N641" s="606"/>
      <c r="O641" s="601"/>
      <c r="P641" s="601"/>
      <c r="Q641" s="601"/>
      <c r="R641" s="601"/>
      <c r="S641" s="631"/>
      <c r="T641" s="479"/>
      <c r="U641" s="181"/>
      <c r="V641" s="181"/>
      <c r="W641" s="181"/>
      <c r="X641" s="181"/>
      <c r="Y641" s="181"/>
      <c r="Z641" s="181"/>
    </row>
    <row r="642" spans="1:26" s="178" customFormat="1" ht="19.899999999999999" customHeight="1">
      <c r="A642" s="615"/>
      <c r="B642" s="714"/>
      <c r="C642" s="664"/>
      <c r="D642" s="614" t="s">
        <v>306</v>
      </c>
      <c r="E642" s="632" t="s">
        <v>397</v>
      </c>
      <c r="F642" s="270" t="s">
        <v>398</v>
      </c>
      <c r="G642" s="204">
        <v>0</v>
      </c>
      <c r="H642" s="204"/>
      <c r="I642" s="205">
        <f t="shared" ref="I642" si="1250">G642+H642</f>
        <v>0</v>
      </c>
      <c r="J642" s="278"/>
      <c r="K642" s="205">
        <f t="shared" si="1235"/>
        <v>0</v>
      </c>
      <c r="L642" s="207">
        <v>0</v>
      </c>
      <c r="M642" s="350" t="s">
        <v>262</v>
      </c>
      <c r="N642" s="606">
        <f t="shared" ref="N642" si="1251">G642+G643+G644</f>
        <v>9.7319999999999993</v>
      </c>
      <c r="O642" s="601">
        <f t="shared" ref="O642" si="1252">H642+H643+H644</f>
        <v>0</v>
      </c>
      <c r="P642" s="601">
        <f t="shared" ref="P642" si="1253">N642+O642</f>
        <v>9.7319999999999993</v>
      </c>
      <c r="Q642" s="601">
        <f t="shared" ref="Q642" si="1254">J642+J643+J644</f>
        <v>0</v>
      </c>
      <c r="R642" s="601">
        <f t="shared" ref="R642" si="1255">P642-Q642</f>
        <v>9.7319999999999993</v>
      </c>
      <c r="S642" s="631">
        <f t="shared" ref="S642" si="1256">Q642/P642</f>
        <v>0</v>
      </c>
      <c r="T642" s="479"/>
      <c r="U642" s="181"/>
      <c r="V642" s="181"/>
      <c r="W642" s="181"/>
      <c r="X642" s="181"/>
      <c r="Y642" s="181"/>
      <c r="Z642" s="181"/>
    </row>
    <row r="643" spans="1:26" s="178" customFormat="1" ht="19.899999999999999" customHeight="1">
      <c r="A643" s="615"/>
      <c r="B643" s="714"/>
      <c r="C643" s="664"/>
      <c r="D643" s="614"/>
      <c r="E643" s="632"/>
      <c r="F643" s="203" t="s">
        <v>21</v>
      </c>
      <c r="G643" s="204">
        <v>4.8520000000000003</v>
      </c>
      <c r="H643" s="204"/>
      <c r="I643" s="205">
        <f>G643+H643+K642</f>
        <v>4.8520000000000003</v>
      </c>
      <c r="J643" s="278"/>
      <c r="K643" s="205">
        <f t="shared" si="1235"/>
        <v>4.8520000000000003</v>
      </c>
      <c r="L643" s="207">
        <f t="shared" si="1236"/>
        <v>0</v>
      </c>
      <c r="M643" s="350" t="s">
        <v>262</v>
      </c>
      <c r="N643" s="606"/>
      <c r="O643" s="601"/>
      <c r="P643" s="601"/>
      <c r="Q643" s="601"/>
      <c r="R643" s="601"/>
      <c r="S643" s="631"/>
      <c r="T643" s="479"/>
      <c r="U643" s="181"/>
      <c r="V643" s="181"/>
      <c r="W643" s="181"/>
      <c r="X643" s="181"/>
      <c r="Y643" s="181"/>
      <c r="Z643" s="181"/>
    </row>
    <row r="644" spans="1:26" s="178" customFormat="1" ht="19.899999999999999" customHeight="1">
      <c r="A644" s="615"/>
      <c r="B644" s="714"/>
      <c r="C644" s="664"/>
      <c r="D644" s="614"/>
      <c r="E644" s="632"/>
      <c r="F644" s="203" t="s">
        <v>22</v>
      </c>
      <c r="G644" s="204">
        <v>4.88</v>
      </c>
      <c r="H644" s="204"/>
      <c r="I644" s="205">
        <f>G644+H644+K643</f>
        <v>9.7319999999999993</v>
      </c>
      <c r="J644" s="278"/>
      <c r="K644" s="205">
        <f t="shared" si="1235"/>
        <v>9.7319999999999993</v>
      </c>
      <c r="L644" s="207">
        <f t="shared" si="1236"/>
        <v>0</v>
      </c>
      <c r="M644" s="350" t="s">
        <v>262</v>
      </c>
      <c r="N644" s="606"/>
      <c r="O644" s="601"/>
      <c r="P644" s="601"/>
      <c r="Q644" s="601"/>
      <c r="R644" s="601"/>
      <c r="S644" s="631"/>
      <c r="T644" s="479"/>
      <c r="U644" s="181"/>
      <c r="V644" s="181"/>
      <c r="W644" s="181"/>
      <c r="X644" s="181"/>
      <c r="Y644" s="181"/>
      <c r="Z644" s="181"/>
    </row>
    <row r="645" spans="1:26" s="253" customFormat="1" ht="19.899999999999999" customHeight="1">
      <c r="A645" s="263"/>
      <c r="B645" s="714"/>
      <c r="C645" s="664"/>
      <c r="D645" s="614" t="s">
        <v>306</v>
      </c>
      <c r="E645" s="632" t="s">
        <v>419</v>
      </c>
      <c r="F645" s="270" t="s">
        <v>398</v>
      </c>
      <c r="G645" s="204">
        <v>0</v>
      </c>
      <c r="H645" s="204"/>
      <c r="I645" s="205">
        <f>+G645+H645</f>
        <v>0</v>
      </c>
      <c r="J645" s="278"/>
      <c r="K645" s="205">
        <f t="shared" si="1235"/>
        <v>0</v>
      </c>
      <c r="L645" s="207">
        <v>0</v>
      </c>
      <c r="M645" s="350" t="s">
        <v>262</v>
      </c>
      <c r="N645" s="606">
        <f>G645+G646+G647</f>
        <v>7.5259999999999998</v>
      </c>
      <c r="O645" s="601">
        <f t="shared" ref="O645" si="1257">H645+H646+H647</f>
        <v>0</v>
      </c>
      <c r="P645" s="601">
        <f>N645+O645</f>
        <v>7.5259999999999998</v>
      </c>
      <c r="Q645" s="601">
        <f>J645+J646+J647</f>
        <v>0</v>
      </c>
      <c r="R645" s="601">
        <f>P645-Q645</f>
        <v>7.5259999999999998</v>
      </c>
      <c r="S645" s="631">
        <f>Q645/P645</f>
        <v>0</v>
      </c>
      <c r="T645" s="479"/>
      <c r="U645" s="181"/>
      <c r="V645" s="181"/>
      <c r="W645" s="181"/>
      <c r="X645" s="181"/>
      <c r="Y645" s="181"/>
      <c r="Z645" s="181"/>
    </row>
    <row r="646" spans="1:26" s="253" customFormat="1" ht="19.899999999999999" customHeight="1">
      <c r="A646" s="263"/>
      <c r="B646" s="714"/>
      <c r="C646" s="664"/>
      <c r="D646" s="614"/>
      <c r="E646" s="632"/>
      <c r="F646" s="203" t="s">
        <v>21</v>
      </c>
      <c r="G646" s="204">
        <v>3.7519999999999998</v>
      </c>
      <c r="H646" s="204"/>
      <c r="I646" s="205">
        <f>+G646+H646+K645</f>
        <v>3.7519999999999998</v>
      </c>
      <c r="J646" s="278"/>
      <c r="K646" s="205">
        <f t="shared" si="1235"/>
        <v>3.7519999999999998</v>
      </c>
      <c r="L646" s="207">
        <f t="shared" si="1236"/>
        <v>0</v>
      </c>
      <c r="M646" s="350" t="s">
        <v>262</v>
      </c>
      <c r="N646" s="606"/>
      <c r="O646" s="601"/>
      <c r="P646" s="601"/>
      <c r="Q646" s="601"/>
      <c r="R646" s="601"/>
      <c r="S646" s="631"/>
      <c r="T646" s="479"/>
      <c r="U646" s="181"/>
      <c r="V646" s="181"/>
      <c r="W646" s="181"/>
      <c r="X646" s="181"/>
      <c r="Y646" s="181"/>
      <c r="Z646" s="181"/>
    </row>
    <row r="647" spans="1:26" s="253" customFormat="1" ht="19.899999999999999" customHeight="1">
      <c r="A647" s="263"/>
      <c r="B647" s="714"/>
      <c r="C647" s="664"/>
      <c r="D647" s="614"/>
      <c r="E647" s="632"/>
      <c r="F647" s="203" t="s">
        <v>22</v>
      </c>
      <c r="G647" s="204">
        <v>3.774</v>
      </c>
      <c r="H647" s="204"/>
      <c r="I647" s="205">
        <f>+G647+H647+K646</f>
        <v>7.5259999999999998</v>
      </c>
      <c r="J647" s="278"/>
      <c r="K647" s="205">
        <f t="shared" si="1235"/>
        <v>7.5259999999999998</v>
      </c>
      <c r="L647" s="207">
        <f t="shared" si="1236"/>
        <v>0</v>
      </c>
      <c r="M647" s="350" t="s">
        <v>262</v>
      </c>
      <c r="N647" s="606"/>
      <c r="O647" s="601"/>
      <c r="P647" s="601"/>
      <c r="Q647" s="601"/>
      <c r="R647" s="601"/>
      <c r="S647" s="631"/>
      <c r="T647" s="479"/>
      <c r="U647" s="181"/>
      <c r="V647" s="181"/>
      <c r="W647" s="181"/>
      <c r="X647" s="181"/>
      <c r="Y647" s="181"/>
      <c r="Z647" s="181"/>
    </row>
    <row r="648" spans="1:26" s="178" customFormat="1" ht="19.899999999999999" customHeight="1">
      <c r="A648" s="615"/>
      <c r="B648" s="714"/>
      <c r="C648" s="664"/>
      <c r="D648" s="614" t="s">
        <v>306</v>
      </c>
      <c r="E648" s="632" t="s">
        <v>418</v>
      </c>
      <c r="F648" s="270" t="s">
        <v>398</v>
      </c>
      <c r="G648" s="204">
        <v>0</v>
      </c>
      <c r="H648" s="204"/>
      <c r="I648" s="205">
        <f t="shared" ref="I648" si="1258">G648+H648</f>
        <v>0</v>
      </c>
      <c r="J648" s="278"/>
      <c r="K648" s="205">
        <f t="shared" si="1235"/>
        <v>0</v>
      </c>
      <c r="L648" s="207">
        <v>0</v>
      </c>
      <c r="M648" s="350" t="s">
        <v>262</v>
      </c>
      <c r="N648" s="606">
        <f>G648+G649+G650</f>
        <v>105.342</v>
      </c>
      <c r="O648" s="601">
        <f t="shared" ref="O648" si="1259">H648+H649+H650</f>
        <v>0</v>
      </c>
      <c r="P648" s="601">
        <f t="shared" ref="P648" si="1260">N648+O648</f>
        <v>105.342</v>
      </c>
      <c r="Q648" s="601">
        <f t="shared" ref="Q648" si="1261">J648+J649+J650</f>
        <v>17.774999999999999</v>
      </c>
      <c r="R648" s="601">
        <f t="shared" ref="R648" si="1262">P648-Q648</f>
        <v>87.567000000000007</v>
      </c>
      <c r="S648" s="631">
        <f t="shared" ref="S648" si="1263">Q648/P648</f>
        <v>0.16873611664863017</v>
      </c>
      <c r="T648" s="479"/>
      <c r="U648" s="181"/>
      <c r="V648" s="181"/>
      <c r="W648" s="181"/>
      <c r="X648" s="181"/>
      <c r="Y648" s="181"/>
      <c r="Z648" s="181"/>
    </row>
    <row r="649" spans="1:26" s="178" customFormat="1" ht="19.899999999999999" customHeight="1">
      <c r="A649" s="615"/>
      <c r="B649" s="714"/>
      <c r="C649" s="664"/>
      <c r="D649" s="614"/>
      <c r="E649" s="632"/>
      <c r="F649" s="203" t="s">
        <v>21</v>
      </c>
      <c r="G649" s="204">
        <v>52.518999999999998</v>
      </c>
      <c r="H649" s="204"/>
      <c r="I649" s="205">
        <f>G649+H649+K648</f>
        <v>52.518999999999998</v>
      </c>
      <c r="J649" s="278">
        <v>17.774999999999999</v>
      </c>
      <c r="K649" s="205">
        <f t="shared" si="1235"/>
        <v>34.744</v>
      </c>
      <c r="L649" s="207">
        <f t="shared" si="1236"/>
        <v>0.33844894228755307</v>
      </c>
      <c r="M649" s="350" t="s">
        <v>262</v>
      </c>
      <c r="N649" s="606"/>
      <c r="O649" s="601"/>
      <c r="P649" s="601"/>
      <c r="Q649" s="601"/>
      <c r="R649" s="601"/>
      <c r="S649" s="631"/>
      <c r="T649" s="479"/>
      <c r="U649" s="181"/>
      <c r="V649" s="181"/>
      <c r="W649" s="181"/>
      <c r="X649" s="181"/>
      <c r="Y649" s="181"/>
      <c r="Z649" s="181"/>
    </row>
    <row r="650" spans="1:26" s="178" customFormat="1" ht="19.899999999999999" customHeight="1">
      <c r="A650" s="615"/>
      <c r="B650" s="714"/>
      <c r="C650" s="665"/>
      <c r="D650" s="614"/>
      <c r="E650" s="632"/>
      <c r="F650" s="203" t="s">
        <v>22</v>
      </c>
      <c r="G650" s="204">
        <v>52.823</v>
      </c>
      <c r="H650" s="204"/>
      <c r="I650" s="205">
        <f>G650+H650+K649</f>
        <v>87.567000000000007</v>
      </c>
      <c r="J650" s="278"/>
      <c r="K650" s="205">
        <f t="shared" si="1235"/>
        <v>87.567000000000007</v>
      </c>
      <c r="L650" s="207">
        <f t="shared" si="1236"/>
        <v>0</v>
      </c>
      <c r="M650" s="350" t="s">
        <v>262</v>
      </c>
      <c r="N650" s="606"/>
      <c r="O650" s="601"/>
      <c r="P650" s="601"/>
      <c r="Q650" s="601"/>
      <c r="R650" s="601"/>
      <c r="S650" s="631"/>
      <c r="T650" s="479"/>
      <c r="U650" s="181"/>
      <c r="V650" s="181"/>
      <c r="W650" s="181"/>
      <c r="X650" s="181"/>
      <c r="Y650" s="181"/>
      <c r="Z650" s="181"/>
    </row>
    <row r="651" spans="1:26" s="253" customFormat="1" ht="19.899999999999999" customHeight="1" thickBot="1">
      <c r="A651" s="264"/>
      <c r="B651" s="714"/>
      <c r="C651" s="663" t="s">
        <v>307</v>
      </c>
      <c r="D651" s="387" t="s">
        <v>307</v>
      </c>
      <c r="E651" s="388" t="s">
        <v>307</v>
      </c>
      <c r="F651" s="270" t="s">
        <v>398</v>
      </c>
      <c r="G651" s="204">
        <v>30.718</v>
      </c>
      <c r="H651" s="204"/>
      <c r="I651" s="205">
        <f>+G651+H651</f>
        <v>30.718</v>
      </c>
      <c r="J651" s="278">
        <v>37.340000000000003</v>
      </c>
      <c r="K651" s="205">
        <f t="shared" si="1235"/>
        <v>-6.6220000000000034</v>
      </c>
      <c r="L651" s="207">
        <f t="shared" si="1236"/>
        <v>1.2155739305944397</v>
      </c>
      <c r="M651" s="350">
        <v>43487</v>
      </c>
      <c r="N651" s="391">
        <f>+G651</f>
        <v>30.718</v>
      </c>
      <c r="O651" s="389">
        <f>+H651</f>
        <v>0</v>
      </c>
      <c r="P651" s="389">
        <f>+N651+O651</f>
        <v>30.718</v>
      </c>
      <c r="Q651" s="389">
        <f>+J651</f>
        <v>37.340000000000003</v>
      </c>
      <c r="R651" s="389">
        <f>+P651-Q651</f>
        <v>-6.6220000000000034</v>
      </c>
      <c r="S651" s="456">
        <f>+Q651/P651</f>
        <v>1.2155739305944397</v>
      </c>
      <c r="T651" s="479"/>
      <c r="U651" s="181"/>
      <c r="V651" s="181"/>
      <c r="W651" s="181"/>
      <c r="X651" s="181"/>
      <c r="Y651" s="181"/>
      <c r="Z651" s="181"/>
    </row>
    <row r="652" spans="1:26" s="178" customFormat="1" ht="19.899999999999999" customHeight="1">
      <c r="A652" s="615"/>
      <c r="B652" s="714"/>
      <c r="C652" s="664"/>
      <c r="D652" s="614" t="s">
        <v>307</v>
      </c>
      <c r="E652" s="625" t="s">
        <v>392</v>
      </c>
      <c r="F652" s="270" t="s">
        <v>398</v>
      </c>
      <c r="G652" s="204">
        <v>0</v>
      </c>
      <c r="H652" s="204"/>
      <c r="I652" s="205">
        <f t="shared" ref="I652" si="1264">G652+H652</f>
        <v>0</v>
      </c>
      <c r="J652" s="278"/>
      <c r="K652" s="205">
        <f t="shared" si="1235"/>
        <v>0</v>
      </c>
      <c r="L652" s="207">
        <v>0</v>
      </c>
      <c r="M652" s="350" t="s">
        <v>262</v>
      </c>
      <c r="N652" s="606">
        <f>G652+G653+G654</f>
        <v>107.60799999999999</v>
      </c>
      <c r="O652" s="601">
        <f t="shared" ref="O652" si="1265">H652+H653+H654</f>
        <v>0</v>
      </c>
      <c r="P652" s="601">
        <f>N652+O652</f>
        <v>107.60799999999999</v>
      </c>
      <c r="Q652" s="601">
        <f t="shared" ref="Q652" si="1266">J652+J653+J654</f>
        <v>45.41</v>
      </c>
      <c r="R652" s="601">
        <f>P652-Q652</f>
        <v>62.197999999999993</v>
      </c>
      <c r="S652" s="631">
        <f t="shared" ref="S652" si="1267">Q652/P652</f>
        <v>0.42199464723812358</v>
      </c>
      <c r="T652" s="479"/>
      <c r="U652" s="181"/>
      <c r="V652" s="181"/>
      <c r="W652" s="181"/>
      <c r="X652" s="529">
        <f>G652+G655+G658+G661</f>
        <v>0</v>
      </c>
      <c r="Y652" s="532">
        <f>H652+H655+H658+H661</f>
        <v>0</v>
      </c>
      <c r="Z652" s="535">
        <f t="shared" ref="Z652:Z654" si="1268">J652+J655+J658+J661</f>
        <v>0</v>
      </c>
    </row>
    <row r="653" spans="1:26" s="178" customFormat="1" ht="19.899999999999999" customHeight="1">
      <c r="A653" s="615"/>
      <c r="B653" s="714"/>
      <c r="C653" s="664"/>
      <c r="D653" s="614"/>
      <c r="E653" s="625"/>
      <c r="F653" s="203" t="s">
        <v>21</v>
      </c>
      <c r="G653" s="204">
        <v>77.358999999999995</v>
      </c>
      <c r="H653" s="204"/>
      <c r="I653" s="205">
        <f>G653+H653+K652</f>
        <v>77.358999999999995</v>
      </c>
      <c r="J653" s="278">
        <v>45.41</v>
      </c>
      <c r="K653" s="205">
        <f t="shared" si="1235"/>
        <v>31.948999999999998</v>
      </c>
      <c r="L653" s="207">
        <f t="shared" si="1236"/>
        <v>0.58700345144068566</v>
      </c>
      <c r="M653" s="350" t="s">
        <v>262</v>
      </c>
      <c r="N653" s="606"/>
      <c r="O653" s="601"/>
      <c r="P653" s="601"/>
      <c r="Q653" s="601"/>
      <c r="R653" s="601"/>
      <c r="S653" s="631"/>
      <c r="T653" s="479"/>
      <c r="U653" s="181"/>
      <c r="V653" s="181"/>
      <c r="W653" s="181"/>
      <c r="X653" s="530">
        <f t="shared" ref="X653:Y654" si="1269">G653+G656+G659+G662</f>
        <v>259.19499999999999</v>
      </c>
      <c r="Y653" s="533">
        <f t="shared" si="1269"/>
        <v>-40</v>
      </c>
      <c r="Z653" s="536">
        <f t="shared" si="1268"/>
        <v>161.81900000000002</v>
      </c>
    </row>
    <row r="654" spans="1:26" s="178" customFormat="1" ht="19.899999999999999" customHeight="1" thickBot="1">
      <c r="A654" s="615"/>
      <c r="B654" s="714"/>
      <c r="C654" s="664"/>
      <c r="D654" s="614"/>
      <c r="E654" s="625"/>
      <c r="F654" s="203" t="s">
        <v>22</v>
      </c>
      <c r="G654" s="204">
        <v>30.248999999999999</v>
      </c>
      <c r="H654" s="204"/>
      <c r="I654" s="205">
        <f>G654+H654+K653</f>
        <v>62.197999999999993</v>
      </c>
      <c r="J654" s="278"/>
      <c r="K654" s="205">
        <f t="shared" si="1235"/>
        <v>62.197999999999993</v>
      </c>
      <c r="L654" s="207">
        <f t="shared" si="1236"/>
        <v>0</v>
      </c>
      <c r="M654" s="350" t="s">
        <v>262</v>
      </c>
      <c r="N654" s="606"/>
      <c r="O654" s="601"/>
      <c r="P654" s="601"/>
      <c r="Q654" s="601"/>
      <c r="R654" s="601"/>
      <c r="S654" s="631"/>
      <c r="T654" s="479"/>
      <c r="U654" s="181"/>
      <c r="V654" s="181"/>
      <c r="W654" s="181"/>
      <c r="X654" s="531">
        <f t="shared" si="1269"/>
        <v>52.536000000000001</v>
      </c>
      <c r="Y654" s="534">
        <f>H654+H657+H660+H663</f>
        <v>0</v>
      </c>
      <c r="Z654" s="537">
        <f t="shared" si="1268"/>
        <v>0</v>
      </c>
    </row>
    <row r="655" spans="1:26" s="178" customFormat="1" ht="19.899999999999999" customHeight="1">
      <c r="A655" s="615"/>
      <c r="B655" s="714"/>
      <c r="C655" s="664"/>
      <c r="D655" s="614" t="s">
        <v>307</v>
      </c>
      <c r="E655" s="625" t="s">
        <v>393</v>
      </c>
      <c r="F655" s="270" t="s">
        <v>398</v>
      </c>
      <c r="G655" s="204">
        <v>0</v>
      </c>
      <c r="H655" s="204"/>
      <c r="I655" s="205">
        <f>G655+H655</f>
        <v>0</v>
      </c>
      <c r="J655" s="278"/>
      <c r="K655" s="205">
        <f t="shared" si="1235"/>
        <v>0</v>
      </c>
      <c r="L655" s="207">
        <v>0</v>
      </c>
      <c r="M655" s="350" t="s">
        <v>262</v>
      </c>
      <c r="N655" s="606">
        <f t="shared" ref="N655:O655" si="1270">G655+G656+G657</f>
        <v>27.734000000000002</v>
      </c>
      <c r="O655" s="601">
        <f t="shared" si="1270"/>
        <v>0</v>
      </c>
      <c r="P655" s="601">
        <f t="shared" ref="P655" si="1271">N655+O655</f>
        <v>27.734000000000002</v>
      </c>
      <c r="Q655" s="601">
        <f t="shared" ref="Q655" si="1272">J655+J656+J657</f>
        <v>14.525</v>
      </c>
      <c r="R655" s="601">
        <f t="shared" ref="R655" si="1273">P655-Q655</f>
        <v>13.209000000000001</v>
      </c>
      <c r="S655" s="631">
        <f t="shared" ref="S655" si="1274">Q655/P655</f>
        <v>0.52372539121655726</v>
      </c>
      <c r="T655" s="479"/>
      <c r="U655" s="181"/>
      <c r="V655" s="181"/>
      <c r="W655" s="181"/>
      <c r="X655" s="181"/>
      <c r="Y655" s="181"/>
      <c r="Z655" s="181"/>
    </row>
    <row r="656" spans="1:26" s="178" customFormat="1" ht="19.899999999999999" customHeight="1">
      <c r="A656" s="615"/>
      <c r="B656" s="714"/>
      <c r="C656" s="664"/>
      <c r="D656" s="614"/>
      <c r="E656" s="625"/>
      <c r="F656" s="203" t="s">
        <v>21</v>
      </c>
      <c r="G656" s="204">
        <v>12.206</v>
      </c>
      <c r="H656" s="204"/>
      <c r="I656" s="205">
        <f>G656+H656+K655</f>
        <v>12.206</v>
      </c>
      <c r="J656" s="278">
        <v>14.525</v>
      </c>
      <c r="K656" s="205">
        <f t="shared" si="1235"/>
        <v>-2.3190000000000008</v>
      </c>
      <c r="L656" s="207">
        <f t="shared" si="1236"/>
        <v>1.189988530231034</v>
      </c>
      <c r="M656" s="350">
        <v>43577</v>
      </c>
      <c r="N656" s="606"/>
      <c r="O656" s="601"/>
      <c r="P656" s="601"/>
      <c r="Q656" s="601"/>
      <c r="R656" s="601"/>
      <c r="S656" s="631"/>
      <c r="T656" s="479"/>
      <c r="U656" s="181"/>
      <c r="V656" s="181"/>
      <c r="W656" s="181"/>
      <c r="X656" s="181"/>
      <c r="Y656" s="181"/>
      <c r="Z656" s="181"/>
    </row>
    <row r="657" spans="1:28" s="178" customFormat="1" ht="19.899999999999999" customHeight="1">
      <c r="A657" s="615"/>
      <c r="B657" s="714"/>
      <c r="C657" s="664"/>
      <c r="D657" s="614"/>
      <c r="E657" s="625"/>
      <c r="F657" s="203" t="s">
        <v>22</v>
      </c>
      <c r="G657" s="204">
        <v>15.528</v>
      </c>
      <c r="H657" s="204"/>
      <c r="I657" s="205">
        <f>G657+H657+K656</f>
        <v>13.209</v>
      </c>
      <c r="J657" s="278"/>
      <c r="K657" s="205">
        <f t="shared" si="1235"/>
        <v>13.209</v>
      </c>
      <c r="L657" s="207">
        <f t="shared" si="1236"/>
        <v>0</v>
      </c>
      <c r="M657" s="350" t="s">
        <v>262</v>
      </c>
      <c r="N657" s="606"/>
      <c r="O657" s="601"/>
      <c r="P657" s="601"/>
      <c r="Q657" s="601"/>
      <c r="R657" s="601"/>
      <c r="S657" s="631"/>
      <c r="T657" s="479"/>
      <c r="U657" s="181"/>
      <c r="V657" s="181"/>
      <c r="W657" s="181"/>
      <c r="X657" s="181"/>
      <c r="Y657" s="181"/>
      <c r="Z657" s="181"/>
    </row>
    <row r="658" spans="1:28" s="178" customFormat="1" ht="19.899999999999999" customHeight="1">
      <c r="A658" s="615"/>
      <c r="B658" s="714"/>
      <c r="C658" s="664"/>
      <c r="D658" s="614" t="s">
        <v>307</v>
      </c>
      <c r="E658" s="625" t="s">
        <v>394</v>
      </c>
      <c r="F658" s="270" t="s">
        <v>398</v>
      </c>
      <c r="G658" s="204">
        <v>0</v>
      </c>
      <c r="H658" s="204"/>
      <c r="I658" s="205">
        <f t="shared" ref="I658" si="1275">G658+H658</f>
        <v>0</v>
      </c>
      <c r="J658" s="278"/>
      <c r="K658" s="205">
        <f t="shared" si="1235"/>
        <v>0</v>
      </c>
      <c r="L658" s="207">
        <v>0</v>
      </c>
      <c r="M658" s="350" t="s">
        <v>262</v>
      </c>
      <c r="N658" s="606">
        <f t="shared" ref="N658:O658" si="1276">G658+G659+G660</f>
        <v>166.32100000000003</v>
      </c>
      <c r="O658" s="601">
        <f t="shared" si="1276"/>
        <v>-40</v>
      </c>
      <c r="P658" s="601">
        <f t="shared" ref="P658" si="1277">N658+O658</f>
        <v>126.32100000000003</v>
      </c>
      <c r="Q658" s="601">
        <f t="shared" ref="Q658" si="1278">J658+J659+J660</f>
        <v>101.584</v>
      </c>
      <c r="R658" s="601">
        <f t="shared" ref="R658" si="1279">P658-Q658</f>
        <v>24.737000000000023</v>
      </c>
      <c r="S658" s="631">
        <f t="shared" ref="S658" si="1280">Q658/P658</f>
        <v>0.80417349451001796</v>
      </c>
      <c r="T658" s="479"/>
      <c r="U658" s="181"/>
      <c r="V658" s="181"/>
      <c r="W658" s="181"/>
      <c r="X658" s="181"/>
      <c r="Y658" s="181"/>
      <c r="Z658" s="181"/>
      <c r="AB658" s="177">
        <f>65+30</f>
        <v>95</v>
      </c>
    </row>
    <row r="659" spans="1:28" s="178" customFormat="1" ht="19.899999999999999" customHeight="1">
      <c r="A659" s="615"/>
      <c r="B659" s="714"/>
      <c r="C659" s="664"/>
      <c r="D659" s="614"/>
      <c r="E659" s="625"/>
      <c r="F659" s="203" t="s">
        <v>21</v>
      </c>
      <c r="G659" s="204">
        <v>165.19900000000001</v>
      </c>
      <c r="H659" s="205">
        <f>-20-20</f>
        <v>-40</v>
      </c>
      <c r="I659" s="205">
        <f>G659+H659+K658</f>
        <v>125.19900000000001</v>
      </c>
      <c r="J659" s="278">
        <v>101.584</v>
      </c>
      <c r="K659" s="205">
        <f t="shared" si="1235"/>
        <v>23.615000000000009</v>
      </c>
      <c r="L659" s="207">
        <f t="shared" si="1236"/>
        <v>0.81138028259011652</v>
      </c>
      <c r="M659" s="350">
        <v>43570</v>
      </c>
      <c r="N659" s="606"/>
      <c r="O659" s="601"/>
      <c r="P659" s="601"/>
      <c r="Q659" s="601"/>
      <c r="R659" s="601"/>
      <c r="S659" s="631"/>
      <c r="T659" s="479"/>
      <c r="U659" s="181"/>
      <c r="V659" s="181"/>
      <c r="W659" s="181"/>
      <c r="X659" s="181"/>
      <c r="Y659" s="181"/>
      <c r="Z659" s="181"/>
    </row>
    <row r="660" spans="1:28" s="178" customFormat="1" ht="19.899999999999999" customHeight="1">
      <c r="A660" s="615"/>
      <c r="B660" s="714"/>
      <c r="C660" s="664"/>
      <c r="D660" s="614"/>
      <c r="E660" s="625"/>
      <c r="F660" s="203" t="s">
        <v>22</v>
      </c>
      <c r="G660" s="204">
        <v>1.1220000000000001</v>
      </c>
      <c r="H660" s="217"/>
      <c r="I660" s="205">
        <f>G660+H660+K659</f>
        <v>24.737000000000009</v>
      </c>
      <c r="J660" s="278"/>
      <c r="K660" s="205">
        <f t="shared" si="1235"/>
        <v>24.737000000000009</v>
      </c>
      <c r="L660" s="207">
        <f t="shared" si="1236"/>
        <v>0</v>
      </c>
      <c r="M660" s="350" t="s">
        <v>262</v>
      </c>
      <c r="N660" s="606"/>
      <c r="O660" s="601"/>
      <c r="P660" s="601"/>
      <c r="Q660" s="601"/>
      <c r="R660" s="601"/>
      <c r="S660" s="631"/>
      <c r="T660" s="479"/>
      <c r="U660" s="181"/>
      <c r="V660" s="181"/>
      <c r="W660" s="181"/>
      <c r="X660" s="181"/>
      <c r="Y660" s="181"/>
      <c r="Z660" s="181"/>
    </row>
    <row r="661" spans="1:28" s="178" customFormat="1" ht="19.899999999999999" customHeight="1">
      <c r="A661" s="615"/>
      <c r="B661" s="714"/>
      <c r="C661" s="664"/>
      <c r="D661" s="614" t="s">
        <v>307</v>
      </c>
      <c r="E661" s="625" t="s">
        <v>418</v>
      </c>
      <c r="F661" s="270" t="s">
        <v>398</v>
      </c>
      <c r="G661" s="204">
        <v>0</v>
      </c>
      <c r="H661" s="204"/>
      <c r="I661" s="205">
        <f t="shared" ref="I661" si="1281">G661+H661</f>
        <v>0</v>
      </c>
      <c r="J661" s="278"/>
      <c r="K661" s="205">
        <f t="shared" si="1235"/>
        <v>0</v>
      </c>
      <c r="L661" s="207">
        <v>0</v>
      </c>
      <c r="M661" s="350" t="s">
        <v>262</v>
      </c>
      <c r="N661" s="606">
        <f t="shared" ref="N661:O661" si="1282">G661+G662+G663</f>
        <v>10.068</v>
      </c>
      <c r="O661" s="601">
        <f t="shared" si="1282"/>
        <v>0</v>
      </c>
      <c r="P661" s="601">
        <f t="shared" ref="P661" si="1283">N661+O661</f>
        <v>10.068</v>
      </c>
      <c r="Q661" s="601">
        <f t="shared" ref="Q661" si="1284">J661+J662+J663</f>
        <v>0.3</v>
      </c>
      <c r="R661" s="601">
        <f t="shared" ref="R661" si="1285">P661-Q661</f>
        <v>9.7679999999999989</v>
      </c>
      <c r="S661" s="631">
        <f t="shared" ref="S661" si="1286">Q661/P661</f>
        <v>2.9797377830750895E-2</v>
      </c>
      <c r="T661" s="479"/>
      <c r="U661" s="181"/>
      <c r="V661" s="181"/>
      <c r="W661" s="181"/>
      <c r="X661" s="181"/>
      <c r="Y661" s="181"/>
      <c r="Z661" s="181"/>
    </row>
    <row r="662" spans="1:28" s="178" customFormat="1" ht="19.899999999999999" customHeight="1">
      <c r="A662" s="615"/>
      <c r="B662" s="714"/>
      <c r="C662" s="664"/>
      <c r="D662" s="614"/>
      <c r="E662" s="625"/>
      <c r="F662" s="203" t="s">
        <v>21</v>
      </c>
      <c r="G662" s="204">
        <v>4.431</v>
      </c>
      <c r="H662" s="204"/>
      <c r="I662" s="205">
        <f>G662+H662+K661</f>
        <v>4.431</v>
      </c>
      <c r="J662" s="278">
        <v>0.3</v>
      </c>
      <c r="K662" s="205">
        <f t="shared" si="1235"/>
        <v>4.1310000000000002</v>
      </c>
      <c r="L662" s="207">
        <f t="shared" si="1236"/>
        <v>6.7704807041299928E-2</v>
      </c>
      <c r="M662" s="350" t="s">
        <v>262</v>
      </c>
      <c r="N662" s="606"/>
      <c r="O662" s="601"/>
      <c r="P662" s="601"/>
      <c r="Q662" s="601"/>
      <c r="R662" s="601"/>
      <c r="S662" s="631"/>
      <c r="T662" s="479"/>
      <c r="U662" s="181"/>
      <c r="V662" s="181"/>
      <c r="W662" s="181"/>
      <c r="X662" s="181"/>
      <c r="Y662" s="181"/>
      <c r="Z662" s="181"/>
    </row>
    <row r="663" spans="1:28" s="178" customFormat="1" ht="19.899999999999999" customHeight="1">
      <c r="A663" s="615"/>
      <c r="B663" s="714"/>
      <c r="C663" s="665"/>
      <c r="D663" s="614"/>
      <c r="E663" s="625"/>
      <c r="F663" s="203" t="s">
        <v>22</v>
      </c>
      <c r="G663" s="204">
        <v>5.6369999999999996</v>
      </c>
      <c r="H663" s="204"/>
      <c r="I663" s="205">
        <f>G663+H663+K662</f>
        <v>9.7680000000000007</v>
      </c>
      <c r="J663" s="278"/>
      <c r="K663" s="205">
        <f t="shared" si="1235"/>
        <v>9.7680000000000007</v>
      </c>
      <c r="L663" s="207">
        <f t="shared" si="1236"/>
        <v>0</v>
      </c>
      <c r="M663" s="440" t="s">
        <v>262</v>
      </c>
      <c r="N663" s="606"/>
      <c r="O663" s="601"/>
      <c r="P663" s="601"/>
      <c r="Q663" s="601"/>
      <c r="R663" s="601"/>
      <c r="S663" s="631"/>
      <c r="T663" s="479"/>
      <c r="U663" s="181"/>
      <c r="V663" s="181"/>
      <c r="W663" s="181"/>
      <c r="X663" s="181"/>
      <c r="Y663" s="181"/>
      <c r="Z663" s="181"/>
    </row>
    <row r="664" spans="1:28" s="253" customFormat="1" ht="19.899999999999999" customHeight="1" thickBot="1">
      <c r="A664" s="393"/>
      <c r="B664" s="434"/>
      <c r="C664" s="392"/>
      <c r="D664" s="661" t="s">
        <v>437</v>
      </c>
      <c r="E664" s="662"/>
      <c r="F664" s="439" t="s">
        <v>69</v>
      </c>
      <c r="G664" s="435">
        <v>0</v>
      </c>
      <c r="H664" s="435">
        <f>+'Cesiones individuales'!N7</f>
        <v>196.46</v>
      </c>
      <c r="I664" s="442">
        <f>G664+H664</f>
        <v>196.46</v>
      </c>
      <c r="J664" s="443"/>
      <c r="K664" s="442">
        <f t="shared" ref="K664" si="1287">I664-J664</f>
        <v>196.46</v>
      </c>
      <c r="L664" s="444">
        <f t="shared" ref="L664" si="1288">J664/I664</f>
        <v>0</v>
      </c>
      <c r="M664" s="445" t="s">
        <v>262</v>
      </c>
      <c r="N664" s="436">
        <f>+G664</f>
        <v>0</v>
      </c>
      <c r="O664" s="437">
        <f>+H664</f>
        <v>196.46</v>
      </c>
      <c r="P664" s="437">
        <f>+N664+O664</f>
        <v>196.46</v>
      </c>
      <c r="Q664" s="437">
        <f>+J664</f>
        <v>0</v>
      </c>
      <c r="R664" s="437">
        <f>+P664-Q664</f>
        <v>196.46</v>
      </c>
      <c r="S664" s="438">
        <f>+Q664/P664</f>
        <v>0</v>
      </c>
      <c r="T664" s="479"/>
      <c r="U664" s="181"/>
      <c r="V664" s="181"/>
      <c r="W664" s="181"/>
      <c r="X664" s="181"/>
      <c r="Y664" s="181"/>
      <c r="Z664" s="181"/>
    </row>
    <row r="665" spans="1:28" s="178" customFormat="1" ht="19.899999999999999" customHeight="1" thickBot="1">
      <c r="B665" s="330"/>
      <c r="C665" s="351"/>
      <c r="D665" s="351"/>
      <c r="E665" s="331"/>
      <c r="F665" s="324"/>
      <c r="G665" s="385">
        <f>SUM(G505:G664)</f>
        <v>3844.3640000000009</v>
      </c>
      <c r="H665" s="441">
        <f>SUM(H505:H664)</f>
        <v>-102.49999999999997</v>
      </c>
      <c r="I665" s="446">
        <f>SUM(I505:I663)</f>
        <v>5208.7880000000005</v>
      </c>
      <c r="J665" s="447">
        <f>SUM(J505:J663)</f>
        <v>839.45499999999993</v>
      </c>
      <c r="K665" s="448">
        <f>G665-J665</f>
        <v>3004.909000000001</v>
      </c>
      <c r="L665" s="449"/>
      <c r="M665" s="450" t="s">
        <v>262</v>
      </c>
      <c r="N665" s="493">
        <f>SUM(N505:N664)</f>
        <v>3844.3639999999996</v>
      </c>
      <c r="O665" s="494">
        <f>SUM(O505:O664)</f>
        <v>-102.49999999999997</v>
      </c>
      <c r="P665" s="494">
        <f>+N665+O665</f>
        <v>3741.8639999999996</v>
      </c>
      <c r="Q665" s="494">
        <f>SUM(Q505:Q664)</f>
        <v>839.45499999999993</v>
      </c>
      <c r="R665" s="494">
        <f>+P665-Q665</f>
        <v>2902.4089999999997</v>
      </c>
      <c r="S665" s="495">
        <f>+Q665/P665</f>
        <v>0.22434139776325382</v>
      </c>
      <c r="T665" s="479">
        <v>3601.7570000000001</v>
      </c>
      <c r="U665" s="528">
        <f>+G665-T665</f>
        <v>242.60700000000088</v>
      </c>
      <c r="V665" s="181"/>
      <c r="W665" s="181"/>
      <c r="X665" s="181"/>
      <c r="Y665" s="181"/>
      <c r="Z665" s="181"/>
    </row>
    <row r="666" spans="1:28" s="178" customFormat="1" ht="19.899999999999999" customHeight="1">
      <c r="B666" s="620" t="s">
        <v>300</v>
      </c>
      <c r="C666" s="653" t="s">
        <v>311</v>
      </c>
      <c r="D666" s="650" t="s">
        <v>294</v>
      </c>
      <c r="E666" s="656" t="s">
        <v>296</v>
      </c>
      <c r="F666" s="223" t="s">
        <v>20</v>
      </c>
      <c r="G666" s="352">
        <v>1.6439999999999999</v>
      </c>
      <c r="H666" s="355"/>
      <c r="I666" s="221">
        <f>G666+H666</f>
        <v>1.6439999999999999</v>
      </c>
      <c r="J666" s="288">
        <v>0</v>
      </c>
      <c r="K666" s="221">
        <f>I666-J666</f>
        <v>1.6439999999999999</v>
      </c>
      <c r="L666" s="222">
        <f>J666/I666</f>
        <v>0</v>
      </c>
      <c r="M666" s="295" t="s">
        <v>24</v>
      </c>
      <c r="N666" s="645">
        <f>G666+G667+G668</f>
        <v>18.684999999999999</v>
      </c>
      <c r="O666" s="627">
        <f>H666+H667+H668</f>
        <v>0</v>
      </c>
      <c r="P666" s="627">
        <f>N666+O666</f>
        <v>18.684999999999999</v>
      </c>
      <c r="Q666" s="627">
        <f>J666+J667+J668</f>
        <v>15.292999999999999</v>
      </c>
      <c r="R666" s="627">
        <f>P666-Q666</f>
        <v>3.3919999999999995</v>
      </c>
      <c r="S666" s="666">
        <f>Q666/P666</f>
        <v>0.81846400856301849</v>
      </c>
      <c r="T666" s="479"/>
      <c r="U666" s="181"/>
      <c r="V666" s="181"/>
      <c r="W666" s="181"/>
      <c r="X666" s="181"/>
      <c r="Y666" s="181"/>
      <c r="Z666" s="181"/>
    </row>
    <row r="667" spans="1:28" s="178" customFormat="1" ht="19.899999999999999" customHeight="1">
      <c r="B667" s="621"/>
      <c r="C667" s="654"/>
      <c r="D667" s="651"/>
      <c r="E667" s="657"/>
      <c r="F667" s="223" t="s">
        <v>21</v>
      </c>
      <c r="G667" s="352">
        <v>7.72</v>
      </c>
      <c r="H667" s="356"/>
      <c r="I667" s="224">
        <f>G667+H667+K666</f>
        <v>9.363999999999999</v>
      </c>
      <c r="J667" s="289">
        <v>15.292999999999999</v>
      </c>
      <c r="K667" s="224">
        <f t="shared" ref="K667:K668" si="1289">I667-J667</f>
        <v>-5.9290000000000003</v>
      </c>
      <c r="L667" s="225">
        <f t="shared" ref="L667:L668" si="1290">J667/I667</f>
        <v>1.6331695856471595</v>
      </c>
      <c r="M667" s="296">
        <v>43574</v>
      </c>
      <c r="N667" s="606"/>
      <c r="O667" s="601"/>
      <c r="P667" s="601"/>
      <c r="Q667" s="601"/>
      <c r="R667" s="601"/>
      <c r="S667" s="631"/>
      <c r="T667" s="479"/>
      <c r="U667" s="181"/>
      <c r="V667" s="181"/>
      <c r="W667" s="181"/>
      <c r="X667" s="181"/>
      <c r="Y667" s="181"/>
      <c r="Z667" s="181"/>
    </row>
    <row r="668" spans="1:28" s="178" customFormat="1" ht="19.899999999999999" customHeight="1" thickBot="1">
      <c r="B668" s="622"/>
      <c r="C668" s="655"/>
      <c r="D668" s="652"/>
      <c r="E668" s="658"/>
      <c r="F668" s="223" t="s">
        <v>22</v>
      </c>
      <c r="G668" s="352">
        <v>9.3209999999999997</v>
      </c>
      <c r="H668" s="357"/>
      <c r="I668" s="226">
        <f>G668+H668+K667</f>
        <v>3.3919999999999995</v>
      </c>
      <c r="J668" s="290">
        <v>0</v>
      </c>
      <c r="K668" s="226">
        <f t="shared" si="1289"/>
        <v>3.3919999999999995</v>
      </c>
      <c r="L668" s="227">
        <f t="shared" si="1290"/>
        <v>0</v>
      </c>
      <c r="M668" s="297" t="s">
        <v>24</v>
      </c>
      <c r="N668" s="659"/>
      <c r="O668" s="660"/>
      <c r="P668" s="660"/>
      <c r="Q668" s="660"/>
      <c r="R668" s="660"/>
      <c r="S668" s="668"/>
      <c r="T668" s="479"/>
      <c r="U668" s="181"/>
      <c r="V668" s="181"/>
      <c r="W668" s="181"/>
      <c r="X668" s="181"/>
      <c r="Y668" s="181"/>
      <c r="Z668" s="181"/>
    </row>
    <row r="669" spans="1:28" s="178" customFormat="1" ht="19.899999999999999" customHeight="1" thickBot="1">
      <c r="B669" s="364"/>
      <c r="C669" s="365"/>
      <c r="D669" s="351"/>
      <c r="E669" s="331"/>
      <c r="F669" s="303"/>
      <c r="G669" s="306">
        <f>SUM(G666:G668)</f>
        <v>18.684999999999999</v>
      </c>
      <c r="H669" s="353">
        <f>SUM(H666:H668)</f>
        <v>0</v>
      </c>
      <c r="I669" s="353">
        <f>SUM(I666:I668)</f>
        <v>14.399999999999999</v>
      </c>
      <c r="J669" s="359">
        <f>SUM(G669:I669)</f>
        <v>33.084999999999994</v>
      </c>
      <c r="K669" s="353">
        <f>SUM(K142:K668)</f>
        <v>14832.8506</v>
      </c>
      <c r="L669" s="360">
        <f>SUM(L666:L668)</f>
        <v>1.6331695856471595</v>
      </c>
      <c r="M669" s="354" t="s">
        <v>262</v>
      </c>
      <c r="N669" s="500">
        <f t="shared" ref="N669:S669" si="1291">+N666</f>
        <v>18.684999999999999</v>
      </c>
      <c r="O669" s="500">
        <f t="shared" si="1291"/>
        <v>0</v>
      </c>
      <c r="P669" s="500">
        <f t="shared" si="1291"/>
        <v>18.684999999999999</v>
      </c>
      <c r="Q669" s="500">
        <f t="shared" si="1291"/>
        <v>15.292999999999999</v>
      </c>
      <c r="R669" s="500">
        <f t="shared" si="1291"/>
        <v>3.3919999999999995</v>
      </c>
      <c r="S669" s="501">
        <f t="shared" si="1291"/>
        <v>0.81846400856301849</v>
      </c>
      <c r="T669" s="479">
        <v>18.684999999999999</v>
      </c>
      <c r="U669" s="181"/>
      <c r="V669" s="181"/>
      <c r="W669" s="181"/>
      <c r="X669" s="181"/>
      <c r="Y669" s="181"/>
      <c r="Z669" s="181"/>
    </row>
    <row r="670" spans="1:28" s="178" customFormat="1" ht="19.899999999999999" customHeight="1">
      <c r="B670" s="616" t="s">
        <v>295</v>
      </c>
      <c r="C670" s="700" t="s">
        <v>312</v>
      </c>
      <c r="D670" s="647" t="s">
        <v>295</v>
      </c>
      <c r="E670" s="703" t="s">
        <v>479</v>
      </c>
      <c r="F670" s="230" t="s">
        <v>20</v>
      </c>
      <c r="G670" s="358">
        <v>1.5209999999999999</v>
      </c>
      <c r="H670" s="361"/>
      <c r="I670" s="228">
        <f>G670+H670</f>
        <v>1.5209999999999999</v>
      </c>
      <c r="J670" s="291">
        <v>0</v>
      </c>
      <c r="K670" s="228">
        <f>I670-J670</f>
        <v>1.5209999999999999</v>
      </c>
      <c r="L670" s="229">
        <f>J670/I670</f>
        <v>0</v>
      </c>
      <c r="M670" s="298" t="s">
        <v>24</v>
      </c>
      <c r="N670" s="645">
        <f>G670+G671+G672</f>
        <v>17.282</v>
      </c>
      <c r="O670" s="627">
        <f>H670+H671+H672</f>
        <v>0</v>
      </c>
      <c r="P670" s="627">
        <f>N670+O670</f>
        <v>17.282</v>
      </c>
      <c r="Q670" s="627">
        <f>J670+J671+J672</f>
        <v>2.0089999999999999</v>
      </c>
      <c r="R670" s="627">
        <f>P670-Q670</f>
        <v>15.273</v>
      </c>
      <c r="S670" s="666">
        <f>Q670/P670</f>
        <v>0.11624811943062145</v>
      </c>
      <c r="T670" s="479"/>
      <c r="U670" s="181"/>
      <c r="V670" s="181"/>
      <c r="W670" s="181"/>
      <c r="X670" s="181"/>
      <c r="Y670" s="181"/>
      <c r="Z670" s="181"/>
    </row>
    <row r="671" spans="1:28" s="178" customFormat="1" ht="19.899999999999999" customHeight="1">
      <c r="B671" s="617"/>
      <c r="C671" s="701"/>
      <c r="D671" s="648"/>
      <c r="E671" s="704"/>
      <c r="F671" s="230" t="s">
        <v>21</v>
      </c>
      <c r="G671" s="358">
        <v>7.1420000000000003</v>
      </c>
      <c r="H671" s="362"/>
      <c r="I671" s="231">
        <f>G671+H671+K670</f>
        <v>8.6630000000000003</v>
      </c>
      <c r="J671" s="307">
        <v>2.0089999999999999</v>
      </c>
      <c r="K671" s="231">
        <f t="shared" ref="K671:K672" si="1292">I671-J671</f>
        <v>6.6539999999999999</v>
      </c>
      <c r="L671" s="232">
        <f t="shared" ref="L671:L672" si="1293">J671/I671</f>
        <v>0.2319058063026665</v>
      </c>
      <c r="M671" s="299" t="s">
        <v>24</v>
      </c>
      <c r="N671" s="606"/>
      <c r="O671" s="601"/>
      <c r="P671" s="601"/>
      <c r="Q671" s="601"/>
      <c r="R671" s="601"/>
      <c r="S671" s="631"/>
      <c r="T671" s="479"/>
      <c r="U671" s="181"/>
      <c r="V671" s="181"/>
      <c r="W671" s="181"/>
      <c r="X671" s="181"/>
      <c r="Y671" s="181"/>
      <c r="Z671" s="181"/>
    </row>
    <row r="672" spans="1:28" s="178" customFormat="1" ht="19.899999999999999" customHeight="1" thickBot="1">
      <c r="B672" s="618"/>
      <c r="C672" s="702"/>
      <c r="D672" s="649"/>
      <c r="E672" s="705"/>
      <c r="F672" s="230" t="s">
        <v>22</v>
      </c>
      <c r="G672" s="358">
        <v>8.6189999999999998</v>
      </c>
      <c r="H672" s="363"/>
      <c r="I672" s="233">
        <f>G672+H672+K671</f>
        <v>15.273</v>
      </c>
      <c r="J672" s="292">
        <v>0</v>
      </c>
      <c r="K672" s="233">
        <f t="shared" si="1292"/>
        <v>15.273</v>
      </c>
      <c r="L672" s="234">
        <f t="shared" si="1293"/>
        <v>0</v>
      </c>
      <c r="M672" s="300" t="s">
        <v>24</v>
      </c>
      <c r="N672" s="646"/>
      <c r="O672" s="593"/>
      <c r="P672" s="593"/>
      <c r="Q672" s="593"/>
      <c r="R672" s="593"/>
      <c r="S672" s="667"/>
      <c r="T672" s="479"/>
      <c r="U672" s="181"/>
      <c r="V672" s="181"/>
      <c r="W672" s="181"/>
      <c r="X672" s="181"/>
      <c r="Y672" s="181"/>
      <c r="Z672" s="181"/>
    </row>
    <row r="673" spans="2:26" s="178" customFormat="1" ht="19.899999999999999" customHeight="1">
      <c r="B673" s="179"/>
      <c r="C673" s="180"/>
      <c r="D673" s="180"/>
      <c r="E673" s="181"/>
      <c r="G673" s="178">
        <f>SUM(G670:G672)</f>
        <v>17.282</v>
      </c>
      <c r="H673" s="178">
        <f>SUM(H670:H672)</f>
        <v>0</v>
      </c>
      <c r="I673" s="195">
        <f>SUM(I670:I672)</f>
        <v>25.457000000000001</v>
      </c>
      <c r="J673" s="283">
        <f t="shared" ref="J673" si="1294">SUM(J670:J672)</f>
        <v>2.0089999999999999</v>
      </c>
      <c r="K673" s="195">
        <f>SUM(K670:K672)</f>
        <v>23.448</v>
      </c>
      <c r="L673" s="195"/>
      <c r="M673" s="301"/>
      <c r="N673" s="502">
        <f t="shared" ref="N673:S673" si="1295">+N670</f>
        <v>17.282</v>
      </c>
      <c r="O673" s="502">
        <f t="shared" si="1295"/>
        <v>0</v>
      </c>
      <c r="P673" s="502">
        <f t="shared" si="1295"/>
        <v>17.282</v>
      </c>
      <c r="Q673" s="502">
        <f t="shared" si="1295"/>
        <v>2.0089999999999999</v>
      </c>
      <c r="R673" s="502">
        <f t="shared" si="1295"/>
        <v>15.273</v>
      </c>
      <c r="S673" s="503">
        <f t="shared" si="1295"/>
        <v>0.11624811943062145</v>
      </c>
      <c r="T673" s="479">
        <v>17.282</v>
      </c>
      <c r="U673" s="181"/>
      <c r="V673" s="181"/>
      <c r="W673" s="181"/>
      <c r="X673" s="181"/>
      <c r="Y673" s="181"/>
      <c r="Z673" s="181"/>
    </row>
    <row r="674" spans="2:26" s="178" customFormat="1" ht="19.899999999999999" customHeight="1">
      <c r="B674" s="179"/>
      <c r="C674" s="180"/>
      <c r="D674" s="180"/>
      <c r="E674" s="181"/>
      <c r="J674" s="283"/>
      <c r="M674" s="301"/>
      <c r="S674" s="464"/>
      <c r="T674" s="479"/>
      <c r="U674" s="523"/>
      <c r="V674" s="523"/>
      <c r="W674" s="523"/>
      <c r="X674" s="181"/>
      <c r="Y674" s="181"/>
      <c r="Z674" s="181"/>
    </row>
    <row r="675" spans="2:26" s="178" customFormat="1" ht="19.899999999999999" customHeight="1">
      <c r="B675" s="179"/>
      <c r="C675" s="180"/>
      <c r="D675" s="180"/>
      <c r="E675" s="181"/>
      <c r="J675" s="283"/>
      <c r="M675" s="301"/>
      <c r="S675" s="464"/>
      <c r="T675" s="479"/>
      <c r="U675" s="181"/>
      <c r="V675" s="181"/>
      <c r="W675" s="181"/>
      <c r="X675" s="181"/>
      <c r="Y675" s="181"/>
      <c r="Z675" s="181"/>
    </row>
    <row r="676" spans="2:26" s="178" customFormat="1" ht="19.899999999999999" customHeight="1">
      <c r="B676" s="699" t="s">
        <v>43</v>
      </c>
      <c r="C676" s="699"/>
      <c r="D676" s="699"/>
      <c r="E676" s="699"/>
      <c r="F676" s="699"/>
      <c r="G676" s="699"/>
      <c r="H676" s="699"/>
      <c r="I676" s="699"/>
      <c r="J676" s="699"/>
      <c r="K676" s="699"/>
      <c r="L676" s="699"/>
      <c r="M676" s="699"/>
      <c r="S676" s="464"/>
      <c r="T676" s="479"/>
      <c r="U676" s="181"/>
      <c r="V676" s="181"/>
      <c r="W676" s="181"/>
      <c r="X676" s="181"/>
      <c r="Y676" s="181"/>
      <c r="Z676" s="181"/>
    </row>
    <row r="677" spans="2:26" s="178" customFormat="1" ht="19.899999999999999" customHeight="1">
      <c r="B677" s="699"/>
      <c r="C677" s="699"/>
      <c r="D677" s="699"/>
      <c r="E677" s="699"/>
      <c r="F677" s="699"/>
      <c r="G677" s="699"/>
      <c r="H677" s="699"/>
      <c r="I677" s="699"/>
      <c r="J677" s="699"/>
      <c r="K677" s="699"/>
      <c r="L677" s="699"/>
      <c r="M677" s="699"/>
      <c r="S677" s="464"/>
      <c r="T677" s="479"/>
      <c r="U677" s="181"/>
      <c r="V677" s="181"/>
      <c r="W677" s="181"/>
      <c r="X677" s="181"/>
      <c r="Y677" s="181"/>
      <c r="Z677" s="181"/>
    </row>
    <row r="678" spans="2:26" s="178" customFormat="1" ht="19.899999999999999" customHeight="1">
      <c r="B678" s="179"/>
      <c r="C678" s="180"/>
      <c r="D678" s="180"/>
      <c r="E678" s="181"/>
      <c r="J678" s="283"/>
      <c r="M678" s="301"/>
      <c r="S678" s="464"/>
      <c r="T678" s="479"/>
      <c r="U678" s="181"/>
      <c r="V678" s="181"/>
      <c r="W678" s="181"/>
      <c r="X678" s="181"/>
      <c r="Y678" s="181"/>
      <c r="Z678" s="181"/>
    </row>
    <row r="679" spans="2:26" s="178" customFormat="1" ht="19.899999999999999" customHeight="1">
      <c r="B679" s="179"/>
      <c r="C679" s="180"/>
      <c r="D679" s="180"/>
      <c r="E679" s="181"/>
      <c r="J679" s="283"/>
      <c r="M679" s="301"/>
      <c r="S679" s="464"/>
      <c r="T679" s="479"/>
      <c r="U679" s="181"/>
      <c r="V679" s="181"/>
      <c r="W679" s="181"/>
      <c r="X679" s="181"/>
      <c r="Y679" s="181"/>
      <c r="Z679" s="181"/>
    </row>
    <row r="680" spans="2:26" s="178" customFormat="1" ht="19.899999999999999" customHeight="1">
      <c r="B680" s="179"/>
      <c r="C680" s="180"/>
      <c r="D680" s="180"/>
      <c r="E680" s="181"/>
      <c r="J680" s="283"/>
      <c r="M680" s="301"/>
      <c r="S680" s="464"/>
      <c r="T680" s="479"/>
      <c r="U680" s="181"/>
      <c r="V680" s="181"/>
      <c r="W680" s="181"/>
      <c r="X680" s="181"/>
      <c r="Y680" s="181"/>
      <c r="Z680" s="181"/>
    </row>
    <row r="681" spans="2:26" s="178" customFormat="1" ht="19.899999999999999" customHeight="1">
      <c r="B681" s="179"/>
      <c r="C681" s="180"/>
      <c r="D681" s="180"/>
      <c r="E681" s="181"/>
      <c r="J681" s="283"/>
      <c r="M681" s="301"/>
      <c r="S681" s="464"/>
      <c r="T681" s="479"/>
      <c r="U681" s="181"/>
      <c r="V681" s="181"/>
      <c r="W681" s="181"/>
      <c r="X681" s="181"/>
      <c r="Y681" s="181"/>
      <c r="Z681" s="181"/>
    </row>
    <row r="682" spans="2:26" s="178" customFormat="1" ht="19.899999999999999" customHeight="1">
      <c r="B682" s="179"/>
      <c r="C682" s="180"/>
      <c r="D682" s="180"/>
      <c r="E682" s="181"/>
      <c r="J682" s="283"/>
      <c r="M682" s="301"/>
      <c r="S682" s="464"/>
      <c r="T682" s="479"/>
      <c r="U682" s="181"/>
      <c r="V682" s="181"/>
      <c r="W682" s="181"/>
      <c r="X682" s="181"/>
      <c r="Y682" s="181"/>
      <c r="Z682" s="181"/>
    </row>
    <row r="683" spans="2:26" s="178" customFormat="1" ht="19.899999999999999" customHeight="1">
      <c r="B683" s="179"/>
      <c r="C683" s="180"/>
      <c r="D683" s="180"/>
      <c r="E683" s="181"/>
      <c r="J683" s="283"/>
      <c r="M683" s="301"/>
      <c r="S683" s="464"/>
      <c r="T683" s="479"/>
      <c r="U683" s="181"/>
      <c r="V683" s="181"/>
      <c r="W683" s="181"/>
      <c r="X683" s="181"/>
      <c r="Y683" s="181"/>
      <c r="Z683" s="181"/>
    </row>
  </sheetData>
  <mergeCells count="2097">
    <mergeCell ref="W505:Y505"/>
    <mergeCell ref="R126:R127"/>
    <mergeCell ref="S126:S127"/>
    <mergeCell ref="D295:D363"/>
    <mergeCell ref="D191:E191"/>
    <mergeCell ref="D142:E142"/>
    <mergeCell ref="D213:E213"/>
    <mergeCell ref="D210:E212"/>
    <mergeCell ref="D57:E59"/>
    <mergeCell ref="D60:E60"/>
    <mergeCell ref="E500:E501"/>
    <mergeCell ref="D499:D501"/>
    <mergeCell ref="D502:E503"/>
    <mergeCell ref="E296:E297"/>
    <mergeCell ref="E298:E299"/>
    <mergeCell ref="E300:E301"/>
    <mergeCell ref="E302:E303"/>
    <mergeCell ref="E304:E305"/>
    <mergeCell ref="E306:E307"/>
    <mergeCell ref="E308:E309"/>
    <mergeCell ref="E310:E311"/>
    <mergeCell ref="E312:E313"/>
    <mergeCell ref="E314:E315"/>
    <mergeCell ref="E316:E317"/>
    <mergeCell ref="E318:E319"/>
    <mergeCell ref="E320:E321"/>
    <mergeCell ref="E322:E323"/>
    <mergeCell ref="E324:E325"/>
    <mergeCell ref="E326:E327"/>
    <mergeCell ref="E328:E329"/>
    <mergeCell ref="E330:E331"/>
    <mergeCell ref="E332:E333"/>
    <mergeCell ref="E334:E335"/>
    <mergeCell ref="E336:E337"/>
    <mergeCell ref="E483:E484"/>
    <mergeCell ref="E489:E490"/>
    <mergeCell ref="E491:E492"/>
    <mergeCell ref="E493:E494"/>
    <mergeCell ref="E495:E496"/>
    <mergeCell ref="E497:E498"/>
    <mergeCell ref="D474:D498"/>
    <mergeCell ref="E470:E471"/>
    <mergeCell ref="E472:E473"/>
    <mergeCell ref="D393:D473"/>
    <mergeCell ref="E475:E476"/>
    <mergeCell ref="E477:E478"/>
    <mergeCell ref="E479:E480"/>
    <mergeCell ref="E481:E482"/>
    <mergeCell ref="E452:E453"/>
    <mergeCell ref="E454:E455"/>
    <mergeCell ref="E456:E457"/>
    <mergeCell ref="E458:E459"/>
    <mergeCell ref="E460:E461"/>
    <mergeCell ref="E462:E463"/>
    <mergeCell ref="E464:E465"/>
    <mergeCell ref="E466:E467"/>
    <mergeCell ref="E468:E469"/>
    <mergeCell ref="E434:E435"/>
    <mergeCell ref="E436:E437"/>
    <mergeCell ref="E438:E439"/>
    <mergeCell ref="E440:E441"/>
    <mergeCell ref="E442:E443"/>
    <mergeCell ref="E444:E445"/>
    <mergeCell ref="E446:E447"/>
    <mergeCell ref="E448:E449"/>
    <mergeCell ref="E236:E237"/>
    <mergeCell ref="E238:E239"/>
    <mergeCell ref="E240:E241"/>
    <mergeCell ref="E450:E451"/>
    <mergeCell ref="E416:E417"/>
    <mergeCell ref="E418:E419"/>
    <mergeCell ref="E420:E421"/>
    <mergeCell ref="E422:E423"/>
    <mergeCell ref="E424:E425"/>
    <mergeCell ref="E426:E427"/>
    <mergeCell ref="E428:E429"/>
    <mergeCell ref="E430:E431"/>
    <mergeCell ref="E432:E433"/>
    <mergeCell ref="E377:E378"/>
    <mergeCell ref="E379:E380"/>
    <mergeCell ref="E381:E382"/>
    <mergeCell ref="E383:E384"/>
    <mergeCell ref="E385:E386"/>
    <mergeCell ref="E387:E388"/>
    <mergeCell ref="E389:E390"/>
    <mergeCell ref="E391:E392"/>
    <mergeCell ref="E394:E395"/>
    <mergeCell ref="E396:E397"/>
    <mergeCell ref="E398:E399"/>
    <mergeCell ref="E400:E401"/>
    <mergeCell ref="E402:E403"/>
    <mergeCell ref="E404:E405"/>
    <mergeCell ref="E406:E407"/>
    <mergeCell ref="E408:E409"/>
    <mergeCell ref="E410:E411"/>
    <mergeCell ref="E412:E413"/>
    <mergeCell ref="E414:E415"/>
    <mergeCell ref="E273:E274"/>
    <mergeCell ref="E275:E276"/>
    <mergeCell ref="E277:E278"/>
    <mergeCell ref="E266:E267"/>
    <mergeCell ref="D231:D267"/>
    <mergeCell ref="E365:E366"/>
    <mergeCell ref="E367:E368"/>
    <mergeCell ref="E369:E370"/>
    <mergeCell ref="E371:E372"/>
    <mergeCell ref="E373:E374"/>
    <mergeCell ref="E375:E376"/>
    <mergeCell ref="D364:D392"/>
    <mergeCell ref="E338:E339"/>
    <mergeCell ref="E340:E341"/>
    <mergeCell ref="E342:E343"/>
    <mergeCell ref="E344:E345"/>
    <mergeCell ref="E346:E347"/>
    <mergeCell ref="E348:E349"/>
    <mergeCell ref="E350:E351"/>
    <mergeCell ref="E352:E353"/>
    <mergeCell ref="E354:E355"/>
    <mergeCell ref="E356:E357"/>
    <mergeCell ref="E358:E359"/>
    <mergeCell ref="E360:E361"/>
    <mergeCell ref="E362:E363"/>
    <mergeCell ref="E287:E288"/>
    <mergeCell ref="E289:E290"/>
    <mergeCell ref="E291:E292"/>
    <mergeCell ref="E293:E294"/>
    <mergeCell ref="D268:D294"/>
    <mergeCell ref="E232:E233"/>
    <mergeCell ref="E279:E280"/>
    <mergeCell ref="E281:E282"/>
    <mergeCell ref="E283:E284"/>
    <mergeCell ref="E285:E286"/>
    <mergeCell ref="E217:E218"/>
    <mergeCell ref="E219:E220"/>
    <mergeCell ref="E221:E222"/>
    <mergeCell ref="E223:E224"/>
    <mergeCell ref="E225:E226"/>
    <mergeCell ref="E227:E228"/>
    <mergeCell ref="E229:E230"/>
    <mergeCell ref="D216:D230"/>
    <mergeCell ref="E199:E200"/>
    <mergeCell ref="E201:E202"/>
    <mergeCell ref="D198:D202"/>
    <mergeCell ref="E204:E205"/>
    <mergeCell ref="E206:E207"/>
    <mergeCell ref="D203:D207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9:E270"/>
    <mergeCell ref="E271:E272"/>
    <mergeCell ref="D208:E209"/>
    <mergeCell ref="D214:E215"/>
    <mergeCell ref="E185:E186"/>
    <mergeCell ref="E187:E188"/>
    <mergeCell ref="D184:D188"/>
    <mergeCell ref="D192:E193"/>
    <mergeCell ref="D194:E195"/>
    <mergeCell ref="D196:E197"/>
    <mergeCell ref="E167:E168"/>
    <mergeCell ref="E169:E170"/>
    <mergeCell ref="E171:E172"/>
    <mergeCell ref="E173:E174"/>
    <mergeCell ref="E177:E178"/>
    <mergeCell ref="E175:E176"/>
    <mergeCell ref="D166:D178"/>
    <mergeCell ref="E180:E181"/>
    <mergeCell ref="E182:E183"/>
    <mergeCell ref="D179:D183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29:E130"/>
    <mergeCell ref="E131:E132"/>
    <mergeCell ref="E133:E134"/>
    <mergeCell ref="E135:E136"/>
    <mergeCell ref="E137:E138"/>
    <mergeCell ref="E139:E140"/>
    <mergeCell ref="D128:D140"/>
    <mergeCell ref="E144:E145"/>
    <mergeCell ref="E146:E147"/>
    <mergeCell ref="D143:D165"/>
    <mergeCell ref="E113:E114"/>
    <mergeCell ref="E115:E116"/>
    <mergeCell ref="E117:E118"/>
    <mergeCell ref="E119:E120"/>
    <mergeCell ref="E121:E122"/>
    <mergeCell ref="E123:E124"/>
    <mergeCell ref="D100:D124"/>
    <mergeCell ref="E126:E127"/>
    <mergeCell ref="D125:D127"/>
    <mergeCell ref="E94:E95"/>
    <mergeCell ref="E96:E97"/>
    <mergeCell ref="E98:E99"/>
    <mergeCell ref="D79:D99"/>
    <mergeCell ref="E101:E102"/>
    <mergeCell ref="E103:E104"/>
    <mergeCell ref="E105:E106"/>
    <mergeCell ref="E107:E108"/>
    <mergeCell ref="E109:E110"/>
    <mergeCell ref="E82:E83"/>
    <mergeCell ref="E84:E85"/>
    <mergeCell ref="R73:R74"/>
    <mergeCell ref="S73:S74"/>
    <mergeCell ref="N75:N76"/>
    <mergeCell ref="O75:O76"/>
    <mergeCell ref="P75:P76"/>
    <mergeCell ref="Q75:Q76"/>
    <mergeCell ref="R75:R76"/>
    <mergeCell ref="S75:S76"/>
    <mergeCell ref="S82:S83"/>
    <mergeCell ref="N84:N85"/>
    <mergeCell ref="O84:O85"/>
    <mergeCell ref="P84:P85"/>
    <mergeCell ref="Q84:Q85"/>
    <mergeCell ref="R84:R85"/>
    <mergeCell ref="S84:S85"/>
    <mergeCell ref="E111:E112"/>
    <mergeCell ref="E73:E74"/>
    <mergeCell ref="E75:E76"/>
    <mergeCell ref="E77:E78"/>
    <mergeCell ref="E86:E87"/>
    <mergeCell ref="E88:E89"/>
    <mergeCell ref="E90:E91"/>
    <mergeCell ref="E92:E93"/>
    <mergeCell ref="N86:N87"/>
    <mergeCell ref="O86:O87"/>
    <mergeCell ref="P86:P87"/>
    <mergeCell ref="Q86:Q87"/>
    <mergeCell ref="R86:R87"/>
    <mergeCell ref="N94:N95"/>
    <mergeCell ref="O94:O95"/>
    <mergeCell ref="S86:S87"/>
    <mergeCell ref="N88:N89"/>
    <mergeCell ref="D590:D592"/>
    <mergeCell ref="C505:C592"/>
    <mergeCell ref="E590:E592"/>
    <mergeCell ref="E581:E583"/>
    <mergeCell ref="E584:E586"/>
    <mergeCell ref="D566:D568"/>
    <mergeCell ref="E578:E580"/>
    <mergeCell ref="E533:E535"/>
    <mergeCell ref="D584:D586"/>
    <mergeCell ref="D581:D583"/>
    <mergeCell ref="D578:D580"/>
    <mergeCell ref="D575:D577"/>
    <mergeCell ref="D572:D574"/>
    <mergeCell ref="D569:D571"/>
    <mergeCell ref="E545:E547"/>
    <mergeCell ref="D648:D650"/>
    <mergeCell ref="B505:B663"/>
    <mergeCell ref="E597:E599"/>
    <mergeCell ref="D563:D565"/>
    <mergeCell ref="D560:D562"/>
    <mergeCell ref="D557:D559"/>
    <mergeCell ref="D554:D556"/>
    <mergeCell ref="E530:E532"/>
    <mergeCell ref="E587:E589"/>
    <mergeCell ref="D587:D589"/>
    <mergeCell ref="D548:D550"/>
    <mergeCell ref="D545:D547"/>
    <mergeCell ref="D542:D544"/>
    <mergeCell ref="D539:D541"/>
    <mergeCell ref="D536:D538"/>
    <mergeCell ref="D551:D553"/>
    <mergeCell ref="E506:E508"/>
    <mergeCell ref="O578:O580"/>
    <mergeCell ref="P578:P580"/>
    <mergeCell ref="Q578:Q580"/>
    <mergeCell ref="P36:P38"/>
    <mergeCell ref="Q36:Q38"/>
    <mergeCell ref="R36:R38"/>
    <mergeCell ref="Q45:Q55"/>
    <mergeCell ref="N68:N69"/>
    <mergeCell ref="O68:O69"/>
    <mergeCell ref="P68:P69"/>
    <mergeCell ref="Q68:Q69"/>
    <mergeCell ref="R68:R69"/>
    <mergeCell ref="N70:N71"/>
    <mergeCell ref="O70:O71"/>
    <mergeCell ref="P70:P71"/>
    <mergeCell ref="Q70:Q71"/>
    <mergeCell ref="R70:R71"/>
    <mergeCell ref="N64:N65"/>
    <mergeCell ref="O64:O65"/>
    <mergeCell ref="P64:P65"/>
    <mergeCell ref="Q64:Q65"/>
    <mergeCell ref="R45:R55"/>
    <mergeCell ref="Q214:Q215"/>
    <mergeCell ref="R214:R215"/>
    <mergeCell ref="Q560:Q562"/>
    <mergeCell ref="R560:R562"/>
    <mergeCell ref="P94:P95"/>
    <mergeCell ref="Q94:Q95"/>
    <mergeCell ref="N73:N74"/>
    <mergeCell ref="O73:O74"/>
    <mergeCell ref="P73:P74"/>
    <mergeCell ref="Q73:Q74"/>
    <mergeCell ref="B676:M677"/>
    <mergeCell ref="D594:D596"/>
    <mergeCell ref="D597:D599"/>
    <mergeCell ref="D603:D605"/>
    <mergeCell ref="D606:D608"/>
    <mergeCell ref="D609:D611"/>
    <mergeCell ref="D612:D614"/>
    <mergeCell ref="D615:D617"/>
    <mergeCell ref="D618:D620"/>
    <mergeCell ref="D621:D623"/>
    <mergeCell ref="D624:D626"/>
    <mergeCell ref="D627:D629"/>
    <mergeCell ref="D630:D632"/>
    <mergeCell ref="D633:D635"/>
    <mergeCell ref="D636:D638"/>
    <mergeCell ref="D639:D641"/>
    <mergeCell ref="D642:D644"/>
    <mergeCell ref="C670:C672"/>
    <mergeCell ref="E670:E672"/>
    <mergeCell ref="D645:D647"/>
    <mergeCell ref="E645:E647"/>
    <mergeCell ref="C593:C650"/>
    <mergeCell ref="E603:E605"/>
    <mergeCell ref="E600:E602"/>
    <mergeCell ref="S9:S11"/>
    <mergeCell ref="E13:E15"/>
    <mergeCell ref="N13:N15"/>
    <mergeCell ref="O13:O15"/>
    <mergeCell ref="P13:P15"/>
    <mergeCell ref="Q13:Q15"/>
    <mergeCell ref="N7:S7"/>
    <mergeCell ref="B142:B503"/>
    <mergeCell ref="B9:B24"/>
    <mergeCell ref="C9:C11"/>
    <mergeCell ref="E9:E11"/>
    <mergeCell ref="N9:N11"/>
    <mergeCell ref="O9:O11"/>
    <mergeCell ref="P9:P11"/>
    <mergeCell ref="S22:S24"/>
    <mergeCell ref="D22:D24"/>
    <mergeCell ref="D9:D11"/>
    <mergeCell ref="E16:E18"/>
    <mergeCell ref="E19:E21"/>
    <mergeCell ref="R19:R21"/>
    <mergeCell ref="S19:S21"/>
    <mergeCell ref="N33:N35"/>
    <mergeCell ref="O33:O35"/>
    <mergeCell ref="P33:P35"/>
    <mergeCell ref="Q33:Q35"/>
    <mergeCell ref="R33:R35"/>
    <mergeCell ref="S68:S69"/>
    <mergeCell ref="S70:S71"/>
    <mergeCell ref="R64:R65"/>
    <mergeCell ref="S64:S65"/>
    <mergeCell ref="N66:N67"/>
    <mergeCell ref="O66:O67"/>
    <mergeCell ref="N16:N18"/>
    <mergeCell ref="N19:N21"/>
    <mergeCell ref="O16:O18"/>
    <mergeCell ref="O19:O21"/>
    <mergeCell ref="P16:P18"/>
    <mergeCell ref="P19:P21"/>
    <mergeCell ref="Q16:Q18"/>
    <mergeCell ref="Q19:Q21"/>
    <mergeCell ref="R16:R18"/>
    <mergeCell ref="S16:S18"/>
    <mergeCell ref="S13:S15"/>
    <mergeCell ref="Q9:Q11"/>
    <mergeCell ref="R9:R11"/>
    <mergeCell ref="B26:B55"/>
    <mergeCell ref="C26:C28"/>
    <mergeCell ref="E26:E28"/>
    <mergeCell ref="N26:N28"/>
    <mergeCell ref="O26:O28"/>
    <mergeCell ref="P26:P28"/>
    <mergeCell ref="Q26:Q28"/>
    <mergeCell ref="R26:R28"/>
    <mergeCell ref="R13:R15"/>
    <mergeCell ref="C22:C24"/>
    <mergeCell ref="E22:E24"/>
    <mergeCell ref="N22:N24"/>
    <mergeCell ref="O22:O24"/>
    <mergeCell ref="P22:P24"/>
    <mergeCell ref="Q22:Q24"/>
    <mergeCell ref="R22:R24"/>
    <mergeCell ref="E36:E38"/>
    <mergeCell ref="N36:N38"/>
    <mergeCell ref="O36:O38"/>
    <mergeCell ref="C30:C44"/>
    <mergeCell ref="N30:N32"/>
    <mergeCell ref="S26:S28"/>
    <mergeCell ref="S45:S55"/>
    <mergeCell ref="S39:S41"/>
    <mergeCell ref="E42:E44"/>
    <mergeCell ref="N42:N44"/>
    <mergeCell ref="O42:O44"/>
    <mergeCell ref="P42:P44"/>
    <mergeCell ref="Q42:Q44"/>
    <mergeCell ref="R42:R44"/>
    <mergeCell ref="S42:S44"/>
    <mergeCell ref="E39:E41"/>
    <mergeCell ref="N39:N41"/>
    <mergeCell ref="O39:O41"/>
    <mergeCell ref="P39:P41"/>
    <mergeCell ref="Q39:Q41"/>
    <mergeCell ref="R39:R41"/>
    <mergeCell ref="E30:E32"/>
    <mergeCell ref="S33:S35"/>
    <mergeCell ref="O30:O32"/>
    <mergeCell ref="P30:P32"/>
    <mergeCell ref="Q30:Q32"/>
    <mergeCell ref="R30:R32"/>
    <mergeCell ref="S30:S32"/>
    <mergeCell ref="C45:C55"/>
    <mergeCell ref="E45:E55"/>
    <mergeCell ref="N45:N55"/>
    <mergeCell ref="O45:O55"/>
    <mergeCell ref="P45:P55"/>
    <mergeCell ref="S36:S38"/>
    <mergeCell ref="E33:E35"/>
    <mergeCell ref="D45:D55"/>
    <mergeCell ref="D30:D44"/>
    <mergeCell ref="Q57:Q59"/>
    <mergeCell ref="R57:R59"/>
    <mergeCell ref="S57:S59"/>
    <mergeCell ref="N57:N59"/>
    <mergeCell ref="O57:O59"/>
    <mergeCell ref="P57:P59"/>
    <mergeCell ref="E62:E63"/>
    <mergeCell ref="N62:N63"/>
    <mergeCell ref="O62:O63"/>
    <mergeCell ref="P62:P63"/>
    <mergeCell ref="Q62:Q63"/>
    <mergeCell ref="R62:R63"/>
    <mergeCell ref="S62:S63"/>
    <mergeCell ref="P82:P83"/>
    <mergeCell ref="Q82:Q83"/>
    <mergeCell ref="R82:R83"/>
    <mergeCell ref="P66:P67"/>
    <mergeCell ref="Q66:Q67"/>
    <mergeCell ref="R66:R67"/>
    <mergeCell ref="S66:S67"/>
    <mergeCell ref="N77:N78"/>
    <mergeCell ref="O77:O78"/>
    <mergeCell ref="P77:P78"/>
    <mergeCell ref="Q77:Q78"/>
    <mergeCell ref="R77:R78"/>
    <mergeCell ref="S77:S78"/>
    <mergeCell ref="E80:E81"/>
    <mergeCell ref="E70:E71"/>
    <mergeCell ref="D61:D71"/>
    <mergeCell ref="D72:D78"/>
    <mergeCell ref="S208:S209"/>
    <mergeCell ref="C210:C212"/>
    <mergeCell ref="N210:N212"/>
    <mergeCell ref="O210:O212"/>
    <mergeCell ref="P210:P212"/>
    <mergeCell ref="Q210:Q212"/>
    <mergeCell ref="R210:R212"/>
    <mergeCell ref="S210:S212"/>
    <mergeCell ref="N208:N209"/>
    <mergeCell ref="O208:O209"/>
    <mergeCell ref="P208:P209"/>
    <mergeCell ref="Q208:Q209"/>
    <mergeCell ref="R208:R209"/>
    <mergeCell ref="C191:C209"/>
    <mergeCell ref="S192:S193"/>
    <mergeCell ref="N194:N195"/>
    <mergeCell ref="O194:O195"/>
    <mergeCell ref="P194:P195"/>
    <mergeCell ref="Q194:Q195"/>
    <mergeCell ref="N204:N205"/>
    <mergeCell ref="O204:O205"/>
    <mergeCell ref="P204:P205"/>
    <mergeCell ref="Q204:Q205"/>
    <mergeCell ref="R204:R205"/>
    <mergeCell ref="S204:S205"/>
    <mergeCell ref="N206:N207"/>
    <mergeCell ref="O206:O207"/>
    <mergeCell ref="P206:P207"/>
    <mergeCell ref="Q206:Q207"/>
    <mergeCell ref="R206:R207"/>
    <mergeCell ref="S206:S207"/>
    <mergeCell ref="R194:R195"/>
    <mergeCell ref="R367:R368"/>
    <mergeCell ref="S367:S368"/>
    <mergeCell ref="N369:N370"/>
    <mergeCell ref="O369:O370"/>
    <mergeCell ref="E485:E486"/>
    <mergeCell ref="E487:E488"/>
    <mergeCell ref="S505:S508"/>
    <mergeCell ref="S214:S215"/>
    <mergeCell ref="N214:N215"/>
    <mergeCell ref="O214:O215"/>
    <mergeCell ref="P214:P215"/>
    <mergeCell ref="N217:N218"/>
    <mergeCell ref="O217:O218"/>
    <mergeCell ref="P217:P218"/>
    <mergeCell ref="Q217:Q218"/>
    <mergeCell ref="R217:R218"/>
    <mergeCell ref="S217:S218"/>
    <mergeCell ref="N219:N220"/>
    <mergeCell ref="O219:O220"/>
    <mergeCell ref="P219:P220"/>
    <mergeCell ref="Q219:Q220"/>
    <mergeCell ref="R219:R220"/>
    <mergeCell ref="S219:S220"/>
    <mergeCell ref="P221:P222"/>
    <mergeCell ref="Q221:Q222"/>
    <mergeCell ref="R221:R222"/>
    <mergeCell ref="S221:S222"/>
    <mergeCell ref="N223:N224"/>
    <mergeCell ref="O223:O224"/>
    <mergeCell ref="P223:P224"/>
    <mergeCell ref="Q223:Q224"/>
    <mergeCell ref="E234:E235"/>
    <mergeCell ref="S509:S511"/>
    <mergeCell ref="N505:N508"/>
    <mergeCell ref="O505:O508"/>
    <mergeCell ref="P512:P514"/>
    <mergeCell ref="Q512:Q514"/>
    <mergeCell ref="R512:R514"/>
    <mergeCell ref="E515:E517"/>
    <mergeCell ref="N515:N517"/>
    <mergeCell ref="O515:O517"/>
    <mergeCell ref="P515:P517"/>
    <mergeCell ref="Q515:Q517"/>
    <mergeCell ref="R515:R517"/>
    <mergeCell ref="P505:P508"/>
    <mergeCell ref="Q505:Q508"/>
    <mergeCell ref="E548:E550"/>
    <mergeCell ref="N548:N550"/>
    <mergeCell ref="O548:O550"/>
    <mergeCell ref="P548:P550"/>
    <mergeCell ref="Q548:Q550"/>
    <mergeCell ref="R548:R550"/>
    <mergeCell ref="S548:S550"/>
    <mergeCell ref="Q521:Q523"/>
    <mergeCell ref="R521:R523"/>
    <mergeCell ref="S521:S523"/>
    <mergeCell ref="E527:E529"/>
    <mergeCell ref="N527:N529"/>
    <mergeCell ref="O527:O529"/>
    <mergeCell ref="P527:P529"/>
    <mergeCell ref="S527:S529"/>
    <mergeCell ref="S545:S547"/>
    <mergeCell ref="S530:S532"/>
    <mergeCell ref="Q527:Q529"/>
    <mergeCell ref="S542:S544"/>
    <mergeCell ref="E539:E541"/>
    <mergeCell ref="N539:N541"/>
    <mergeCell ref="O539:O541"/>
    <mergeCell ref="P539:P541"/>
    <mergeCell ref="Q539:Q541"/>
    <mergeCell ref="R539:R541"/>
    <mergeCell ref="O542:O544"/>
    <mergeCell ref="P542:P544"/>
    <mergeCell ref="Q542:Q544"/>
    <mergeCell ref="R542:R544"/>
    <mergeCell ref="S533:S535"/>
    <mergeCell ref="E536:E538"/>
    <mergeCell ref="N536:N538"/>
    <mergeCell ref="O536:O538"/>
    <mergeCell ref="P536:P538"/>
    <mergeCell ref="Q536:Q538"/>
    <mergeCell ref="R536:R538"/>
    <mergeCell ref="S536:S538"/>
    <mergeCell ref="N533:N535"/>
    <mergeCell ref="O533:O535"/>
    <mergeCell ref="P533:P535"/>
    <mergeCell ref="R533:R535"/>
    <mergeCell ref="S539:S541"/>
    <mergeCell ref="S554:S556"/>
    <mergeCell ref="E551:E553"/>
    <mergeCell ref="N551:N553"/>
    <mergeCell ref="O551:O553"/>
    <mergeCell ref="P551:P553"/>
    <mergeCell ref="Q551:Q553"/>
    <mergeCell ref="R551:R553"/>
    <mergeCell ref="S551:S553"/>
    <mergeCell ref="E554:E556"/>
    <mergeCell ref="N554:N556"/>
    <mergeCell ref="O554:O556"/>
    <mergeCell ref="P554:P556"/>
    <mergeCell ref="Q554:Q556"/>
    <mergeCell ref="S563:S565"/>
    <mergeCell ref="E566:E568"/>
    <mergeCell ref="N566:N568"/>
    <mergeCell ref="O566:O568"/>
    <mergeCell ref="P566:P568"/>
    <mergeCell ref="Q566:Q568"/>
    <mergeCell ref="R566:R568"/>
    <mergeCell ref="S566:S568"/>
    <mergeCell ref="E563:E565"/>
    <mergeCell ref="N563:N565"/>
    <mergeCell ref="O563:O565"/>
    <mergeCell ref="P563:P565"/>
    <mergeCell ref="Q563:Q565"/>
    <mergeCell ref="R563:R565"/>
    <mergeCell ref="S557:S559"/>
    <mergeCell ref="E560:E562"/>
    <mergeCell ref="N560:N562"/>
    <mergeCell ref="O560:O562"/>
    <mergeCell ref="P560:P562"/>
    <mergeCell ref="S560:S562"/>
    <mergeCell ref="E557:E559"/>
    <mergeCell ref="R557:R559"/>
    <mergeCell ref="N557:N559"/>
    <mergeCell ref="O557:O559"/>
    <mergeCell ref="P557:P559"/>
    <mergeCell ref="Q557:Q559"/>
    <mergeCell ref="S569:S571"/>
    <mergeCell ref="E572:E574"/>
    <mergeCell ref="N572:N574"/>
    <mergeCell ref="O572:O574"/>
    <mergeCell ref="P572:P574"/>
    <mergeCell ref="Q572:Q574"/>
    <mergeCell ref="R572:R574"/>
    <mergeCell ref="S572:S574"/>
    <mergeCell ref="E569:E571"/>
    <mergeCell ref="N569:N571"/>
    <mergeCell ref="O569:O571"/>
    <mergeCell ref="P569:P571"/>
    <mergeCell ref="Q569:Q571"/>
    <mergeCell ref="R569:R571"/>
    <mergeCell ref="O600:O602"/>
    <mergeCell ref="P600:P602"/>
    <mergeCell ref="Q600:Q602"/>
    <mergeCell ref="R600:R602"/>
    <mergeCell ref="S594:S596"/>
    <mergeCell ref="R594:R596"/>
    <mergeCell ref="S575:S577"/>
    <mergeCell ref="E575:E577"/>
    <mergeCell ref="N575:N577"/>
    <mergeCell ref="O575:O577"/>
    <mergeCell ref="P575:P577"/>
    <mergeCell ref="Q575:Q577"/>
    <mergeCell ref="R575:R577"/>
    <mergeCell ref="N581:N583"/>
    <mergeCell ref="N584:N586"/>
    <mergeCell ref="O581:O583"/>
    <mergeCell ref="O584:O586"/>
    <mergeCell ref="P581:P583"/>
    <mergeCell ref="P584:P586"/>
    <mergeCell ref="R581:R583"/>
    <mergeCell ref="S581:S583"/>
    <mergeCell ref="R584:R586"/>
    <mergeCell ref="S584:S586"/>
    <mergeCell ref="S578:S580"/>
    <mergeCell ref="N587:N589"/>
    <mergeCell ref="O587:O589"/>
    <mergeCell ref="Q581:Q583"/>
    <mergeCell ref="Q584:Q586"/>
    <mergeCell ref="P587:P589"/>
    <mergeCell ref="R578:R580"/>
    <mergeCell ref="Q587:Q589"/>
    <mergeCell ref="N578:N580"/>
    <mergeCell ref="R587:R589"/>
    <mergeCell ref="S597:S599"/>
    <mergeCell ref="S587:S589"/>
    <mergeCell ref="E594:E596"/>
    <mergeCell ref="N597:N599"/>
    <mergeCell ref="O597:O599"/>
    <mergeCell ref="P597:P599"/>
    <mergeCell ref="Q597:Q599"/>
    <mergeCell ref="R597:R599"/>
    <mergeCell ref="E615:E617"/>
    <mergeCell ref="N615:N617"/>
    <mergeCell ref="O615:O617"/>
    <mergeCell ref="P615:P617"/>
    <mergeCell ref="Q615:Q617"/>
    <mergeCell ref="R615:R617"/>
    <mergeCell ref="N603:N605"/>
    <mergeCell ref="O603:O605"/>
    <mergeCell ref="P603:P605"/>
    <mergeCell ref="Q603:Q605"/>
    <mergeCell ref="R603:R605"/>
    <mergeCell ref="O609:O611"/>
    <mergeCell ref="P609:P611"/>
    <mergeCell ref="Q609:Q611"/>
    <mergeCell ref="R609:R611"/>
    <mergeCell ref="N594:N596"/>
    <mergeCell ref="O594:O596"/>
    <mergeCell ref="P594:P596"/>
    <mergeCell ref="Q594:Q596"/>
    <mergeCell ref="R606:R608"/>
    <mergeCell ref="S600:S602"/>
    <mergeCell ref="S603:S605"/>
    <mergeCell ref="N600:N602"/>
    <mergeCell ref="P633:P635"/>
    <mergeCell ref="R627:R629"/>
    <mergeCell ref="S627:S629"/>
    <mergeCell ref="S606:S608"/>
    <mergeCell ref="E609:E611"/>
    <mergeCell ref="N609:N611"/>
    <mergeCell ref="S618:S620"/>
    <mergeCell ref="E621:E623"/>
    <mergeCell ref="N621:N623"/>
    <mergeCell ref="O621:O623"/>
    <mergeCell ref="P621:P623"/>
    <mergeCell ref="Q621:Q623"/>
    <mergeCell ref="R621:R623"/>
    <mergeCell ref="S621:S623"/>
    <mergeCell ref="E618:E620"/>
    <mergeCell ref="N618:N620"/>
    <mergeCell ref="O618:O620"/>
    <mergeCell ref="P618:P620"/>
    <mergeCell ref="Q618:Q620"/>
    <mergeCell ref="R618:R620"/>
    <mergeCell ref="S612:S614"/>
    <mergeCell ref="P624:P626"/>
    <mergeCell ref="Q624:Q626"/>
    <mergeCell ref="E624:E626"/>
    <mergeCell ref="S609:S611"/>
    <mergeCell ref="E606:E608"/>
    <mergeCell ref="N606:N608"/>
    <mergeCell ref="O606:O608"/>
    <mergeCell ref="P606:P608"/>
    <mergeCell ref="Q606:Q608"/>
    <mergeCell ref="P670:P672"/>
    <mergeCell ref="Q670:Q672"/>
    <mergeCell ref="R670:R672"/>
    <mergeCell ref="S670:S672"/>
    <mergeCell ref="R658:R660"/>
    <mergeCell ref="S658:S660"/>
    <mergeCell ref="S639:S641"/>
    <mergeCell ref="R639:R641"/>
    <mergeCell ref="Q639:Q641"/>
    <mergeCell ref="P639:P641"/>
    <mergeCell ref="R652:R654"/>
    <mergeCell ref="S652:S654"/>
    <mergeCell ref="P666:P668"/>
    <mergeCell ref="Q666:Q668"/>
    <mergeCell ref="R666:R668"/>
    <mergeCell ref="S666:S668"/>
    <mergeCell ref="R655:R657"/>
    <mergeCell ref="S655:S657"/>
    <mergeCell ref="P658:P660"/>
    <mergeCell ref="Q658:Q660"/>
    <mergeCell ref="P655:P657"/>
    <mergeCell ref="Q655:Q657"/>
    <mergeCell ref="P661:P663"/>
    <mergeCell ref="Q661:Q663"/>
    <mergeCell ref="S661:S663"/>
    <mergeCell ref="R661:R663"/>
    <mergeCell ref="P645:P647"/>
    <mergeCell ref="Q645:Q647"/>
    <mergeCell ref="R645:R647"/>
    <mergeCell ref="S645:S647"/>
    <mergeCell ref="P642:P644"/>
    <mergeCell ref="Q642:Q644"/>
    <mergeCell ref="N670:N672"/>
    <mergeCell ref="O670:O672"/>
    <mergeCell ref="D670:D672"/>
    <mergeCell ref="D666:D668"/>
    <mergeCell ref="D661:D663"/>
    <mergeCell ref="C666:C668"/>
    <mergeCell ref="E666:E668"/>
    <mergeCell ref="N666:N668"/>
    <mergeCell ref="O666:O668"/>
    <mergeCell ref="N661:N663"/>
    <mergeCell ref="O661:O663"/>
    <mergeCell ref="D664:E664"/>
    <mergeCell ref="E658:E660"/>
    <mergeCell ref="N658:N660"/>
    <mergeCell ref="O658:O660"/>
    <mergeCell ref="E655:E657"/>
    <mergeCell ref="N655:N657"/>
    <mergeCell ref="O655:O657"/>
    <mergeCell ref="D658:D660"/>
    <mergeCell ref="D655:D657"/>
    <mergeCell ref="C651:C663"/>
    <mergeCell ref="E661:E663"/>
    <mergeCell ref="E652:E654"/>
    <mergeCell ref="N652:N654"/>
    <mergeCell ref="O652:O654"/>
    <mergeCell ref="D652:D654"/>
    <mergeCell ref="B3:S3"/>
    <mergeCell ref="B4:S4"/>
    <mergeCell ref="B5:S5"/>
    <mergeCell ref="C214:C503"/>
    <mergeCell ref="S524:S526"/>
    <mergeCell ref="E524:E526"/>
    <mergeCell ref="N524:N526"/>
    <mergeCell ref="O524:O526"/>
    <mergeCell ref="P524:P526"/>
    <mergeCell ref="Q524:Q526"/>
    <mergeCell ref="R524:R526"/>
    <mergeCell ref="S518:S520"/>
    <mergeCell ref="E521:E523"/>
    <mergeCell ref="N521:N523"/>
    <mergeCell ref="O521:O523"/>
    <mergeCell ref="P521:P523"/>
    <mergeCell ref="D505:D508"/>
    <mergeCell ref="O502:O503"/>
    <mergeCell ref="Q502:Q503"/>
    <mergeCell ref="P192:P193"/>
    <mergeCell ref="Q192:Q193"/>
    <mergeCell ref="R192:R193"/>
    <mergeCell ref="O512:O514"/>
    <mergeCell ref="S512:S514"/>
    <mergeCell ref="R502:R503"/>
    <mergeCell ref="S502:S503"/>
    <mergeCell ref="N502:N503"/>
    <mergeCell ref="S515:S517"/>
    <mergeCell ref="C57:C59"/>
    <mergeCell ref="E64:E65"/>
    <mergeCell ref="E66:E67"/>
    <mergeCell ref="E68:E69"/>
    <mergeCell ref="P652:P654"/>
    <mergeCell ref="R624:R626"/>
    <mergeCell ref="S624:S626"/>
    <mergeCell ref="E648:E650"/>
    <mergeCell ref="N648:N650"/>
    <mergeCell ref="O648:O650"/>
    <mergeCell ref="P648:P650"/>
    <mergeCell ref="Q648:Q650"/>
    <mergeCell ref="R648:R650"/>
    <mergeCell ref="S648:S650"/>
    <mergeCell ref="E639:E641"/>
    <mergeCell ref="E642:E644"/>
    <mergeCell ref="D600:D602"/>
    <mergeCell ref="N642:N644"/>
    <mergeCell ref="E630:E632"/>
    <mergeCell ref="R633:R635"/>
    <mergeCell ref="Q652:Q654"/>
    <mergeCell ref="R642:R644"/>
    <mergeCell ref="S615:S617"/>
    <mergeCell ref="E612:E614"/>
    <mergeCell ref="N612:N614"/>
    <mergeCell ref="O612:O614"/>
    <mergeCell ref="P612:P614"/>
    <mergeCell ref="Q612:Q614"/>
    <mergeCell ref="R612:R614"/>
    <mergeCell ref="N636:N638"/>
    <mergeCell ref="N639:N641"/>
    <mergeCell ref="P636:P638"/>
    <mergeCell ref="Q630:Q632"/>
    <mergeCell ref="E633:E635"/>
    <mergeCell ref="S630:S632"/>
    <mergeCell ref="S633:S635"/>
    <mergeCell ref="A512:A514"/>
    <mergeCell ref="A515:A517"/>
    <mergeCell ref="A518:A520"/>
    <mergeCell ref="A521:A523"/>
    <mergeCell ref="R554:R556"/>
    <mergeCell ref="N545:N547"/>
    <mergeCell ref="O545:O547"/>
    <mergeCell ref="P545:P547"/>
    <mergeCell ref="S642:S644"/>
    <mergeCell ref="Q633:Q635"/>
    <mergeCell ref="N645:N647"/>
    <mergeCell ref="O639:O641"/>
    <mergeCell ref="S636:S638"/>
    <mergeCell ref="N633:N635"/>
    <mergeCell ref="O633:O635"/>
    <mergeCell ref="R636:R638"/>
    <mergeCell ref="Q636:Q638"/>
    <mergeCell ref="E636:E638"/>
    <mergeCell ref="O636:O638"/>
    <mergeCell ref="E627:E629"/>
    <mergeCell ref="N627:N629"/>
    <mergeCell ref="O627:O629"/>
    <mergeCell ref="P627:P629"/>
    <mergeCell ref="N630:N632"/>
    <mergeCell ref="O630:O632"/>
    <mergeCell ref="P630:P632"/>
    <mergeCell ref="O645:O647"/>
    <mergeCell ref="O642:O644"/>
    <mergeCell ref="R630:R632"/>
    <mergeCell ref="N624:N626"/>
    <mergeCell ref="O624:O626"/>
    <mergeCell ref="Q627:Q629"/>
    <mergeCell ref="Q545:Q547"/>
    <mergeCell ref="R545:R547"/>
    <mergeCell ref="E518:E520"/>
    <mergeCell ref="N518:N520"/>
    <mergeCell ref="O518:O520"/>
    <mergeCell ref="P518:P520"/>
    <mergeCell ref="Q518:Q520"/>
    <mergeCell ref="R518:R520"/>
    <mergeCell ref="P502:P503"/>
    <mergeCell ref="N530:N532"/>
    <mergeCell ref="O530:O532"/>
    <mergeCell ref="E512:E514"/>
    <mergeCell ref="N512:N514"/>
    <mergeCell ref="R505:R508"/>
    <mergeCell ref="N500:N501"/>
    <mergeCell ref="O500:O501"/>
    <mergeCell ref="P500:P501"/>
    <mergeCell ref="Q533:Q535"/>
    <mergeCell ref="E542:E544"/>
    <mergeCell ref="N542:N544"/>
    <mergeCell ref="E509:E511"/>
    <mergeCell ref="N509:N511"/>
    <mergeCell ref="O509:O511"/>
    <mergeCell ref="P509:P511"/>
    <mergeCell ref="Q509:Q511"/>
    <mergeCell ref="R509:R511"/>
    <mergeCell ref="R527:R529"/>
    <mergeCell ref="P530:P532"/>
    <mergeCell ref="Q530:Q532"/>
    <mergeCell ref="R530:R532"/>
    <mergeCell ref="Q500:Q501"/>
    <mergeCell ref="R500:R501"/>
    <mergeCell ref="A524:A526"/>
    <mergeCell ref="A527:A529"/>
    <mergeCell ref="O82:O83"/>
    <mergeCell ref="A627:A629"/>
    <mergeCell ref="A630:A632"/>
    <mergeCell ref="A633:A635"/>
    <mergeCell ref="A636:A638"/>
    <mergeCell ref="A639:A641"/>
    <mergeCell ref="A642:A644"/>
    <mergeCell ref="B670:B672"/>
    <mergeCell ref="A597:A599"/>
    <mergeCell ref="A648:A650"/>
    <mergeCell ref="A652:A654"/>
    <mergeCell ref="A661:A663"/>
    <mergeCell ref="A655:A657"/>
    <mergeCell ref="A658:A660"/>
    <mergeCell ref="A600:A602"/>
    <mergeCell ref="A603:A605"/>
    <mergeCell ref="A606:A608"/>
    <mergeCell ref="A609:A611"/>
    <mergeCell ref="A612:A614"/>
    <mergeCell ref="A615:A617"/>
    <mergeCell ref="A618:A620"/>
    <mergeCell ref="A621:A623"/>
    <mergeCell ref="A624:A626"/>
    <mergeCell ref="B666:B668"/>
    <mergeCell ref="C142:C190"/>
    <mergeCell ref="A530:A532"/>
    <mergeCell ref="A533:A535"/>
    <mergeCell ref="A536:A538"/>
    <mergeCell ref="A505:A508"/>
    <mergeCell ref="A509:A511"/>
    <mergeCell ref="A572:A574"/>
    <mergeCell ref="A575:A577"/>
    <mergeCell ref="A578:A580"/>
    <mergeCell ref="A581:A583"/>
    <mergeCell ref="A584:A586"/>
    <mergeCell ref="A587:A589"/>
    <mergeCell ref="A594:A596"/>
    <mergeCell ref="A545:A547"/>
    <mergeCell ref="A548:A550"/>
    <mergeCell ref="A551:A553"/>
    <mergeCell ref="A554:A556"/>
    <mergeCell ref="A557:A559"/>
    <mergeCell ref="A560:A562"/>
    <mergeCell ref="A563:A565"/>
    <mergeCell ref="A566:A568"/>
    <mergeCell ref="A569:A571"/>
    <mergeCell ref="A539:A541"/>
    <mergeCell ref="A542:A544"/>
    <mergeCell ref="D12:D21"/>
    <mergeCell ref="C12:C21"/>
    <mergeCell ref="N590:N592"/>
    <mergeCell ref="O590:O592"/>
    <mergeCell ref="P590:P592"/>
    <mergeCell ref="Q590:Q592"/>
    <mergeCell ref="R590:R592"/>
    <mergeCell ref="S590:S592"/>
    <mergeCell ref="N196:N197"/>
    <mergeCell ref="O196:O197"/>
    <mergeCell ref="P196:P197"/>
    <mergeCell ref="Q196:Q197"/>
    <mergeCell ref="R196:R197"/>
    <mergeCell ref="S196:S197"/>
    <mergeCell ref="D189:E190"/>
    <mergeCell ref="N80:N81"/>
    <mergeCell ref="O80:O81"/>
    <mergeCell ref="P80:P81"/>
    <mergeCell ref="Q80:Q81"/>
    <mergeCell ref="R80:R81"/>
    <mergeCell ref="S80:S81"/>
    <mergeCell ref="N82:N83"/>
    <mergeCell ref="D26:D28"/>
    <mergeCell ref="D518:D520"/>
    <mergeCell ref="D521:D523"/>
    <mergeCell ref="D524:D526"/>
    <mergeCell ref="D527:D529"/>
    <mergeCell ref="D530:D532"/>
    <mergeCell ref="D509:D511"/>
    <mergeCell ref="D512:D514"/>
    <mergeCell ref="D515:D517"/>
    <mergeCell ref="D533:D535"/>
    <mergeCell ref="O88:O89"/>
    <mergeCell ref="P88:P89"/>
    <mergeCell ref="Q88:Q89"/>
    <mergeCell ref="R88:R89"/>
    <mergeCell ref="S88:S89"/>
    <mergeCell ref="N90:N91"/>
    <mergeCell ref="O90:O91"/>
    <mergeCell ref="P90:P91"/>
    <mergeCell ref="Q90:Q91"/>
    <mergeCell ref="R90:R91"/>
    <mergeCell ref="S90:S91"/>
    <mergeCell ref="N92:N93"/>
    <mergeCell ref="O92:O93"/>
    <mergeCell ref="P92:P93"/>
    <mergeCell ref="Q92:Q93"/>
    <mergeCell ref="R92:R93"/>
    <mergeCell ref="S92:S93"/>
    <mergeCell ref="R94:R95"/>
    <mergeCell ref="S94:S95"/>
    <mergeCell ref="N96:N97"/>
    <mergeCell ref="O96:O97"/>
    <mergeCell ref="P96:P97"/>
    <mergeCell ref="Q96:Q97"/>
    <mergeCell ref="R96:R97"/>
    <mergeCell ref="S96:S97"/>
    <mergeCell ref="N98:N99"/>
    <mergeCell ref="O98:O99"/>
    <mergeCell ref="P98:P99"/>
    <mergeCell ref="Q98:Q99"/>
    <mergeCell ref="R98:R99"/>
    <mergeCell ref="S98:S99"/>
    <mergeCell ref="N101:N102"/>
    <mergeCell ref="O101:O102"/>
    <mergeCell ref="P101:P102"/>
    <mergeCell ref="Q101:Q102"/>
    <mergeCell ref="R101:R102"/>
    <mergeCell ref="S101:S102"/>
    <mergeCell ref="N103:N104"/>
    <mergeCell ref="N105:N106"/>
    <mergeCell ref="N107:N108"/>
    <mergeCell ref="N109:N110"/>
    <mergeCell ref="N111:N112"/>
    <mergeCell ref="N121:N122"/>
    <mergeCell ref="N123:N124"/>
    <mergeCell ref="O103:O104"/>
    <mergeCell ref="P103:P104"/>
    <mergeCell ref="Q103:Q104"/>
    <mergeCell ref="R103:R104"/>
    <mergeCell ref="S103:S104"/>
    <mergeCell ref="O105:O106"/>
    <mergeCell ref="P105:P106"/>
    <mergeCell ref="Q105:Q106"/>
    <mergeCell ref="R105:R106"/>
    <mergeCell ref="S105:S106"/>
    <mergeCell ref="O107:O108"/>
    <mergeCell ref="P107:P108"/>
    <mergeCell ref="Q107:Q108"/>
    <mergeCell ref="R107:R108"/>
    <mergeCell ref="S107:S108"/>
    <mergeCell ref="O109:O110"/>
    <mergeCell ref="P109:P110"/>
    <mergeCell ref="Q109:Q110"/>
    <mergeCell ref="R109:R110"/>
    <mergeCell ref="S109:S110"/>
    <mergeCell ref="O111:O112"/>
    <mergeCell ref="P111:P112"/>
    <mergeCell ref="Q111:Q112"/>
    <mergeCell ref="R111:R112"/>
    <mergeCell ref="S111:S112"/>
    <mergeCell ref="O131:O132"/>
    <mergeCell ref="P131:P132"/>
    <mergeCell ref="Q131:Q132"/>
    <mergeCell ref="R131:R132"/>
    <mergeCell ref="S131:S132"/>
    <mergeCell ref="N131:N132"/>
    <mergeCell ref="P113:P114"/>
    <mergeCell ref="Q113:Q114"/>
    <mergeCell ref="R113:R114"/>
    <mergeCell ref="S113:S114"/>
    <mergeCell ref="O115:O116"/>
    <mergeCell ref="P115:P116"/>
    <mergeCell ref="Q115:Q116"/>
    <mergeCell ref="R115:R116"/>
    <mergeCell ref="S115:S116"/>
    <mergeCell ref="O117:O118"/>
    <mergeCell ref="P117:P118"/>
    <mergeCell ref="Q117:Q118"/>
    <mergeCell ref="R117:R118"/>
    <mergeCell ref="S117:S118"/>
    <mergeCell ref="O119:O120"/>
    <mergeCell ref="P119:P120"/>
    <mergeCell ref="Q119:Q120"/>
    <mergeCell ref="R119:R120"/>
    <mergeCell ref="S119:S120"/>
    <mergeCell ref="N113:N114"/>
    <mergeCell ref="N115:N116"/>
    <mergeCell ref="N117:N118"/>
    <mergeCell ref="N126:N127"/>
    <mergeCell ref="O126:O127"/>
    <mergeCell ref="P126:P127"/>
    <mergeCell ref="Q126:Q127"/>
    <mergeCell ref="Q150:Q151"/>
    <mergeCell ref="R150:R151"/>
    <mergeCell ref="S150:S151"/>
    <mergeCell ref="N152:N153"/>
    <mergeCell ref="O133:O134"/>
    <mergeCell ref="P133:P134"/>
    <mergeCell ref="Q133:Q134"/>
    <mergeCell ref="R133:R134"/>
    <mergeCell ref="S133:S134"/>
    <mergeCell ref="O135:O136"/>
    <mergeCell ref="P135:P136"/>
    <mergeCell ref="Q135:Q136"/>
    <mergeCell ref="R135:R136"/>
    <mergeCell ref="S135:S136"/>
    <mergeCell ref="O137:O138"/>
    <mergeCell ref="P137:P138"/>
    <mergeCell ref="Q137:Q138"/>
    <mergeCell ref="R137:R138"/>
    <mergeCell ref="S137:S138"/>
    <mergeCell ref="O139:O140"/>
    <mergeCell ref="P139:P140"/>
    <mergeCell ref="Q139:Q140"/>
    <mergeCell ref="B57:B140"/>
    <mergeCell ref="C60:C140"/>
    <mergeCell ref="N144:N145"/>
    <mergeCell ref="O144:O145"/>
    <mergeCell ref="P144:P145"/>
    <mergeCell ref="Q144:Q145"/>
    <mergeCell ref="R144:R145"/>
    <mergeCell ref="S144:S145"/>
    <mergeCell ref="N146:N147"/>
    <mergeCell ref="O146:O147"/>
    <mergeCell ref="P146:P147"/>
    <mergeCell ref="Q146:Q147"/>
    <mergeCell ref="R146:R147"/>
    <mergeCell ref="S146:S147"/>
    <mergeCell ref="S139:S140"/>
    <mergeCell ref="O121:O122"/>
    <mergeCell ref="P121:P122"/>
    <mergeCell ref="Q121:Q122"/>
    <mergeCell ref="R121:R122"/>
    <mergeCell ref="S121:S122"/>
    <mergeCell ref="O123:O124"/>
    <mergeCell ref="P123:P124"/>
    <mergeCell ref="Q123:Q124"/>
    <mergeCell ref="R123:R124"/>
    <mergeCell ref="S123:S124"/>
    <mergeCell ref="N129:N130"/>
    <mergeCell ref="O129:O130"/>
    <mergeCell ref="N119:N120"/>
    <mergeCell ref="O113:O114"/>
    <mergeCell ref="Q129:Q130"/>
    <mergeCell ref="R129:R130"/>
    <mergeCell ref="S129:S130"/>
    <mergeCell ref="P129:P130"/>
    <mergeCell ref="O152:O153"/>
    <mergeCell ref="P152:P153"/>
    <mergeCell ref="Q152:Q153"/>
    <mergeCell ref="R152:R153"/>
    <mergeCell ref="S152:S153"/>
    <mergeCell ref="N154:N155"/>
    <mergeCell ref="O154:O155"/>
    <mergeCell ref="P154:P155"/>
    <mergeCell ref="Q154:Q155"/>
    <mergeCell ref="R154:R155"/>
    <mergeCell ref="S154:S155"/>
    <mergeCell ref="N156:N157"/>
    <mergeCell ref="O156:O157"/>
    <mergeCell ref="P156:P157"/>
    <mergeCell ref="Q156:Q157"/>
    <mergeCell ref="R156:R157"/>
    <mergeCell ref="S156:S157"/>
    <mergeCell ref="R139:R140"/>
    <mergeCell ref="N133:N134"/>
    <mergeCell ref="N135:N136"/>
    <mergeCell ref="N137:N138"/>
    <mergeCell ref="N139:N140"/>
    <mergeCell ref="N148:N149"/>
    <mergeCell ref="O148:O149"/>
    <mergeCell ref="P148:P149"/>
    <mergeCell ref="Q148:Q149"/>
    <mergeCell ref="R148:R149"/>
    <mergeCell ref="S148:S149"/>
    <mergeCell ref="N150:N151"/>
    <mergeCell ref="O150:O151"/>
    <mergeCell ref="P150:P151"/>
    <mergeCell ref="N158:N159"/>
    <mergeCell ref="O158:O159"/>
    <mergeCell ref="P158:P159"/>
    <mergeCell ref="Q158:Q159"/>
    <mergeCell ref="R158:R159"/>
    <mergeCell ref="S158:S159"/>
    <mergeCell ref="N160:N161"/>
    <mergeCell ref="O160:O161"/>
    <mergeCell ref="P160:P161"/>
    <mergeCell ref="Q160:Q161"/>
    <mergeCell ref="R160:R161"/>
    <mergeCell ref="S160:S161"/>
    <mergeCell ref="N162:N163"/>
    <mergeCell ref="O162:O163"/>
    <mergeCell ref="P162:P163"/>
    <mergeCell ref="Q162:Q163"/>
    <mergeCell ref="R162:R163"/>
    <mergeCell ref="S162:S163"/>
    <mergeCell ref="N164:N165"/>
    <mergeCell ref="O164:O165"/>
    <mergeCell ref="P164:P165"/>
    <mergeCell ref="Q164:Q165"/>
    <mergeCell ref="R164:R165"/>
    <mergeCell ref="S164:S165"/>
    <mergeCell ref="N167:N168"/>
    <mergeCell ref="O167:O168"/>
    <mergeCell ref="P167:P168"/>
    <mergeCell ref="Q167:Q168"/>
    <mergeCell ref="R167:R168"/>
    <mergeCell ref="S167:S168"/>
    <mergeCell ref="N169:N170"/>
    <mergeCell ref="O169:O170"/>
    <mergeCell ref="P169:P170"/>
    <mergeCell ref="Q169:Q170"/>
    <mergeCell ref="R169:R170"/>
    <mergeCell ref="S169:S170"/>
    <mergeCell ref="R171:R172"/>
    <mergeCell ref="S171:S172"/>
    <mergeCell ref="N173:N174"/>
    <mergeCell ref="O173:O174"/>
    <mergeCell ref="P173:P174"/>
    <mergeCell ref="Q173:Q174"/>
    <mergeCell ref="R173:R174"/>
    <mergeCell ref="S173:S174"/>
    <mergeCell ref="N175:N176"/>
    <mergeCell ref="O175:O176"/>
    <mergeCell ref="P175:P176"/>
    <mergeCell ref="Q175:Q176"/>
    <mergeCell ref="R175:R176"/>
    <mergeCell ref="S175:S176"/>
    <mergeCell ref="N177:N178"/>
    <mergeCell ref="O177:O178"/>
    <mergeCell ref="P177:P178"/>
    <mergeCell ref="Q177:Q178"/>
    <mergeCell ref="R177:R178"/>
    <mergeCell ref="S177:S178"/>
    <mergeCell ref="N171:N172"/>
    <mergeCell ref="O171:O172"/>
    <mergeCell ref="P171:P172"/>
    <mergeCell ref="Q171:Q172"/>
    <mergeCell ref="N180:N181"/>
    <mergeCell ref="O180:O181"/>
    <mergeCell ref="P180:P181"/>
    <mergeCell ref="Q180:Q181"/>
    <mergeCell ref="R180:R181"/>
    <mergeCell ref="S180:S181"/>
    <mergeCell ref="N182:N183"/>
    <mergeCell ref="O182:O183"/>
    <mergeCell ref="P182:P183"/>
    <mergeCell ref="Q182:Q183"/>
    <mergeCell ref="R182:R183"/>
    <mergeCell ref="S182:S183"/>
    <mergeCell ref="N185:N186"/>
    <mergeCell ref="O185:O186"/>
    <mergeCell ref="P185:P186"/>
    <mergeCell ref="Q185:Q186"/>
    <mergeCell ref="R185:R186"/>
    <mergeCell ref="S185:S186"/>
    <mergeCell ref="N187:N188"/>
    <mergeCell ref="O187:O188"/>
    <mergeCell ref="P187:P188"/>
    <mergeCell ref="Q187:Q188"/>
    <mergeCell ref="R187:R188"/>
    <mergeCell ref="S187:S188"/>
    <mergeCell ref="N199:N200"/>
    <mergeCell ref="O199:O200"/>
    <mergeCell ref="P199:P200"/>
    <mergeCell ref="Q199:Q200"/>
    <mergeCell ref="R199:R200"/>
    <mergeCell ref="S199:S200"/>
    <mergeCell ref="N201:N202"/>
    <mergeCell ref="O201:O202"/>
    <mergeCell ref="P201:P202"/>
    <mergeCell ref="Q201:Q202"/>
    <mergeCell ref="R201:R202"/>
    <mergeCell ref="S201:S202"/>
    <mergeCell ref="S194:S195"/>
    <mergeCell ref="R189:R190"/>
    <mergeCell ref="S189:S190"/>
    <mergeCell ref="N189:N190"/>
    <mergeCell ref="O189:O190"/>
    <mergeCell ref="P189:P190"/>
    <mergeCell ref="Q189:Q190"/>
    <mergeCell ref="N192:N193"/>
    <mergeCell ref="O192:O193"/>
    <mergeCell ref="R223:R224"/>
    <mergeCell ref="S223:S224"/>
    <mergeCell ref="N225:N226"/>
    <mergeCell ref="O225:O226"/>
    <mergeCell ref="P225:P226"/>
    <mergeCell ref="Q225:Q226"/>
    <mergeCell ref="R225:R226"/>
    <mergeCell ref="S225:S226"/>
    <mergeCell ref="N227:N228"/>
    <mergeCell ref="O227:O228"/>
    <mergeCell ref="P227:P228"/>
    <mergeCell ref="Q227:Q228"/>
    <mergeCell ref="R227:R228"/>
    <mergeCell ref="S227:S228"/>
    <mergeCell ref="N221:N222"/>
    <mergeCell ref="O221:O222"/>
    <mergeCell ref="N229:N230"/>
    <mergeCell ref="O229:O230"/>
    <mergeCell ref="P229:P230"/>
    <mergeCell ref="Q229:Q230"/>
    <mergeCell ref="R229:R230"/>
    <mergeCell ref="S229:S230"/>
    <mergeCell ref="N232:N233"/>
    <mergeCell ref="O232:O233"/>
    <mergeCell ref="P232:P233"/>
    <mergeCell ref="Q232:Q233"/>
    <mergeCell ref="R232:R233"/>
    <mergeCell ref="S232:S233"/>
    <mergeCell ref="N234:N235"/>
    <mergeCell ref="O234:O235"/>
    <mergeCell ref="P234:P235"/>
    <mergeCell ref="Q234:Q235"/>
    <mergeCell ref="R234:R235"/>
    <mergeCell ref="S234:S235"/>
    <mergeCell ref="N236:N237"/>
    <mergeCell ref="O236:O237"/>
    <mergeCell ref="P236:P237"/>
    <mergeCell ref="Q236:Q237"/>
    <mergeCell ref="R236:R237"/>
    <mergeCell ref="S236:S237"/>
    <mergeCell ref="N238:N239"/>
    <mergeCell ref="O238:O239"/>
    <mergeCell ref="P238:P239"/>
    <mergeCell ref="Q238:Q239"/>
    <mergeCell ref="R238:R239"/>
    <mergeCell ref="S238:S239"/>
    <mergeCell ref="N240:N241"/>
    <mergeCell ref="O240:O241"/>
    <mergeCell ref="P240:P241"/>
    <mergeCell ref="Q240:Q241"/>
    <mergeCell ref="R240:R241"/>
    <mergeCell ref="S240:S241"/>
    <mergeCell ref="N242:N243"/>
    <mergeCell ref="O242:O243"/>
    <mergeCell ref="P242:P243"/>
    <mergeCell ref="Q242:Q243"/>
    <mergeCell ref="R242:R243"/>
    <mergeCell ref="S242:S243"/>
    <mergeCell ref="N244:N245"/>
    <mergeCell ref="O244:O245"/>
    <mergeCell ref="P244:P245"/>
    <mergeCell ref="Q244:Q245"/>
    <mergeCell ref="R244:R245"/>
    <mergeCell ref="S244:S245"/>
    <mergeCell ref="N246:N247"/>
    <mergeCell ref="O246:O247"/>
    <mergeCell ref="P246:P247"/>
    <mergeCell ref="Q246:Q247"/>
    <mergeCell ref="R246:R247"/>
    <mergeCell ref="S246:S247"/>
    <mergeCell ref="N248:N249"/>
    <mergeCell ref="O248:O249"/>
    <mergeCell ref="P248:P249"/>
    <mergeCell ref="Q248:Q249"/>
    <mergeCell ref="R248:R249"/>
    <mergeCell ref="S248:S249"/>
    <mergeCell ref="N250:N251"/>
    <mergeCell ref="O250:O251"/>
    <mergeCell ref="P250:P251"/>
    <mergeCell ref="Q250:Q251"/>
    <mergeCell ref="R250:R251"/>
    <mergeCell ref="S250:S251"/>
    <mergeCell ref="N252:N253"/>
    <mergeCell ref="O252:O253"/>
    <mergeCell ref="P252:P253"/>
    <mergeCell ref="Q252:Q253"/>
    <mergeCell ref="R252:R253"/>
    <mergeCell ref="S252:S253"/>
    <mergeCell ref="N254:N255"/>
    <mergeCell ref="O254:O255"/>
    <mergeCell ref="P254:P255"/>
    <mergeCell ref="Q254:Q255"/>
    <mergeCell ref="R254:R255"/>
    <mergeCell ref="S254:S255"/>
    <mergeCell ref="N256:N257"/>
    <mergeCell ref="O256:O257"/>
    <mergeCell ref="P256:P257"/>
    <mergeCell ref="Q256:Q257"/>
    <mergeCell ref="R256:R257"/>
    <mergeCell ref="S256:S257"/>
    <mergeCell ref="N258:N259"/>
    <mergeCell ref="O258:O259"/>
    <mergeCell ref="P258:P259"/>
    <mergeCell ref="Q258:Q259"/>
    <mergeCell ref="R258:R259"/>
    <mergeCell ref="S258:S259"/>
    <mergeCell ref="N260:N261"/>
    <mergeCell ref="O260:O261"/>
    <mergeCell ref="P260:P261"/>
    <mergeCell ref="Q260:Q261"/>
    <mergeCell ref="R260:R261"/>
    <mergeCell ref="S260:S261"/>
    <mergeCell ref="N262:N263"/>
    <mergeCell ref="O262:O263"/>
    <mergeCell ref="P262:P263"/>
    <mergeCell ref="Q262:Q263"/>
    <mergeCell ref="R262:R263"/>
    <mergeCell ref="S262:S263"/>
    <mergeCell ref="N264:N265"/>
    <mergeCell ref="O264:O265"/>
    <mergeCell ref="P264:P265"/>
    <mergeCell ref="Q264:Q265"/>
    <mergeCell ref="R264:R265"/>
    <mergeCell ref="S264:S265"/>
    <mergeCell ref="N266:N267"/>
    <mergeCell ref="O266:O267"/>
    <mergeCell ref="P266:P267"/>
    <mergeCell ref="Q266:Q267"/>
    <mergeCell ref="R266:R267"/>
    <mergeCell ref="S266:S267"/>
    <mergeCell ref="N269:N270"/>
    <mergeCell ref="O269:O270"/>
    <mergeCell ref="P269:P270"/>
    <mergeCell ref="Q269:Q270"/>
    <mergeCell ref="R269:R270"/>
    <mergeCell ref="S269:S270"/>
    <mergeCell ref="N271:N272"/>
    <mergeCell ref="O271:O272"/>
    <mergeCell ref="P271:P272"/>
    <mergeCell ref="Q271:Q272"/>
    <mergeCell ref="R271:R272"/>
    <mergeCell ref="S271:S272"/>
    <mergeCell ref="N273:N274"/>
    <mergeCell ref="O273:O274"/>
    <mergeCell ref="P273:P274"/>
    <mergeCell ref="Q273:Q274"/>
    <mergeCell ref="R273:R274"/>
    <mergeCell ref="S273:S274"/>
    <mergeCell ref="N275:N276"/>
    <mergeCell ref="O275:O276"/>
    <mergeCell ref="P275:P276"/>
    <mergeCell ref="Q275:Q276"/>
    <mergeCell ref="R275:R276"/>
    <mergeCell ref="S275:S276"/>
    <mergeCell ref="N277:N278"/>
    <mergeCell ref="O277:O278"/>
    <mergeCell ref="P277:P278"/>
    <mergeCell ref="Q277:Q278"/>
    <mergeCell ref="R277:R278"/>
    <mergeCell ref="S277:S278"/>
    <mergeCell ref="N279:N280"/>
    <mergeCell ref="O279:O280"/>
    <mergeCell ref="P279:P280"/>
    <mergeCell ref="Q279:Q280"/>
    <mergeCell ref="R279:R280"/>
    <mergeCell ref="S279:S280"/>
    <mergeCell ref="N281:N282"/>
    <mergeCell ref="O281:O282"/>
    <mergeCell ref="P281:P282"/>
    <mergeCell ref="Q281:Q282"/>
    <mergeCell ref="R281:R282"/>
    <mergeCell ref="S281:S282"/>
    <mergeCell ref="N283:N284"/>
    <mergeCell ref="O283:O284"/>
    <mergeCell ref="P283:P284"/>
    <mergeCell ref="Q283:Q284"/>
    <mergeCell ref="R283:R284"/>
    <mergeCell ref="S283:S284"/>
    <mergeCell ref="N285:N286"/>
    <mergeCell ref="O285:O286"/>
    <mergeCell ref="P285:P286"/>
    <mergeCell ref="Q285:Q286"/>
    <mergeCell ref="R285:R286"/>
    <mergeCell ref="S285:S286"/>
    <mergeCell ref="N287:N288"/>
    <mergeCell ref="O287:O288"/>
    <mergeCell ref="P287:P288"/>
    <mergeCell ref="Q287:Q288"/>
    <mergeCell ref="R287:R288"/>
    <mergeCell ref="S287:S288"/>
    <mergeCell ref="N289:N290"/>
    <mergeCell ref="O289:O290"/>
    <mergeCell ref="P289:P290"/>
    <mergeCell ref="Q289:Q290"/>
    <mergeCell ref="R289:R290"/>
    <mergeCell ref="S289:S290"/>
    <mergeCell ref="N291:N292"/>
    <mergeCell ref="O291:O292"/>
    <mergeCell ref="P291:P292"/>
    <mergeCell ref="Q291:Q292"/>
    <mergeCell ref="R291:R292"/>
    <mergeCell ref="S291:S292"/>
    <mergeCell ref="N293:N294"/>
    <mergeCell ref="O293:O294"/>
    <mergeCell ref="P293:P294"/>
    <mergeCell ref="Q293:Q294"/>
    <mergeCell ref="R293:R294"/>
    <mergeCell ref="S293:S294"/>
    <mergeCell ref="N296:N297"/>
    <mergeCell ref="O296:O297"/>
    <mergeCell ref="P296:P297"/>
    <mergeCell ref="Q296:Q297"/>
    <mergeCell ref="R296:R297"/>
    <mergeCell ref="S296:S297"/>
    <mergeCell ref="N298:N299"/>
    <mergeCell ref="O298:O299"/>
    <mergeCell ref="P298:P299"/>
    <mergeCell ref="Q298:Q299"/>
    <mergeCell ref="R298:R299"/>
    <mergeCell ref="S298:S299"/>
    <mergeCell ref="N300:N301"/>
    <mergeCell ref="O300:O301"/>
    <mergeCell ref="P300:P301"/>
    <mergeCell ref="Q300:Q301"/>
    <mergeCell ref="R300:R301"/>
    <mergeCell ref="S300:S301"/>
    <mergeCell ref="N302:N303"/>
    <mergeCell ref="O302:O303"/>
    <mergeCell ref="P302:P303"/>
    <mergeCell ref="Q302:Q303"/>
    <mergeCell ref="R302:R303"/>
    <mergeCell ref="S302:S303"/>
    <mergeCell ref="N304:N305"/>
    <mergeCell ref="O304:O305"/>
    <mergeCell ref="P304:P305"/>
    <mergeCell ref="Q304:Q305"/>
    <mergeCell ref="R304:R305"/>
    <mergeCell ref="S304:S305"/>
    <mergeCell ref="N306:N307"/>
    <mergeCell ref="O306:O307"/>
    <mergeCell ref="P306:P307"/>
    <mergeCell ref="Q306:Q307"/>
    <mergeCell ref="R306:R307"/>
    <mergeCell ref="S306:S307"/>
    <mergeCell ref="N308:N309"/>
    <mergeCell ref="O308:O309"/>
    <mergeCell ref="P308:P309"/>
    <mergeCell ref="Q308:Q309"/>
    <mergeCell ref="R308:R309"/>
    <mergeCell ref="S308:S309"/>
    <mergeCell ref="N310:N311"/>
    <mergeCell ref="O310:O311"/>
    <mergeCell ref="P310:P311"/>
    <mergeCell ref="Q310:Q311"/>
    <mergeCell ref="R310:R311"/>
    <mergeCell ref="S310:S311"/>
    <mergeCell ref="N312:N313"/>
    <mergeCell ref="O312:O313"/>
    <mergeCell ref="P312:P313"/>
    <mergeCell ref="Q312:Q313"/>
    <mergeCell ref="R312:R313"/>
    <mergeCell ref="S312:S313"/>
    <mergeCell ref="N314:N315"/>
    <mergeCell ref="O314:O315"/>
    <mergeCell ref="P314:P315"/>
    <mergeCell ref="Q314:Q315"/>
    <mergeCell ref="R314:R315"/>
    <mergeCell ref="S314:S315"/>
    <mergeCell ref="N316:N317"/>
    <mergeCell ref="O316:O317"/>
    <mergeCell ref="P316:P317"/>
    <mergeCell ref="Q316:Q317"/>
    <mergeCell ref="R316:R317"/>
    <mergeCell ref="S316:S317"/>
    <mergeCell ref="N318:N319"/>
    <mergeCell ref="O318:O319"/>
    <mergeCell ref="P318:P319"/>
    <mergeCell ref="Q318:Q319"/>
    <mergeCell ref="R318:R319"/>
    <mergeCell ref="S318:S319"/>
    <mergeCell ref="N320:N321"/>
    <mergeCell ref="O320:O321"/>
    <mergeCell ref="P320:P321"/>
    <mergeCell ref="Q320:Q321"/>
    <mergeCell ref="R320:R321"/>
    <mergeCell ref="S320:S321"/>
    <mergeCell ref="N322:N323"/>
    <mergeCell ref="O322:O323"/>
    <mergeCell ref="P322:P323"/>
    <mergeCell ref="Q322:Q323"/>
    <mergeCell ref="R322:R323"/>
    <mergeCell ref="S322:S323"/>
    <mergeCell ref="N324:N325"/>
    <mergeCell ref="O324:O325"/>
    <mergeCell ref="P324:P325"/>
    <mergeCell ref="Q324:Q325"/>
    <mergeCell ref="R324:R325"/>
    <mergeCell ref="S324:S325"/>
    <mergeCell ref="N326:N327"/>
    <mergeCell ref="O326:O327"/>
    <mergeCell ref="P326:P327"/>
    <mergeCell ref="Q326:Q327"/>
    <mergeCell ref="R326:R327"/>
    <mergeCell ref="S326:S327"/>
    <mergeCell ref="N328:N329"/>
    <mergeCell ref="O328:O329"/>
    <mergeCell ref="P328:P329"/>
    <mergeCell ref="Q328:Q329"/>
    <mergeCell ref="R328:R329"/>
    <mergeCell ref="S328:S329"/>
    <mergeCell ref="N330:N331"/>
    <mergeCell ref="O330:O331"/>
    <mergeCell ref="P330:P331"/>
    <mergeCell ref="Q330:Q331"/>
    <mergeCell ref="R330:R331"/>
    <mergeCell ref="S330:S331"/>
    <mergeCell ref="N332:N333"/>
    <mergeCell ref="O332:O333"/>
    <mergeCell ref="P332:P333"/>
    <mergeCell ref="Q332:Q333"/>
    <mergeCell ref="R332:R333"/>
    <mergeCell ref="S332:S333"/>
    <mergeCell ref="N334:N335"/>
    <mergeCell ref="O334:O335"/>
    <mergeCell ref="P334:P335"/>
    <mergeCell ref="Q334:Q335"/>
    <mergeCell ref="R334:R335"/>
    <mergeCell ref="S334:S335"/>
    <mergeCell ref="N336:N337"/>
    <mergeCell ref="O336:O337"/>
    <mergeCell ref="P336:P337"/>
    <mergeCell ref="Q336:Q337"/>
    <mergeCell ref="R336:R337"/>
    <mergeCell ref="S336:S337"/>
    <mergeCell ref="N338:N339"/>
    <mergeCell ref="O338:O339"/>
    <mergeCell ref="P338:P339"/>
    <mergeCell ref="Q338:Q339"/>
    <mergeCell ref="R338:R339"/>
    <mergeCell ref="S338:S339"/>
    <mergeCell ref="N340:N341"/>
    <mergeCell ref="O340:O341"/>
    <mergeCell ref="P340:P341"/>
    <mergeCell ref="Q340:Q341"/>
    <mergeCell ref="R340:R341"/>
    <mergeCell ref="S340:S341"/>
    <mergeCell ref="N342:N343"/>
    <mergeCell ref="O342:O343"/>
    <mergeCell ref="P342:P343"/>
    <mergeCell ref="Q342:Q343"/>
    <mergeCell ref="R342:R343"/>
    <mergeCell ref="S342:S343"/>
    <mergeCell ref="N344:N345"/>
    <mergeCell ref="O344:O345"/>
    <mergeCell ref="P344:P345"/>
    <mergeCell ref="Q344:Q345"/>
    <mergeCell ref="R344:R345"/>
    <mergeCell ref="S344:S345"/>
    <mergeCell ref="N346:N347"/>
    <mergeCell ref="O346:O347"/>
    <mergeCell ref="P346:P347"/>
    <mergeCell ref="Q346:Q347"/>
    <mergeCell ref="R346:R347"/>
    <mergeCell ref="S346:S347"/>
    <mergeCell ref="N348:N349"/>
    <mergeCell ref="O348:O349"/>
    <mergeCell ref="P348:P349"/>
    <mergeCell ref="Q348:Q349"/>
    <mergeCell ref="R348:R349"/>
    <mergeCell ref="S348:S349"/>
    <mergeCell ref="N350:N351"/>
    <mergeCell ref="O350:O351"/>
    <mergeCell ref="P350:P351"/>
    <mergeCell ref="Q350:Q351"/>
    <mergeCell ref="R350:R351"/>
    <mergeCell ref="S350:S351"/>
    <mergeCell ref="N352:N353"/>
    <mergeCell ref="O352:O353"/>
    <mergeCell ref="P352:P353"/>
    <mergeCell ref="Q352:Q353"/>
    <mergeCell ref="R352:R353"/>
    <mergeCell ref="S352:S353"/>
    <mergeCell ref="N354:N355"/>
    <mergeCell ref="O354:O355"/>
    <mergeCell ref="P354:P355"/>
    <mergeCell ref="Q354:Q355"/>
    <mergeCell ref="R354:R355"/>
    <mergeCell ref="S354:S355"/>
    <mergeCell ref="N356:N357"/>
    <mergeCell ref="O356:O357"/>
    <mergeCell ref="P356:P357"/>
    <mergeCell ref="Q356:Q357"/>
    <mergeCell ref="R356:R357"/>
    <mergeCell ref="S356:S357"/>
    <mergeCell ref="N358:N359"/>
    <mergeCell ref="O358:O359"/>
    <mergeCell ref="P358:P359"/>
    <mergeCell ref="Q358:Q359"/>
    <mergeCell ref="R358:R359"/>
    <mergeCell ref="S358:S359"/>
    <mergeCell ref="N360:N361"/>
    <mergeCell ref="O360:O361"/>
    <mergeCell ref="P360:P361"/>
    <mergeCell ref="Q360:Q361"/>
    <mergeCell ref="R360:R361"/>
    <mergeCell ref="S360:S361"/>
    <mergeCell ref="N362:N363"/>
    <mergeCell ref="O362:O363"/>
    <mergeCell ref="P362:P363"/>
    <mergeCell ref="Q362:Q363"/>
    <mergeCell ref="R362:R363"/>
    <mergeCell ref="S362:S363"/>
    <mergeCell ref="P369:P370"/>
    <mergeCell ref="Q369:Q370"/>
    <mergeCell ref="R369:R370"/>
    <mergeCell ref="S369:S370"/>
    <mergeCell ref="N371:N372"/>
    <mergeCell ref="O371:O372"/>
    <mergeCell ref="P371:P372"/>
    <mergeCell ref="Q371:Q372"/>
    <mergeCell ref="R371:R372"/>
    <mergeCell ref="S371:S372"/>
    <mergeCell ref="N365:N366"/>
    <mergeCell ref="O365:O366"/>
    <mergeCell ref="P365:P366"/>
    <mergeCell ref="Q365:Q366"/>
    <mergeCell ref="R365:R366"/>
    <mergeCell ref="S365:S366"/>
    <mergeCell ref="N367:N368"/>
    <mergeCell ref="O367:O368"/>
    <mergeCell ref="P367:P368"/>
    <mergeCell ref="Q367:Q368"/>
    <mergeCell ref="N373:N374"/>
    <mergeCell ref="O373:O374"/>
    <mergeCell ref="P373:P374"/>
    <mergeCell ref="Q373:Q374"/>
    <mergeCell ref="R373:R374"/>
    <mergeCell ref="S373:S374"/>
    <mergeCell ref="N375:N376"/>
    <mergeCell ref="O375:O376"/>
    <mergeCell ref="P375:P376"/>
    <mergeCell ref="Q375:Q376"/>
    <mergeCell ref="R375:R376"/>
    <mergeCell ref="S375:S376"/>
    <mergeCell ref="N377:N378"/>
    <mergeCell ref="O377:O378"/>
    <mergeCell ref="P377:P378"/>
    <mergeCell ref="Q377:Q378"/>
    <mergeCell ref="R377:R378"/>
    <mergeCell ref="S377:S378"/>
    <mergeCell ref="N379:N380"/>
    <mergeCell ref="O379:O380"/>
    <mergeCell ref="P379:P380"/>
    <mergeCell ref="Q379:Q380"/>
    <mergeCell ref="R379:R380"/>
    <mergeCell ref="S379:S380"/>
    <mergeCell ref="N381:N382"/>
    <mergeCell ref="O381:O382"/>
    <mergeCell ref="P381:P382"/>
    <mergeCell ref="Q381:Q382"/>
    <mergeCell ref="R381:R382"/>
    <mergeCell ref="S381:S382"/>
    <mergeCell ref="N383:N384"/>
    <mergeCell ref="O383:O384"/>
    <mergeCell ref="P383:P384"/>
    <mergeCell ref="Q383:Q384"/>
    <mergeCell ref="R383:R384"/>
    <mergeCell ref="S383:S384"/>
    <mergeCell ref="N385:N386"/>
    <mergeCell ref="O385:O386"/>
    <mergeCell ref="P385:P386"/>
    <mergeCell ref="Q385:Q386"/>
    <mergeCell ref="R385:R386"/>
    <mergeCell ref="S385:S386"/>
    <mergeCell ref="N387:N388"/>
    <mergeCell ref="O387:O388"/>
    <mergeCell ref="P387:P388"/>
    <mergeCell ref="Q387:Q388"/>
    <mergeCell ref="R387:R388"/>
    <mergeCell ref="S387:S388"/>
    <mergeCell ref="N389:N390"/>
    <mergeCell ref="O389:O390"/>
    <mergeCell ref="P389:P390"/>
    <mergeCell ref="Q389:Q390"/>
    <mergeCell ref="R389:R390"/>
    <mergeCell ref="S389:S390"/>
    <mergeCell ref="N391:N392"/>
    <mergeCell ref="O391:O392"/>
    <mergeCell ref="P391:P392"/>
    <mergeCell ref="Q391:Q392"/>
    <mergeCell ref="R391:R392"/>
    <mergeCell ref="S391:S392"/>
    <mergeCell ref="N394:N395"/>
    <mergeCell ref="O394:O395"/>
    <mergeCell ref="P394:P395"/>
    <mergeCell ref="Q394:Q395"/>
    <mergeCell ref="R394:R395"/>
    <mergeCell ref="S394:S395"/>
    <mergeCell ref="N396:N397"/>
    <mergeCell ref="O396:O397"/>
    <mergeCell ref="P396:P397"/>
    <mergeCell ref="Q396:Q397"/>
    <mergeCell ref="R396:R397"/>
    <mergeCell ref="S396:S397"/>
    <mergeCell ref="N398:N399"/>
    <mergeCell ref="O398:O399"/>
    <mergeCell ref="P398:P399"/>
    <mergeCell ref="Q398:Q399"/>
    <mergeCell ref="R398:R399"/>
    <mergeCell ref="S398:S399"/>
    <mergeCell ref="N400:N401"/>
    <mergeCell ref="O400:O401"/>
    <mergeCell ref="P400:P401"/>
    <mergeCell ref="Q400:Q401"/>
    <mergeCell ref="R400:R401"/>
    <mergeCell ref="S400:S401"/>
    <mergeCell ref="N402:N403"/>
    <mergeCell ref="O402:O403"/>
    <mergeCell ref="P402:P403"/>
    <mergeCell ref="Q402:Q403"/>
    <mergeCell ref="R402:R403"/>
    <mergeCell ref="S402:S403"/>
    <mergeCell ref="N404:N405"/>
    <mergeCell ref="O404:O405"/>
    <mergeCell ref="P404:P405"/>
    <mergeCell ref="Q404:Q405"/>
    <mergeCell ref="R404:R405"/>
    <mergeCell ref="S404:S405"/>
    <mergeCell ref="N406:N407"/>
    <mergeCell ref="O406:O407"/>
    <mergeCell ref="P406:P407"/>
    <mergeCell ref="Q406:Q407"/>
    <mergeCell ref="R406:R407"/>
    <mergeCell ref="S406:S407"/>
    <mergeCell ref="N408:N409"/>
    <mergeCell ref="O408:O409"/>
    <mergeCell ref="P408:P409"/>
    <mergeCell ref="Q408:Q409"/>
    <mergeCell ref="R408:R409"/>
    <mergeCell ref="S408:S409"/>
    <mergeCell ref="N410:N411"/>
    <mergeCell ref="O410:O411"/>
    <mergeCell ref="P410:P411"/>
    <mergeCell ref="Q410:Q411"/>
    <mergeCell ref="R410:R411"/>
    <mergeCell ref="S410:S411"/>
    <mergeCell ref="N412:N413"/>
    <mergeCell ref="O412:O413"/>
    <mergeCell ref="P412:P413"/>
    <mergeCell ref="Q412:Q413"/>
    <mergeCell ref="R412:R413"/>
    <mergeCell ref="S412:S413"/>
    <mergeCell ref="N414:N415"/>
    <mergeCell ref="O414:O415"/>
    <mergeCell ref="P414:P415"/>
    <mergeCell ref="Q414:Q415"/>
    <mergeCell ref="R414:R415"/>
    <mergeCell ref="S414:S415"/>
    <mergeCell ref="N416:N417"/>
    <mergeCell ref="O416:O417"/>
    <mergeCell ref="P416:P417"/>
    <mergeCell ref="Q416:Q417"/>
    <mergeCell ref="R416:R417"/>
    <mergeCell ref="S416:S417"/>
    <mergeCell ref="N418:N419"/>
    <mergeCell ref="O418:O419"/>
    <mergeCell ref="P418:P419"/>
    <mergeCell ref="Q418:Q419"/>
    <mergeCell ref="R418:R419"/>
    <mergeCell ref="S418:S419"/>
    <mergeCell ref="N420:N421"/>
    <mergeCell ref="O420:O421"/>
    <mergeCell ref="P420:P421"/>
    <mergeCell ref="Q420:Q421"/>
    <mergeCell ref="R420:R421"/>
    <mergeCell ref="S420:S421"/>
    <mergeCell ref="N422:N423"/>
    <mergeCell ref="O422:O423"/>
    <mergeCell ref="P422:P423"/>
    <mergeCell ref="Q422:Q423"/>
    <mergeCell ref="R422:R423"/>
    <mergeCell ref="S422:S423"/>
    <mergeCell ref="N424:N425"/>
    <mergeCell ref="O424:O425"/>
    <mergeCell ref="P424:P425"/>
    <mergeCell ref="Q424:Q425"/>
    <mergeCell ref="R424:R425"/>
    <mergeCell ref="S424:S425"/>
    <mergeCell ref="N426:N427"/>
    <mergeCell ref="O426:O427"/>
    <mergeCell ref="P426:P427"/>
    <mergeCell ref="Q426:Q427"/>
    <mergeCell ref="R426:R427"/>
    <mergeCell ref="S426:S427"/>
    <mergeCell ref="N428:N429"/>
    <mergeCell ref="O428:O429"/>
    <mergeCell ref="P428:P429"/>
    <mergeCell ref="Q428:Q429"/>
    <mergeCell ref="R428:R429"/>
    <mergeCell ref="S428:S429"/>
    <mergeCell ref="N430:N431"/>
    <mergeCell ref="O430:O431"/>
    <mergeCell ref="P430:P431"/>
    <mergeCell ref="Q430:Q431"/>
    <mergeCell ref="R430:R431"/>
    <mergeCell ref="S430:S431"/>
    <mergeCell ref="N432:N433"/>
    <mergeCell ref="O432:O433"/>
    <mergeCell ref="P432:P433"/>
    <mergeCell ref="Q432:Q433"/>
    <mergeCell ref="R432:R433"/>
    <mergeCell ref="S432:S433"/>
    <mergeCell ref="N434:N435"/>
    <mergeCell ref="O434:O435"/>
    <mergeCell ref="P434:P435"/>
    <mergeCell ref="Q434:Q435"/>
    <mergeCell ref="R434:R435"/>
    <mergeCell ref="S434:S435"/>
    <mergeCell ref="N436:N437"/>
    <mergeCell ref="O436:O437"/>
    <mergeCell ref="P436:P437"/>
    <mergeCell ref="Q436:Q437"/>
    <mergeCell ref="R436:R437"/>
    <mergeCell ref="S436:S437"/>
    <mergeCell ref="N438:N439"/>
    <mergeCell ref="O438:O439"/>
    <mergeCell ref="P438:P439"/>
    <mergeCell ref="Q438:Q439"/>
    <mergeCell ref="R438:R439"/>
    <mergeCell ref="S438:S439"/>
    <mergeCell ref="N440:N441"/>
    <mergeCell ref="O440:O441"/>
    <mergeCell ref="P440:P441"/>
    <mergeCell ref="Q440:Q441"/>
    <mergeCell ref="R440:R441"/>
    <mergeCell ref="S440:S441"/>
    <mergeCell ref="N442:N443"/>
    <mergeCell ref="O442:O443"/>
    <mergeCell ref="P442:P443"/>
    <mergeCell ref="Q442:Q443"/>
    <mergeCell ref="R442:R443"/>
    <mergeCell ref="S442:S443"/>
    <mergeCell ref="N444:N445"/>
    <mergeCell ref="O444:O445"/>
    <mergeCell ref="P444:P445"/>
    <mergeCell ref="Q444:Q445"/>
    <mergeCell ref="R444:R445"/>
    <mergeCell ref="S444:S445"/>
    <mergeCell ref="N446:N447"/>
    <mergeCell ref="O446:O447"/>
    <mergeCell ref="P446:P447"/>
    <mergeCell ref="Q446:Q447"/>
    <mergeCell ref="R446:R447"/>
    <mergeCell ref="S446:S447"/>
    <mergeCell ref="N448:N449"/>
    <mergeCell ref="O448:O449"/>
    <mergeCell ref="P448:P449"/>
    <mergeCell ref="Q448:Q449"/>
    <mergeCell ref="R448:R449"/>
    <mergeCell ref="S448:S449"/>
    <mergeCell ref="N450:N451"/>
    <mergeCell ref="O450:O451"/>
    <mergeCell ref="P450:P451"/>
    <mergeCell ref="Q450:Q451"/>
    <mergeCell ref="R450:R451"/>
    <mergeCell ref="S450:S451"/>
    <mergeCell ref="N452:N453"/>
    <mergeCell ref="O452:O453"/>
    <mergeCell ref="P452:P453"/>
    <mergeCell ref="Q452:Q453"/>
    <mergeCell ref="R452:R453"/>
    <mergeCell ref="S452:S453"/>
    <mergeCell ref="N454:N455"/>
    <mergeCell ref="O454:O455"/>
    <mergeCell ref="P454:P455"/>
    <mergeCell ref="Q454:Q455"/>
    <mergeCell ref="R454:R455"/>
    <mergeCell ref="S454:S455"/>
    <mergeCell ref="N456:N457"/>
    <mergeCell ref="O456:O457"/>
    <mergeCell ref="P456:P457"/>
    <mergeCell ref="Q456:Q457"/>
    <mergeCell ref="R456:R457"/>
    <mergeCell ref="S456:S457"/>
    <mergeCell ref="N458:N459"/>
    <mergeCell ref="O458:O459"/>
    <mergeCell ref="P458:P459"/>
    <mergeCell ref="Q458:Q459"/>
    <mergeCell ref="R458:R459"/>
    <mergeCell ref="S458:S459"/>
    <mergeCell ref="N460:N461"/>
    <mergeCell ref="O460:O461"/>
    <mergeCell ref="P460:P461"/>
    <mergeCell ref="Q460:Q461"/>
    <mergeCell ref="R460:R461"/>
    <mergeCell ref="S460:S461"/>
    <mergeCell ref="N462:N463"/>
    <mergeCell ref="O462:O463"/>
    <mergeCell ref="P462:P463"/>
    <mergeCell ref="Q462:Q463"/>
    <mergeCell ref="R462:R463"/>
    <mergeCell ref="S462:S463"/>
    <mergeCell ref="N464:N465"/>
    <mergeCell ref="O464:O465"/>
    <mergeCell ref="P464:P465"/>
    <mergeCell ref="Q464:Q465"/>
    <mergeCell ref="R464:R465"/>
    <mergeCell ref="S464:S465"/>
    <mergeCell ref="N466:N467"/>
    <mergeCell ref="O466:O467"/>
    <mergeCell ref="P466:P467"/>
    <mergeCell ref="Q466:Q467"/>
    <mergeCell ref="R466:R467"/>
    <mergeCell ref="S466:S467"/>
    <mergeCell ref="N468:N469"/>
    <mergeCell ref="O468:O469"/>
    <mergeCell ref="P468:P469"/>
    <mergeCell ref="Q468:Q469"/>
    <mergeCell ref="R468:R469"/>
    <mergeCell ref="S468:S469"/>
    <mergeCell ref="N470:N471"/>
    <mergeCell ref="O470:O471"/>
    <mergeCell ref="P470:P471"/>
    <mergeCell ref="Q470:Q471"/>
    <mergeCell ref="R470:R471"/>
    <mergeCell ref="S470:S471"/>
    <mergeCell ref="N472:N473"/>
    <mergeCell ref="O472:O473"/>
    <mergeCell ref="P472:P473"/>
    <mergeCell ref="Q472:Q473"/>
    <mergeCell ref="R472:R473"/>
    <mergeCell ref="S472:S473"/>
    <mergeCell ref="N475:N476"/>
    <mergeCell ref="O475:O476"/>
    <mergeCell ref="P475:P476"/>
    <mergeCell ref="Q475:Q476"/>
    <mergeCell ref="R475:R476"/>
    <mergeCell ref="S475:S476"/>
    <mergeCell ref="N477:N478"/>
    <mergeCell ref="O477:O478"/>
    <mergeCell ref="P477:P478"/>
    <mergeCell ref="Q477:Q478"/>
    <mergeCell ref="R477:R478"/>
    <mergeCell ref="S477:S478"/>
    <mergeCell ref="N479:N480"/>
    <mergeCell ref="O479:O480"/>
    <mergeCell ref="P479:P480"/>
    <mergeCell ref="Q479:Q480"/>
    <mergeCell ref="R479:R480"/>
    <mergeCell ref="S479:S480"/>
    <mergeCell ref="N481:N482"/>
    <mergeCell ref="O481:O482"/>
    <mergeCell ref="P481:P482"/>
    <mergeCell ref="Q481:Q482"/>
    <mergeCell ref="R481:R482"/>
    <mergeCell ref="S481:S482"/>
    <mergeCell ref="S500:S501"/>
    <mergeCell ref="N493:N494"/>
    <mergeCell ref="O493:O494"/>
    <mergeCell ref="P493:P494"/>
    <mergeCell ref="Q493:Q494"/>
    <mergeCell ref="R493:R494"/>
    <mergeCell ref="S493:S494"/>
    <mergeCell ref="N495:N496"/>
    <mergeCell ref="O495:O496"/>
    <mergeCell ref="P495:P496"/>
    <mergeCell ref="Q495:Q496"/>
    <mergeCell ref="R495:R496"/>
    <mergeCell ref="S495:S496"/>
    <mergeCell ref="N497:N498"/>
    <mergeCell ref="N489:N490"/>
    <mergeCell ref="O489:O490"/>
    <mergeCell ref="P489:P490"/>
    <mergeCell ref="Q489:Q490"/>
    <mergeCell ref="R489:R490"/>
    <mergeCell ref="S489:S490"/>
    <mergeCell ref="N491:N492"/>
    <mergeCell ref="O491:O492"/>
    <mergeCell ref="P491:P492"/>
    <mergeCell ref="Q491:Q492"/>
    <mergeCell ref="R491:R492"/>
    <mergeCell ref="S491:S492"/>
    <mergeCell ref="O497:O498"/>
    <mergeCell ref="P497:P498"/>
    <mergeCell ref="Q497:Q498"/>
    <mergeCell ref="R497:R498"/>
    <mergeCell ref="S497:S498"/>
    <mergeCell ref="P483:P484"/>
    <mergeCell ref="Q483:Q484"/>
    <mergeCell ref="R483:R484"/>
    <mergeCell ref="S483:S484"/>
    <mergeCell ref="N485:N486"/>
    <mergeCell ref="O485:O486"/>
    <mergeCell ref="P485:P486"/>
    <mergeCell ref="Q485:Q486"/>
    <mergeCell ref="R485:R486"/>
    <mergeCell ref="S485:S486"/>
    <mergeCell ref="N487:N488"/>
    <mergeCell ref="O487:O488"/>
    <mergeCell ref="P487:P488"/>
    <mergeCell ref="Q487:Q488"/>
    <mergeCell ref="R487:R488"/>
    <mergeCell ref="S487:S488"/>
    <mergeCell ref="N483:N484"/>
    <mergeCell ref="O483:O484"/>
  </mergeCells>
  <conditionalFormatting sqref="R504:R664 R9:R61 R72 H1:H1048576 R79 R100 Q128:Q140 K9:K673 R141:R165 Q57:Q125 R125 R128 I363">
    <cfRule type="cellIs" dxfId="15" priority="21" operator="lessThan">
      <formula>0</formula>
    </cfRule>
  </conditionalFormatting>
  <conditionalFormatting sqref="L26:L55 L57:L140 L142:L503 S142:S165 S57:S125 S128:S140">
    <cfRule type="cellIs" dxfId="14" priority="20" operator="greaterThan">
      <formula>1</formula>
    </cfRule>
  </conditionalFormatting>
  <conditionalFormatting sqref="S504:S664 S9:S61 S72 S79 S100 S141 S125 S128">
    <cfRule type="cellIs" dxfId="13" priority="13" operator="greaterThan">
      <formula>0.8</formula>
    </cfRule>
    <cfRule type="cellIs" dxfId="12" priority="14" operator="greaterThan">
      <formula>1</formula>
    </cfRule>
  </conditionalFormatting>
  <conditionalFormatting sqref="L505:L664">
    <cfRule type="cellIs" dxfId="11" priority="6" operator="greaterThan">
      <formula>"89.9%"</formula>
    </cfRule>
    <cfRule type="cellIs" dxfId="10" priority="5" operator="greaterThan">
      <formula>0.9</formula>
    </cfRule>
  </conditionalFormatting>
  <conditionalFormatting sqref="L142:L503">
    <cfRule type="cellIs" dxfId="9" priority="4" operator="greaterThan">
      <formula>0.9</formula>
    </cfRule>
  </conditionalFormatting>
  <conditionalFormatting sqref="L57:L140">
    <cfRule type="cellIs" dxfId="8" priority="3" operator="greaterThan">
      <formula>0.9</formula>
    </cfRule>
  </conditionalFormatting>
  <conditionalFormatting sqref="L26:L55">
    <cfRule type="cellIs" dxfId="7" priority="2" operator="greaterThan">
      <formula>0.9</formula>
    </cfRule>
  </conditionalFormatting>
  <conditionalFormatting sqref="L9:L24">
    <cfRule type="cellIs" dxfId="6" priority="1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I16 K16 I33 I39 I42 K25 I19 I81:I99 K79:K99 I74:I75 P96:P124 P125 P72:P95 P57:P71 P154:P178 P150:P153 N187 P129:P140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B1:AG106"/>
  <sheetViews>
    <sheetView topLeftCell="A40" zoomScale="90" zoomScaleNormal="90" workbookViewId="0">
      <selection activeCell="H8" sqref="H8"/>
    </sheetView>
  </sheetViews>
  <sheetFormatPr baseColWidth="10" defaultRowHeight="15"/>
  <cols>
    <col min="1" max="1" width="3.28515625" style="102" customWidth="1"/>
    <col min="2" max="2" width="15.7109375" style="102" customWidth="1"/>
    <col min="3" max="3" width="33.42578125" style="102" customWidth="1"/>
    <col min="4" max="4" width="15.140625" style="102" customWidth="1"/>
    <col min="5" max="5" width="18.7109375" style="102" customWidth="1"/>
    <col min="6" max="6" width="14.42578125" style="102" customWidth="1"/>
    <col min="7" max="7" width="15.28515625" style="102" customWidth="1"/>
    <col min="8" max="8" width="32.85546875" style="102" bestFit="1" customWidth="1"/>
    <col min="9" max="9" width="13.5703125" style="102" customWidth="1"/>
    <col min="10" max="10" width="19.28515625" style="102" customWidth="1"/>
    <col min="11" max="11" width="16.42578125" style="102" customWidth="1"/>
    <col min="12" max="12" width="17.140625" style="102" customWidth="1"/>
    <col min="13" max="13" width="17.42578125" style="102" customWidth="1"/>
    <col min="14" max="14" width="16.28515625" style="102" customWidth="1"/>
    <col min="15" max="15" width="16.85546875" style="102" customWidth="1"/>
    <col min="16" max="16" width="15.7109375" style="102" customWidth="1"/>
    <col min="17" max="17" width="13.7109375" style="102" bestFit="1" customWidth="1"/>
    <col min="18" max="18" width="13.5703125" style="102" customWidth="1"/>
    <col min="19" max="19" width="15" style="102" customWidth="1"/>
    <col min="20" max="20" width="25.42578125" style="102" customWidth="1"/>
    <col min="21" max="22" width="11.5703125" style="102"/>
    <col min="23" max="23" width="15.42578125" style="102" customWidth="1"/>
    <col min="24" max="24" width="13.85546875" style="102" customWidth="1"/>
    <col min="25" max="26" width="11.5703125" style="102"/>
    <col min="27" max="28" width="15.28515625" style="102" customWidth="1"/>
    <col min="29" max="29" width="16.42578125" style="102" customWidth="1"/>
    <col min="30" max="33" width="11.5703125" style="102"/>
    <col min="34" max="34" width="16.140625" style="102" customWidth="1"/>
    <col min="35" max="66" width="11.5703125" style="102"/>
    <col min="67" max="16384" width="11.42578125" style="102"/>
  </cols>
  <sheetData>
    <row r="1" spans="2:33">
      <c r="B1" s="103"/>
    </row>
    <row r="2" spans="2:33" ht="35.450000000000003" customHeight="1">
      <c r="B2" s="776" t="s">
        <v>395</v>
      </c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104"/>
      <c r="R2" s="104"/>
      <c r="S2" s="104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4"/>
    </row>
    <row r="3" spans="2:33" ht="36.6" customHeight="1">
      <c r="B3" s="789">
        <f>+Resumen_año!C5</f>
        <v>43627</v>
      </c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13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4"/>
    </row>
    <row r="4" spans="2:33" ht="15.75" thickBo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</row>
    <row r="5" spans="2:33" ht="22.9" customHeight="1" thickBot="1">
      <c r="B5" s="134"/>
      <c r="C5" s="135"/>
      <c r="D5" s="134"/>
      <c r="E5" s="792" t="s">
        <v>44</v>
      </c>
      <c r="F5" s="793"/>
      <c r="G5" s="794"/>
      <c r="H5" s="144"/>
      <c r="I5" s="145" t="s">
        <v>45</v>
      </c>
      <c r="J5" s="146"/>
      <c r="K5" s="795" t="s">
        <v>46</v>
      </c>
      <c r="L5" s="796"/>
      <c r="M5" s="796"/>
      <c r="N5" s="796"/>
      <c r="O5" s="796"/>
      <c r="P5" s="797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4"/>
    </row>
    <row r="6" spans="2:33" ht="63.75" thickBot="1">
      <c r="B6" s="136" t="s">
        <v>47</v>
      </c>
      <c r="C6" s="137" t="s">
        <v>48</v>
      </c>
      <c r="D6" s="138" t="s">
        <v>5</v>
      </c>
      <c r="E6" s="240" t="s">
        <v>332</v>
      </c>
      <c r="F6" s="241" t="s">
        <v>49</v>
      </c>
      <c r="G6" s="242" t="s">
        <v>50</v>
      </c>
      <c r="H6" s="243" t="s">
        <v>51</v>
      </c>
      <c r="I6" s="139" t="s">
        <v>52</v>
      </c>
      <c r="J6" s="140" t="s">
        <v>53</v>
      </c>
      <c r="K6" s="141" t="s">
        <v>54</v>
      </c>
      <c r="L6" s="139" t="s">
        <v>49</v>
      </c>
      <c r="M6" s="139" t="s">
        <v>50</v>
      </c>
      <c r="N6" s="139" t="s">
        <v>51</v>
      </c>
      <c r="O6" s="142" t="s">
        <v>52</v>
      </c>
      <c r="P6" s="143" t="s">
        <v>53</v>
      </c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4"/>
    </row>
    <row r="7" spans="2:33" ht="19.899999999999999" customHeight="1">
      <c r="B7" s="816" t="s">
        <v>55</v>
      </c>
      <c r="C7" s="785" t="s">
        <v>315</v>
      </c>
      <c r="D7" s="235" t="s">
        <v>56</v>
      </c>
      <c r="E7" s="246">
        <v>144.04400000000001</v>
      </c>
      <c r="F7" s="209">
        <f>-38.92608</f>
        <v>-38.926079999999999</v>
      </c>
      <c r="G7" s="208">
        <f>E7+F7</f>
        <v>105.11792000000001</v>
      </c>
      <c r="H7" s="250">
        <v>1.073</v>
      </c>
      <c r="I7" s="106">
        <f>G7-H7</f>
        <v>104.04492000000002</v>
      </c>
      <c r="J7" s="107">
        <f>H7/G7</f>
        <v>1.0207584016122083E-2</v>
      </c>
      <c r="K7" s="791">
        <f>E7+E8</f>
        <v>192.05900000000003</v>
      </c>
      <c r="L7" s="829">
        <f>F7+F8</f>
        <v>-38.926079999999999</v>
      </c>
      <c r="M7" s="830">
        <f>K7+L7</f>
        <v>153.13292000000001</v>
      </c>
      <c r="N7" s="787">
        <f>H7+H8</f>
        <v>1.073</v>
      </c>
      <c r="O7" s="788">
        <f>M7-N7</f>
        <v>152.05992000000001</v>
      </c>
      <c r="P7" s="798">
        <f>N7/M7</f>
        <v>7.0069845203761536E-3</v>
      </c>
      <c r="Q7" s="103"/>
      <c r="R7" s="103"/>
      <c r="S7" s="103"/>
    </row>
    <row r="8" spans="2:33" ht="19.899999999999999" customHeight="1">
      <c r="B8" s="817"/>
      <c r="C8" s="778"/>
      <c r="D8" s="236" t="s">
        <v>62</v>
      </c>
      <c r="E8" s="246">
        <v>48.015000000000001</v>
      </c>
      <c r="F8" s="209"/>
      <c r="G8" s="208">
        <f>E8+F8+I7</f>
        <v>152.05992000000003</v>
      </c>
      <c r="H8" s="250"/>
      <c r="I8" s="105">
        <f t="shared" ref="I8:I17" si="0">G8-H8</f>
        <v>152.05992000000003</v>
      </c>
      <c r="J8" s="109">
        <f t="shared" ref="J8:J50" si="1">H8/G8</f>
        <v>0</v>
      </c>
      <c r="K8" s="779"/>
      <c r="L8" s="780"/>
      <c r="M8" s="781"/>
      <c r="N8" s="782"/>
      <c r="O8" s="783"/>
      <c r="P8" s="784"/>
      <c r="Q8" s="103"/>
      <c r="R8" s="103"/>
      <c r="S8" s="103"/>
    </row>
    <row r="9" spans="2:33" ht="19.899999999999999" customHeight="1">
      <c r="B9" s="817"/>
      <c r="C9" s="785" t="s">
        <v>66</v>
      </c>
      <c r="D9" s="236" t="s">
        <v>56</v>
      </c>
      <c r="E9" s="246">
        <v>346.07900000000001</v>
      </c>
      <c r="F9" s="208">
        <f>245.877+292.996-230.0227776</f>
        <v>308.85022240000001</v>
      </c>
      <c r="G9" s="208">
        <f>E9+F9</f>
        <v>654.92922240000007</v>
      </c>
      <c r="H9" s="250">
        <v>401.77699999999999</v>
      </c>
      <c r="I9" s="110">
        <f t="shared" si="0"/>
        <v>253.15222240000008</v>
      </c>
      <c r="J9" s="111">
        <f t="shared" si="1"/>
        <v>0.61346628957504878</v>
      </c>
      <c r="K9" s="779">
        <f>E9+E10</f>
        <v>461.43900000000002</v>
      </c>
      <c r="L9" s="780">
        <f>F9+F10</f>
        <v>308.85022240000001</v>
      </c>
      <c r="M9" s="781">
        <f>K9+L9</f>
        <v>770.28922239999997</v>
      </c>
      <c r="N9" s="782">
        <f>H9+H10</f>
        <v>401.77699999999999</v>
      </c>
      <c r="O9" s="783">
        <f>M9-N9</f>
        <v>368.51222239999998</v>
      </c>
      <c r="P9" s="784">
        <f>N9/M9</f>
        <v>0.52159239454003814</v>
      </c>
      <c r="Q9" s="103"/>
      <c r="R9" s="103"/>
      <c r="S9" s="103"/>
    </row>
    <row r="10" spans="2:33" ht="19.899999999999999" customHeight="1">
      <c r="B10" s="817"/>
      <c r="C10" s="778"/>
      <c r="D10" s="236" t="s">
        <v>62</v>
      </c>
      <c r="E10" s="246">
        <v>115.36</v>
      </c>
      <c r="F10" s="208"/>
      <c r="G10" s="208">
        <f>E10+F10+I9</f>
        <v>368.5122224000001</v>
      </c>
      <c r="H10" s="250"/>
      <c r="I10" s="105">
        <f t="shared" si="0"/>
        <v>368.5122224000001</v>
      </c>
      <c r="J10" s="109">
        <f t="shared" si="1"/>
        <v>0</v>
      </c>
      <c r="K10" s="779"/>
      <c r="L10" s="780"/>
      <c r="M10" s="781"/>
      <c r="N10" s="782"/>
      <c r="O10" s="783"/>
      <c r="P10" s="784"/>
      <c r="Q10" s="103"/>
      <c r="R10" s="103"/>
      <c r="S10" s="103"/>
    </row>
    <row r="11" spans="2:33" ht="19.899999999999999" customHeight="1">
      <c r="B11" s="817"/>
      <c r="C11" s="785" t="s">
        <v>316</v>
      </c>
      <c r="D11" s="236" t="s">
        <v>56</v>
      </c>
      <c r="E11" s="246">
        <v>88.686999999999998</v>
      </c>
      <c r="F11" s="262">
        <f>-118.249</f>
        <v>-118.249</v>
      </c>
      <c r="G11" s="208">
        <f>E11+F11</f>
        <v>-29.561999999999998</v>
      </c>
      <c r="H11" s="250"/>
      <c r="I11" s="244">
        <f>G11-H11</f>
        <v>-29.561999999999998</v>
      </c>
      <c r="J11" s="111">
        <f t="shared" si="1"/>
        <v>0</v>
      </c>
      <c r="K11" s="779">
        <f>E11+E12</f>
        <v>118.249</v>
      </c>
      <c r="L11" s="780">
        <f>F11+F12</f>
        <v>-118.249</v>
      </c>
      <c r="M11" s="781">
        <f>K11+L11</f>
        <v>0</v>
      </c>
      <c r="N11" s="782">
        <f>H11+H12</f>
        <v>0</v>
      </c>
      <c r="O11" s="783">
        <f>M11-N11</f>
        <v>0</v>
      </c>
      <c r="P11" s="786" t="e">
        <f>N11/M11</f>
        <v>#DIV/0!</v>
      </c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</row>
    <row r="12" spans="2:33" ht="19.899999999999999" customHeight="1">
      <c r="B12" s="817"/>
      <c r="C12" s="778"/>
      <c r="D12" s="236" t="s">
        <v>62</v>
      </c>
      <c r="E12" s="246">
        <v>29.562000000000001</v>
      </c>
      <c r="F12" s="209"/>
      <c r="G12" s="208">
        <f>E12+F12+I11</f>
        <v>0</v>
      </c>
      <c r="H12" s="250"/>
      <c r="I12" s="105">
        <f t="shared" si="0"/>
        <v>0</v>
      </c>
      <c r="J12" s="254" t="e">
        <f>H12/G12</f>
        <v>#DIV/0!</v>
      </c>
      <c r="K12" s="779"/>
      <c r="L12" s="780"/>
      <c r="M12" s="781"/>
      <c r="N12" s="782"/>
      <c r="O12" s="783"/>
      <c r="P12" s="786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</row>
    <row r="13" spans="2:33" ht="19.899999999999999" customHeight="1">
      <c r="B13" s="817"/>
      <c r="C13" s="785" t="s">
        <v>317</v>
      </c>
      <c r="D13" s="236" t="s">
        <v>56</v>
      </c>
      <c r="E13" s="246">
        <v>241.59299999999999</v>
      </c>
      <c r="F13" s="452">
        <f>-52.85376</f>
        <v>-52.853760000000001</v>
      </c>
      <c r="G13" s="208">
        <f>E13+F13</f>
        <v>188.73924</v>
      </c>
      <c r="H13" s="250">
        <v>4.5739999999999998</v>
      </c>
      <c r="I13" s="110">
        <f t="shared" si="0"/>
        <v>184.16523999999998</v>
      </c>
      <c r="J13" s="111">
        <f t="shared" si="1"/>
        <v>2.4234494109439033E-2</v>
      </c>
      <c r="K13" s="779">
        <f>E13+E14</f>
        <v>322.12400000000002</v>
      </c>
      <c r="L13" s="780">
        <f>F13+F14</f>
        <v>-52.853760000000001</v>
      </c>
      <c r="M13" s="781">
        <f>K13+L13</f>
        <v>269.27024</v>
      </c>
      <c r="N13" s="782">
        <f>H13+H14</f>
        <v>4.5739999999999998</v>
      </c>
      <c r="O13" s="783">
        <f>M13-N13</f>
        <v>264.69623999999999</v>
      </c>
      <c r="P13" s="784">
        <f>N13/M13</f>
        <v>1.6986652516817306E-2</v>
      </c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</row>
    <row r="14" spans="2:33" ht="19.899999999999999" customHeight="1">
      <c r="B14" s="817"/>
      <c r="C14" s="778"/>
      <c r="D14" s="236" t="s">
        <v>62</v>
      </c>
      <c r="E14" s="246">
        <v>80.531000000000006</v>
      </c>
      <c r="F14" s="209"/>
      <c r="G14" s="208">
        <f>E14+F14+I13</f>
        <v>264.69623999999999</v>
      </c>
      <c r="H14" s="250"/>
      <c r="I14" s="105">
        <f t="shared" si="0"/>
        <v>264.69623999999999</v>
      </c>
      <c r="J14" s="109">
        <f>H14/G14</f>
        <v>0</v>
      </c>
      <c r="K14" s="779"/>
      <c r="L14" s="780"/>
      <c r="M14" s="781"/>
      <c r="N14" s="782"/>
      <c r="O14" s="783"/>
      <c r="P14" s="784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2:33" ht="19.899999999999999" customHeight="1">
      <c r="B15" s="817"/>
      <c r="C15" s="777" t="s">
        <v>318</v>
      </c>
      <c r="D15" s="236" t="s">
        <v>56</v>
      </c>
      <c r="E15" s="246">
        <v>17.302</v>
      </c>
      <c r="F15" s="208">
        <f>-1.2499</f>
        <v>-1.2499</v>
      </c>
      <c r="G15" s="208">
        <f>E15+F15</f>
        <v>16.052099999999999</v>
      </c>
      <c r="H15" s="250">
        <v>1.871</v>
      </c>
      <c r="I15" s="110">
        <f t="shared" si="0"/>
        <v>14.181099999999999</v>
      </c>
      <c r="J15" s="111">
        <f t="shared" si="1"/>
        <v>0.11655795814877805</v>
      </c>
      <c r="K15" s="779">
        <f>E15+E16</f>
        <v>23.068999999999999</v>
      </c>
      <c r="L15" s="780">
        <f>F15+F16</f>
        <v>-1.2499</v>
      </c>
      <c r="M15" s="781">
        <f>K15+L15</f>
        <v>21.819099999999999</v>
      </c>
      <c r="N15" s="782">
        <f>H15+H16</f>
        <v>1.871</v>
      </c>
      <c r="O15" s="783">
        <f>M15-N15</f>
        <v>19.9481</v>
      </c>
      <c r="P15" s="784">
        <f>N15/M15</f>
        <v>8.5750557997350943E-2</v>
      </c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</row>
    <row r="16" spans="2:33" ht="19.899999999999999" customHeight="1">
      <c r="B16" s="817"/>
      <c r="C16" s="778"/>
      <c r="D16" s="236" t="s">
        <v>62</v>
      </c>
      <c r="E16" s="246">
        <v>5.7670000000000003</v>
      </c>
      <c r="F16" s="209"/>
      <c r="G16" s="208">
        <f>E16+F16+I15</f>
        <v>19.9481</v>
      </c>
      <c r="H16" s="250"/>
      <c r="I16" s="105">
        <f t="shared" si="0"/>
        <v>19.9481</v>
      </c>
      <c r="J16" s="109">
        <f t="shared" si="1"/>
        <v>0</v>
      </c>
      <c r="K16" s="779"/>
      <c r="L16" s="780"/>
      <c r="M16" s="781"/>
      <c r="N16" s="782"/>
      <c r="O16" s="783"/>
      <c r="P16" s="784"/>
      <c r="Q16" s="103"/>
      <c r="R16" s="103"/>
      <c r="S16" s="103"/>
      <c r="T16" s="112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2:32" ht="19.899999999999999" customHeight="1">
      <c r="B17" s="817"/>
      <c r="C17" s="785" t="s">
        <v>135</v>
      </c>
      <c r="D17" s="237" t="s">
        <v>56</v>
      </c>
      <c r="E17" s="247">
        <v>106.256</v>
      </c>
      <c r="F17" s="208"/>
      <c r="G17" s="210">
        <f>E17+F17</f>
        <v>106.256</v>
      </c>
      <c r="H17" s="251">
        <v>86.366</v>
      </c>
      <c r="I17" s="113">
        <f t="shared" si="0"/>
        <v>19.89</v>
      </c>
      <c r="J17" s="114">
        <f t="shared" si="1"/>
        <v>0.81281057069718421</v>
      </c>
      <c r="K17" s="799">
        <f>E17+E18</f>
        <v>141.67500000000001</v>
      </c>
      <c r="L17" s="800">
        <f>F17+F18</f>
        <v>0</v>
      </c>
      <c r="M17" s="801">
        <f>K17+L17</f>
        <v>141.67500000000001</v>
      </c>
      <c r="N17" s="802">
        <f>H17+H18</f>
        <v>86.366</v>
      </c>
      <c r="O17" s="803">
        <f>M17-N17</f>
        <v>55.309000000000012</v>
      </c>
      <c r="P17" s="786">
        <v>0</v>
      </c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2:32" ht="19.899999999999999" customHeight="1">
      <c r="B18" s="817"/>
      <c r="C18" s="778"/>
      <c r="D18" s="237" t="s">
        <v>62</v>
      </c>
      <c r="E18" s="247">
        <v>35.418999999999997</v>
      </c>
      <c r="F18" s="209"/>
      <c r="G18" s="210">
        <f>E18+F18+I17</f>
        <v>55.308999999999997</v>
      </c>
      <c r="H18" s="251"/>
      <c r="I18" s="115">
        <f>G18-H18</f>
        <v>55.308999999999997</v>
      </c>
      <c r="J18" s="116">
        <v>0</v>
      </c>
      <c r="K18" s="799"/>
      <c r="L18" s="800"/>
      <c r="M18" s="801"/>
      <c r="N18" s="802"/>
      <c r="O18" s="803"/>
      <c r="P18" s="786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</row>
    <row r="19" spans="2:32" ht="19.899999999999999" customHeight="1">
      <c r="B19" s="817"/>
      <c r="C19" s="785" t="s">
        <v>319</v>
      </c>
      <c r="D19" s="236" t="s">
        <v>56</v>
      </c>
      <c r="E19" s="246">
        <v>7.2530000000000001</v>
      </c>
      <c r="F19" s="209"/>
      <c r="G19" s="208">
        <f>E19+F19</f>
        <v>7.2530000000000001</v>
      </c>
      <c r="H19" s="250"/>
      <c r="I19" s="110">
        <f>G19-H19</f>
        <v>7.2530000000000001</v>
      </c>
      <c r="J19" s="111">
        <f t="shared" si="1"/>
        <v>0</v>
      </c>
      <c r="K19" s="779">
        <f>E19+E20</f>
        <v>9.6709999999999994</v>
      </c>
      <c r="L19" s="780">
        <f>F19+F20</f>
        <v>0</v>
      </c>
      <c r="M19" s="781">
        <f>K19+L19</f>
        <v>9.6709999999999994</v>
      </c>
      <c r="N19" s="782">
        <f>H19+H20</f>
        <v>0</v>
      </c>
      <c r="O19" s="783">
        <f>M19-N19</f>
        <v>9.6709999999999994</v>
      </c>
      <c r="P19" s="784">
        <f>N19/M19</f>
        <v>0</v>
      </c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</row>
    <row r="20" spans="2:32" ht="19.899999999999999" customHeight="1">
      <c r="B20" s="817"/>
      <c r="C20" s="778"/>
      <c r="D20" s="236" t="s">
        <v>62</v>
      </c>
      <c r="E20" s="246">
        <v>2.4180000000000001</v>
      </c>
      <c r="F20" s="209"/>
      <c r="G20" s="208">
        <f>E20+F20+I19</f>
        <v>9.6709999999999994</v>
      </c>
      <c r="H20" s="250"/>
      <c r="I20" s="105">
        <f t="shared" ref="I20:I34" si="2">G20-H20</f>
        <v>9.6709999999999994</v>
      </c>
      <c r="J20" s="109">
        <f t="shared" si="1"/>
        <v>0</v>
      </c>
      <c r="K20" s="779"/>
      <c r="L20" s="780"/>
      <c r="M20" s="781"/>
      <c r="N20" s="782"/>
      <c r="O20" s="783"/>
      <c r="P20" s="784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</row>
    <row r="21" spans="2:32" ht="19.899999999999999" customHeight="1">
      <c r="B21" s="817"/>
      <c r="C21" s="785" t="s">
        <v>320</v>
      </c>
      <c r="D21" s="236" t="s">
        <v>56</v>
      </c>
      <c r="E21" s="246">
        <v>888.54399999999998</v>
      </c>
      <c r="F21" s="430">
        <f>118.249+287.819+29.691+255.692-604.9559232+13.7</f>
        <v>100.1950768</v>
      </c>
      <c r="G21" s="208">
        <f>E21+F21</f>
        <v>988.73907680000002</v>
      </c>
      <c r="H21" s="250">
        <v>475.714</v>
      </c>
      <c r="I21" s="244">
        <f t="shared" si="2"/>
        <v>513.02507680000008</v>
      </c>
      <c r="J21" s="111">
        <f t="shared" si="1"/>
        <v>0.4811319903928773</v>
      </c>
      <c r="K21" s="779">
        <f>E21+E22</f>
        <v>1184.7249999999999</v>
      </c>
      <c r="L21" s="780">
        <f>F21+F22</f>
        <v>114.49507679999999</v>
      </c>
      <c r="M21" s="781">
        <f>K21+L21</f>
        <v>1299.2200767999998</v>
      </c>
      <c r="N21" s="782">
        <f>H21+H22</f>
        <v>475.714</v>
      </c>
      <c r="O21" s="783">
        <f>M21-N21</f>
        <v>823.50607679999985</v>
      </c>
      <c r="P21" s="784">
        <f>N21/M21</f>
        <v>0.36615351663260265</v>
      </c>
      <c r="Q21" s="104"/>
      <c r="R21" s="104"/>
      <c r="S21" s="104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2:32" ht="19.899999999999999" customHeight="1">
      <c r="B22" s="817"/>
      <c r="C22" s="778"/>
      <c r="D22" s="236" t="s">
        <v>62</v>
      </c>
      <c r="E22" s="246">
        <v>296.18099999999998</v>
      </c>
      <c r="F22" s="209">
        <v>14.3</v>
      </c>
      <c r="G22" s="208">
        <f>E22+F22+I21</f>
        <v>823.50607680000007</v>
      </c>
      <c r="H22" s="250"/>
      <c r="I22" s="451">
        <f t="shared" si="2"/>
        <v>823.50607680000007</v>
      </c>
      <c r="J22" s="109">
        <f t="shared" si="1"/>
        <v>0</v>
      </c>
      <c r="K22" s="779"/>
      <c r="L22" s="780"/>
      <c r="M22" s="781"/>
      <c r="N22" s="782"/>
      <c r="O22" s="783"/>
      <c r="P22" s="784"/>
      <c r="Q22" s="104"/>
      <c r="R22" s="104"/>
      <c r="S22" s="104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</row>
    <row r="23" spans="2:32" ht="19.899999999999999" customHeight="1">
      <c r="B23" s="817"/>
      <c r="C23" s="785" t="s">
        <v>321</v>
      </c>
      <c r="D23" s="237" t="s">
        <v>56</v>
      </c>
      <c r="E23" s="247">
        <v>219.74700000000001</v>
      </c>
      <c r="F23" s="210">
        <f>-292.996</f>
        <v>-292.99599999999998</v>
      </c>
      <c r="G23" s="210">
        <f>E23+F23</f>
        <v>-73.248999999999967</v>
      </c>
      <c r="H23" s="251"/>
      <c r="I23" s="113">
        <f t="shared" si="2"/>
        <v>-73.248999999999967</v>
      </c>
      <c r="J23" s="114">
        <f t="shared" si="1"/>
        <v>0</v>
      </c>
      <c r="K23" s="799">
        <f>E23+E24</f>
        <v>292.99599999999998</v>
      </c>
      <c r="L23" s="800">
        <f>F23+F24</f>
        <v>-292.99599999999998</v>
      </c>
      <c r="M23" s="801">
        <f>K23+L23</f>
        <v>0</v>
      </c>
      <c r="N23" s="802">
        <f>H23+H24</f>
        <v>0</v>
      </c>
      <c r="O23" s="803">
        <f>M23-N23</f>
        <v>0</v>
      </c>
      <c r="P23" s="786" t="e">
        <f>N23/M23</f>
        <v>#DIV/0!</v>
      </c>
      <c r="Q23" s="104"/>
      <c r="R23" s="104"/>
      <c r="S23" s="104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</row>
    <row r="24" spans="2:32" ht="19.899999999999999" customHeight="1">
      <c r="B24" s="817"/>
      <c r="C24" s="778"/>
      <c r="D24" s="237" t="s">
        <v>62</v>
      </c>
      <c r="E24" s="247">
        <v>73.248999999999995</v>
      </c>
      <c r="F24" s="211"/>
      <c r="G24" s="210">
        <f>E24+F24+I23</f>
        <v>0</v>
      </c>
      <c r="H24" s="251"/>
      <c r="I24" s="115">
        <f t="shared" si="2"/>
        <v>0</v>
      </c>
      <c r="J24" s="116" t="e">
        <f t="shared" si="1"/>
        <v>#DIV/0!</v>
      </c>
      <c r="K24" s="799"/>
      <c r="L24" s="800"/>
      <c r="M24" s="801"/>
      <c r="N24" s="802"/>
      <c r="O24" s="803"/>
      <c r="P24" s="786"/>
      <c r="Q24" s="104"/>
      <c r="R24" s="104"/>
      <c r="S24" s="104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</row>
    <row r="25" spans="2:32" ht="19.899999999999999" customHeight="1">
      <c r="B25" s="817"/>
      <c r="C25" s="785" t="s">
        <v>117</v>
      </c>
      <c r="D25" s="236" t="s">
        <v>56</v>
      </c>
      <c r="E25" s="246">
        <v>376.17700000000002</v>
      </c>
      <c r="F25" s="262">
        <f>-245.877-255.692</f>
        <v>-501.56900000000002</v>
      </c>
      <c r="G25" s="208">
        <f>E25+F25</f>
        <v>-125.392</v>
      </c>
      <c r="H25" s="250"/>
      <c r="I25" s="110">
        <f t="shared" si="2"/>
        <v>-125.392</v>
      </c>
      <c r="J25" s="111">
        <f t="shared" si="1"/>
        <v>0</v>
      </c>
      <c r="K25" s="779">
        <f>E25+E26</f>
        <v>501.56900000000002</v>
      </c>
      <c r="L25" s="780">
        <f>F25+F26</f>
        <v>-501.56900000000002</v>
      </c>
      <c r="M25" s="781">
        <f>K25+L25</f>
        <v>0</v>
      </c>
      <c r="N25" s="782">
        <f>H25+H26</f>
        <v>0</v>
      </c>
      <c r="O25" s="804">
        <f>M25-N25</f>
        <v>0</v>
      </c>
      <c r="P25" s="784" t="e">
        <f>N25/M25</f>
        <v>#DIV/0!</v>
      </c>
      <c r="Q25" s="104"/>
      <c r="R25" s="104"/>
      <c r="S25" s="104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</row>
    <row r="26" spans="2:32" ht="19.899999999999999" customHeight="1">
      <c r="B26" s="817"/>
      <c r="C26" s="778"/>
      <c r="D26" s="236" t="s">
        <v>62</v>
      </c>
      <c r="E26" s="246">
        <v>125.392</v>
      </c>
      <c r="F26" s="209"/>
      <c r="G26" s="208">
        <f>E26+F26+I25</f>
        <v>0</v>
      </c>
      <c r="H26" s="250"/>
      <c r="I26" s="105">
        <f t="shared" si="2"/>
        <v>0</v>
      </c>
      <c r="J26" s="109" t="e">
        <f t="shared" si="1"/>
        <v>#DIV/0!</v>
      </c>
      <c r="K26" s="779"/>
      <c r="L26" s="780"/>
      <c r="M26" s="781"/>
      <c r="N26" s="782"/>
      <c r="O26" s="804"/>
      <c r="P26" s="784"/>
      <c r="Q26" s="104"/>
      <c r="R26" s="104"/>
      <c r="S26" s="104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2:32" ht="19.899999999999999" customHeight="1">
      <c r="B27" s="817"/>
      <c r="C27" s="785" t="s">
        <v>322</v>
      </c>
      <c r="D27" s="236" t="s">
        <v>56</v>
      </c>
      <c r="E27" s="246">
        <v>65.921000000000006</v>
      </c>
      <c r="F27" s="208"/>
      <c r="G27" s="208">
        <f>E27+F27</f>
        <v>65.921000000000006</v>
      </c>
      <c r="H27" s="250"/>
      <c r="I27" s="110">
        <f t="shared" si="2"/>
        <v>65.921000000000006</v>
      </c>
      <c r="J27" s="111">
        <f t="shared" si="1"/>
        <v>0</v>
      </c>
      <c r="K27" s="779">
        <f>E27+E28</f>
        <v>87.89500000000001</v>
      </c>
      <c r="L27" s="780">
        <f>F27+F28</f>
        <v>0</v>
      </c>
      <c r="M27" s="781">
        <f>K27+L27</f>
        <v>87.89500000000001</v>
      </c>
      <c r="N27" s="782">
        <f>H27+H28</f>
        <v>0</v>
      </c>
      <c r="O27" s="783">
        <f>M27-N27</f>
        <v>87.89500000000001</v>
      </c>
      <c r="P27" s="784">
        <f>N27/M27</f>
        <v>0</v>
      </c>
      <c r="Q27" s="104"/>
      <c r="R27" s="104"/>
      <c r="S27" s="104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</row>
    <row r="28" spans="2:32" ht="19.899999999999999" customHeight="1">
      <c r="B28" s="817"/>
      <c r="C28" s="778"/>
      <c r="D28" s="236" t="s">
        <v>62</v>
      </c>
      <c r="E28" s="246">
        <v>21.974</v>
      </c>
      <c r="F28" s="209"/>
      <c r="G28" s="208">
        <f>E28+F28+I27</f>
        <v>87.89500000000001</v>
      </c>
      <c r="H28" s="250"/>
      <c r="I28" s="105">
        <f t="shared" si="2"/>
        <v>87.89500000000001</v>
      </c>
      <c r="J28" s="109">
        <f t="shared" si="1"/>
        <v>0</v>
      </c>
      <c r="K28" s="779"/>
      <c r="L28" s="780"/>
      <c r="M28" s="781"/>
      <c r="N28" s="782"/>
      <c r="O28" s="783"/>
      <c r="P28" s="784"/>
      <c r="Q28" s="104"/>
      <c r="R28" s="104"/>
      <c r="S28" s="104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2:32" ht="19.899999999999999" customHeight="1">
      <c r="B29" s="817"/>
      <c r="C29" s="777" t="s">
        <v>323</v>
      </c>
      <c r="D29" s="236" t="s">
        <v>56</v>
      </c>
      <c r="E29" s="246">
        <v>22.268000000000001</v>
      </c>
      <c r="F29" s="255">
        <f>-29.691</f>
        <v>-29.690999999999999</v>
      </c>
      <c r="G29" s="208">
        <f>E29+F29</f>
        <v>-7.4229999999999983</v>
      </c>
      <c r="H29" s="250"/>
      <c r="I29" s="110">
        <f t="shared" si="2"/>
        <v>-7.4229999999999983</v>
      </c>
      <c r="J29" s="111">
        <f t="shared" si="1"/>
        <v>0</v>
      </c>
      <c r="K29" s="779">
        <f>E29+E30</f>
        <v>29.691000000000003</v>
      </c>
      <c r="L29" s="780">
        <f>F29+F30</f>
        <v>-29.690999999999999</v>
      </c>
      <c r="M29" s="781">
        <f>K29+L29</f>
        <v>0</v>
      </c>
      <c r="N29" s="782">
        <f>H29+H30</f>
        <v>0</v>
      </c>
      <c r="O29" s="783">
        <f>M29-N29</f>
        <v>0</v>
      </c>
      <c r="P29" s="784">
        <v>0</v>
      </c>
      <c r="Q29" s="104"/>
      <c r="R29" s="104"/>
      <c r="S29" s="104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2:32" ht="19.899999999999999" customHeight="1">
      <c r="B30" s="817"/>
      <c r="C30" s="777"/>
      <c r="D30" s="236" t="s">
        <v>62</v>
      </c>
      <c r="E30" s="246">
        <v>7.423</v>
      </c>
      <c r="F30" s="209"/>
      <c r="G30" s="208">
        <f>E30+F30+I29</f>
        <v>0</v>
      </c>
      <c r="H30" s="250"/>
      <c r="I30" s="105">
        <f t="shared" si="2"/>
        <v>0</v>
      </c>
      <c r="J30" s="109">
        <v>0</v>
      </c>
      <c r="K30" s="779"/>
      <c r="L30" s="780"/>
      <c r="M30" s="781"/>
      <c r="N30" s="782"/>
      <c r="O30" s="783"/>
      <c r="P30" s="784"/>
      <c r="Q30" s="104"/>
      <c r="R30" s="104"/>
      <c r="S30" s="104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</row>
    <row r="31" spans="2:32" ht="19.899999999999999" customHeight="1">
      <c r="B31" s="817"/>
      <c r="C31" s="785" t="s">
        <v>314</v>
      </c>
      <c r="D31" s="238" t="s">
        <v>56</v>
      </c>
      <c r="E31" s="246">
        <v>107.901</v>
      </c>
      <c r="F31" s="209"/>
      <c r="G31" s="208">
        <f>E31+F31</f>
        <v>107.901</v>
      </c>
      <c r="H31" s="250"/>
      <c r="I31" s="110">
        <f t="shared" si="2"/>
        <v>107.901</v>
      </c>
      <c r="J31" s="111">
        <f t="shared" si="1"/>
        <v>0</v>
      </c>
      <c r="K31" s="779">
        <f>E31+E32</f>
        <v>143.86799999999999</v>
      </c>
      <c r="L31" s="780">
        <f>F31+F32</f>
        <v>0</v>
      </c>
      <c r="M31" s="781">
        <f>K31+L31</f>
        <v>143.86799999999999</v>
      </c>
      <c r="N31" s="782">
        <f>H31+H32</f>
        <v>0</v>
      </c>
      <c r="O31" s="783">
        <f>M31-N31</f>
        <v>143.86799999999999</v>
      </c>
      <c r="P31" s="784">
        <v>0</v>
      </c>
      <c r="Q31" s="104"/>
      <c r="R31" s="104"/>
      <c r="S31" s="104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</row>
    <row r="32" spans="2:32" ht="19.899999999999999" customHeight="1">
      <c r="B32" s="817"/>
      <c r="C32" s="778"/>
      <c r="D32" s="236" t="s">
        <v>62</v>
      </c>
      <c r="E32" s="246">
        <v>35.966999999999999</v>
      </c>
      <c r="F32" s="209"/>
      <c r="G32" s="208">
        <f>E32+F32+I31</f>
        <v>143.86799999999999</v>
      </c>
      <c r="H32" s="248"/>
      <c r="I32" s="105">
        <f t="shared" si="2"/>
        <v>143.86799999999999</v>
      </c>
      <c r="J32" s="109">
        <v>0</v>
      </c>
      <c r="K32" s="779"/>
      <c r="L32" s="780"/>
      <c r="M32" s="781"/>
      <c r="N32" s="782"/>
      <c r="O32" s="783"/>
      <c r="P32" s="784"/>
      <c r="Q32" s="104"/>
      <c r="R32" s="104"/>
      <c r="S32" s="104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</row>
    <row r="33" spans="2:32" ht="19.899999999999999" customHeight="1">
      <c r="B33" s="817"/>
      <c r="C33" s="777" t="s">
        <v>324</v>
      </c>
      <c r="D33" s="236" t="s">
        <v>56</v>
      </c>
      <c r="E33" s="246">
        <v>34.933999999999997</v>
      </c>
      <c r="F33" s="209">
        <f>-40.176</f>
        <v>-40.176000000000002</v>
      </c>
      <c r="G33" s="208">
        <f>E33+F33</f>
        <v>-5.2420000000000044</v>
      </c>
      <c r="H33" s="248">
        <v>0.43099999999999999</v>
      </c>
      <c r="I33" s="110">
        <f t="shared" si="2"/>
        <v>-5.6730000000000045</v>
      </c>
      <c r="J33" s="111">
        <f t="shared" si="1"/>
        <v>-8.2220526516596643E-2</v>
      </c>
      <c r="K33" s="779">
        <f>E33+E34</f>
        <v>46.578999999999994</v>
      </c>
      <c r="L33" s="780">
        <f>F33+F34</f>
        <v>-40.176000000000002</v>
      </c>
      <c r="M33" s="781">
        <f>K33+L33</f>
        <v>6.4029999999999916</v>
      </c>
      <c r="N33" s="782">
        <f>H33+H34</f>
        <v>0.43099999999999999</v>
      </c>
      <c r="O33" s="783">
        <f>M33-N33</f>
        <v>5.9719999999999915</v>
      </c>
      <c r="P33" s="784">
        <f>N33/M33</f>
        <v>6.7312197407465343E-2</v>
      </c>
      <c r="Q33" s="104"/>
      <c r="R33" s="104"/>
      <c r="S33" s="104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2:32" ht="19.899999999999999" customHeight="1">
      <c r="B34" s="817"/>
      <c r="C34" s="778"/>
      <c r="D34" s="236" t="s">
        <v>62</v>
      </c>
      <c r="E34" s="246">
        <v>11.645</v>
      </c>
      <c r="F34" s="209"/>
      <c r="G34" s="208">
        <f>E34+F34+I33</f>
        <v>5.9719999999999951</v>
      </c>
      <c r="H34" s="248"/>
      <c r="I34" s="105">
        <f t="shared" si="2"/>
        <v>5.9719999999999951</v>
      </c>
      <c r="J34" s="109">
        <f t="shared" si="1"/>
        <v>0</v>
      </c>
      <c r="K34" s="779"/>
      <c r="L34" s="780"/>
      <c r="M34" s="781"/>
      <c r="N34" s="782"/>
      <c r="O34" s="783"/>
      <c r="P34" s="784"/>
      <c r="Q34" s="104"/>
      <c r="R34" s="104"/>
      <c r="S34" s="104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</row>
    <row r="35" spans="2:32" ht="19.899999999999999" customHeight="1">
      <c r="B35" s="817"/>
      <c r="C35" s="805" t="s">
        <v>82</v>
      </c>
      <c r="D35" s="236" t="s">
        <v>56</v>
      </c>
      <c r="E35" s="384">
        <v>0</v>
      </c>
      <c r="F35" s="384">
        <f>1.2499</f>
        <v>1.2499</v>
      </c>
      <c r="G35" s="382">
        <f>E35+F35</f>
        <v>1.2499</v>
      </c>
      <c r="H35" s="383"/>
      <c r="I35" s="386">
        <f>G35-H35</f>
        <v>1.2499</v>
      </c>
      <c r="J35" s="254">
        <f t="shared" si="1"/>
        <v>0</v>
      </c>
      <c r="K35" s="779">
        <f>E35+E36</f>
        <v>0</v>
      </c>
      <c r="L35" s="780">
        <f>F35+F36</f>
        <v>1.2499</v>
      </c>
      <c r="M35" s="781">
        <f>K35+L35</f>
        <v>1.2499</v>
      </c>
      <c r="N35" s="782">
        <f>H35+H36</f>
        <v>0</v>
      </c>
      <c r="O35" s="783">
        <f>M35-N35</f>
        <v>1.2499</v>
      </c>
      <c r="P35" s="784">
        <f>N35/M35</f>
        <v>0</v>
      </c>
      <c r="Q35" s="104"/>
      <c r="R35" s="104"/>
      <c r="S35" s="104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</row>
    <row r="36" spans="2:32" ht="19.899999999999999" customHeight="1">
      <c r="B36" s="817"/>
      <c r="C36" s="806"/>
      <c r="D36" s="236" t="s">
        <v>62</v>
      </c>
      <c r="E36" s="384">
        <v>0</v>
      </c>
      <c r="F36" s="384"/>
      <c r="G36" s="382">
        <f>E36+F36</f>
        <v>0</v>
      </c>
      <c r="H36" s="383"/>
      <c r="I36" s="386">
        <f>G36-H36</f>
        <v>0</v>
      </c>
      <c r="J36" s="254" t="e">
        <f t="shared" si="1"/>
        <v>#DIV/0!</v>
      </c>
      <c r="K36" s="779"/>
      <c r="L36" s="780"/>
      <c r="M36" s="781"/>
      <c r="N36" s="782"/>
      <c r="O36" s="783"/>
      <c r="P36" s="784"/>
      <c r="Q36" s="104"/>
      <c r="R36" s="104"/>
      <c r="S36" s="104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2:32" ht="19.899999999999999" customHeight="1">
      <c r="B37" s="817"/>
      <c r="C37" s="785" t="s">
        <v>325</v>
      </c>
      <c r="D37" s="236" t="s">
        <v>56</v>
      </c>
      <c r="E37" s="246">
        <v>1015.277</v>
      </c>
      <c r="F37" s="453">
        <f>604.9559232-1034.407008</f>
        <v>-429.45108479999988</v>
      </c>
      <c r="G37" s="208">
        <f>E37+F37</f>
        <v>585.82591520000017</v>
      </c>
      <c r="H37" s="248">
        <v>585.51</v>
      </c>
      <c r="I37" s="244">
        <f>G37-H37</f>
        <v>0.31591520000017681</v>
      </c>
      <c r="J37" s="111">
        <f t="shared" si="1"/>
        <v>0.99946073536215563</v>
      </c>
      <c r="K37" s="779">
        <f>E37+E38</f>
        <v>1353.703</v>
      </c>
      <c r="L37" s="780">
        <f>F37+F38</f>
        <v>-429.45108479999988</v>
      </c>
      <c r="M37" s="781">
        <f>K37+L37</f>
        <v>924.2519152000001</v>
      </c>
      <c r="N37" s="782">
        <f>H37+H38</f>
        <v>585.51</v>
      </c>
      <c r="O37" s="783">
        <f>M37-N37</f>
        <v>338.74191520000011</v>
      </c>
      <c r="P37" s="784">
        <f>N37/M37</f>
        <v>0.6334961176394216</v>
      </c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</row>
    <row r="38" spans="2:32" ht="19.899999999999999" customHeight="1">
      <c r="B38" s="817"/>
      <c r="C38" s="778"/>
      <c r="D38" s="236" t="s">
        <v>62</v>
      </c>
      <c r="E38" s="246">
        <v>338.42599999999999</v>
      </c>
      <c r="F38" s="209"/>
      <c r="G38" s="208">
        <f>E38+F38+I37</f>
        <v>338.74191520000016</v>
      </c>
      <c r="H38" s="248"/>
      <c r="I38" s="451">
        <f>G38-H38</f>
        <v>338.74191520000016</v>
      </c>
      <c r="J38" s="109">
        <f t="shared" si="1"/>
        <v>0</v>
      </c>
      <c r="K38" s="779"/>
      <c r="L38" s="780"/>
      <c r="M38" s="781"/>
      <c r="N38" s="782"/>
      <c r="O38" s="783"/>
      <c r="P38" s="784"/>
      <c r="Q38" s="104"/>
      <c r="R38" s="104"/>
      <c r="S38" s="104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2:32" ht="19.899999999999999" customHeight="1">
      <c r="B39" s="817"/>
      <c r="C39" s="777" t="s">
        <v>326</v>
      </c>
      <c r="D39" s="236" t="s">
        <v>56</v>
      </c>
      <c r="E39" s="246">
        <v>215.864</v>
      </c>
      <c r="F39" s="261">
        <f>-287.819</f>
        <v>-287.81900000000002</v>
      </c>
      <c r="G39" s="208">
        <f>E39+F39</f>
        <v>-71.955000000000013</v>
      </c>
      <c r="H39" s="248"/>
      <c r="I39" s="110">
        <f t="shared" ref="I39:I52" si="3">G39-H39</f>
        <v>-71.955000000000013</v>
      </c>
      <c r="J39" s="111">
        <f t="shared" si="1"/>
        <v>0</v>
      </c>
      <c r="K39" s="779">
        <f>E39+E40</f>
        <v>287.81900000000002</v>
      </c>
      <c r="L39" s="780">
        <f>F39+F40</f>
        <v>-287.81900000000002</v>
      </c>
      <c r="M39" s="781">
        <f>K39+L39</f>
        <v>0</v>
      </c>
      <c r="N39" s="782">
        <f>H39+H40</f>
        <v>0</v>
      </c>
      <c r="O39" s="783">
        <f>M39-N39</f>
        <v>0</v>
      </c>
      <c r="P39" s="784" t="e">
        <f>N39/M39</f>
        <v>#DIV/0!</v>
      </c>
      <c r="Q39" s="104"/>
      <c r="R39" s="104"/>
      <c r="S39" s="104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2:32" ht="19.899999999999999" customHeight="1">
      <c r="B40" s="817"/>
      <c r="C40" s="777"/>
      <c r="D40" s="236" t="s">
        <v>62</v>
      </c>
      <c r="E40" s="246">
        <v>71.954999999999998</v>
      </c>
      <c r="F40" s="209"/>
      <c r="G40" s="208">
        <f>E40+F40+I39</f>
        <v>0</v>
      </c>
      <c r="H40" s="248"/>
      <c r="I40" s="105">
        <f t="shared" si="3"/>
        <v>0</v>
      </c>
      <c r="J40" s="109" t="e">
        <f t="shared" si="1"/>
        <v>#DIV/0!</v>
      </c>
      <c r="K40" s="779"/>
      <c r="L40" s="780"/>
      <c r="M40" s="781"/>
      <c r="N40" s="782"/>
      <c r="O40" s="783"/>
      <c r="P40" s="784"/>
      <c r="Q40" s="104"/>
      <c r="R40" s="104"/>
      <c r="S40" s="104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2:32" ht="19.899999999999999" customHeight="1">
      <c r="B41" s="817"/>
      <c r="C41" s="785" t="s">
        <v>327</v>
      </c>
      <c r="D41" s="237" t="s">
        <v>56</v>
      </c>
      <c r="E41" s="247">
        <v>67.635999999999996</v>
      </c>
      <c r="F41" s="211"/>
      <c r="G41" s="210">
        <f>E41+F41</f>
        <v>67.635999999999996</v>
      </c>
      <c r="H41" s="249"/>
      <c r="I41" s="113">
        <f t="shared" si="3"/>
        <v>67.635999999999996</v>
      </c>
      <c r="J41" s="114">
        <f t="shared" si="1"/>
        <v>0</v>
      </c>
      <c r="K41" s="799">
        <f>E41+E42</f>
        <v>90.180999999999997</v>
      </c>
      <c r="L41" s="800">
        <f>F41+F42</f>
        <v>0</v>
      </c>
      <c r="M41" s="808">
        <f>K41+L41</f>
        <v>90.180999999999997</v>
      </c>
      <c r="N41" s="802">
        <f>H41+H42</f>
        <v>0</v>
      </c>
      <c r="O41" s="803">
        <f>M41-N41</f>
        <v>90.180999999999997</v>
      </c>
      <c r="P41" s="786">
        <f>N41/M41</f>
        <v>0</v>
      </c>
      <c r="Q41" s="104"/>
      <c r="R41" s="104"/>
      <c r="S41" s="104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</row>
    <row r="42" spans="2:32" ht="19.899999999999999" customHeight="1">
      <c r="B42" s="817"/>
      <c r="C42" s="778"/>
      <c r="D42" s="237" t="s">
        <v>62</v>
      </c>
      <c r="E42" s="247">
        <v>22.545000000000002</v>
      </c>
      <c r="F42" s="211"/>
      <c r="G42" s="210">
        <f>E42+F42+I41</f>
        <v>90.180999999999997</v>
      </c>
      <c r="H42" s="249"/>
      <c r="I42" s="115">
        <f t="shared" si="3"/>
        <v>90.180999999999997</v>
      </c>
      <c r="J42" s="116">
        <f t="shared" si="1"/>
        <v>0</v>
      </c>
      <c r="K42" s="799"/>
      <c r="L42" s="800"/>
      <c r="M42" s="808"/>
      <c r="N42" s="802"/>
      <c r="O42" s="803"/>
      <c r="P42" s="786"/>
      <c r="Q42" s="104"/>
      <c r="R42" s="104"/>
      <c r="S42" s="104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2:32" ht="19.899999999999999" customHeight="1">
      <c r="B43" s="817"/>
      <c r="C43" s="777" t="s">
        <v>328</v>
      </c>
      <c r="D43" s="236" t="s">
        <v>56</v>
      </c>
      <c r="E43" s="246">
        <v>155.749</v>
      </c>
      <c r="F43" s="209"/>
      <c r="G43" s="208">
        <f>E43+F43</f>
        <v>155.749</v>
      </c>
      <c r="H43" s="248"/>
      <c r="I43" s="110">
        <f t="shared" si="3"/>
        <v>155.749</v>
      </c>
      <c r="J43" s="111">
        <f t="shared" si="1"/>
        <v>0</v>
      </c>
      <c r="K43" s="779">
        <f>E43+E44</f>
        <v>207.66499999999999</v>
      </c>
      <c r="L43" s="780">
        <f>F43+F44</f>
        <v>0</v>
      </c>
      <c r="M43" s="807">
        <f>K43+L43</f>
        <v>207.66499999999999</v>
      </c>
      <c r="N43" s="782">
        <f>H43+H44</f>
        <v>0</v>
      </c>
      <c r="O43" s="783">
        <f>M43-N43</f>
        <v>207.66499999999999</v>
      </c>
      <c r="P43" s="784">
        <f>N43/M43</f>
        <v>0</v>
      </c>
      <c r="Q43" s="104"/>
      <c r="R43" s="104"/>
      <c r="S43" s="104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2:32" ht="19.899999999999999" customHeight="1">
      <c r="B44" s="817"/>
      <c r="C44" s="778"/>
      <c r="D44" s="236" t="s">
        <v>62</v>
      </c>
      <c r="E44" s="246">
        <v>51.915999999999997</v>
      </c>
      <c r="F44" s="209"/>
      <c r="G44" s="208">
        <f>E44+F44+I43</f>
        <v>207.66499999999999</v>
      </c>
      <c r="H44" s="248"/>
      <c r="I44" s="105">
        <f t="shared" si="3"/>
        <v>207.66499999999999</v>
      </c>
      <c r="J44" s="109">
        <f t="shared" si="1"/>
        <v>0</v>
      </c>
      <c r="K44" s="779"/>
      <c r="L44" s="780"/>
      <c r="M44" s="807"/>
      <c r="N44" s="782"/>
      <c r="O44" s="783"/>
      <c r="P44" s="784"/>
      <c r="Q44" s="104"/>
      <c r="R44" s="104"/>
      <c r="S44" s="104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2:32" ht="19.899999999999999" customHeight="1">
      <c r="B45" s="817"/>
      <c r="C45" s="785" t="s">
        <v>329</v>
      </c>
      <c r="D45" s="236" t="s">
        <v>56</v>
      </c>
      <c r="E45" s="246">
        <v>9010.61</v>
      </c>
      <c r="F45" s="452">
        <f>230.0227776+38.92608+52.85376+45.88992+40.176+1034.407008</f>
        <v>1442.2755456</v>
      </c>
      <c r="G45" s="208">
        <f>E45+F45</f>
        <v>10452.8855456</v>
      </c>
      <c r="H45" s="565">
        <v>7189.5249999999996</v>
      </c>
      <c r="I45" s="244">
        <f t="shared" si="3"/>
        <v>3263.3605456000005</v>
      </c>
      <c r="J45" s="111">
        <f t="shared" si="1"/>
        <v>0.68780290080056716</v>
      </c>
      <c r="K45" s="779">
        <f>E45+E46</f>
        <v>12014.147000000001</v>
      </c>
      <c r="L45" s="780">
        <f>F45+F46</f>
        <v>1442.2755456</v>
      </c>
      <c r="M45" s="781">
        <f>K45+L45</f>
        <v>13456.4225456</v>
      </c>
      <c r="N45" s="810">
        <f>H45+H46</f>
        <v>7189.5249999999996</v>
      </c>
      <c r="O45" s="783">
        <f>M45-N45</f>
        <v>6266.8975456000007</v>
      </c>
      <c r="P45" s="784">
        <f>N45/M45</f>
        <v>0.53428204826630099</v>
      </c>
      <c r="Q45" s="104"/>
      <c r="R45" s="104"/>
      <c r="S45" s="104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</row>
    <row r="46" spans="2:32" ht="19.899999999999999" customHeight="1">
      <c r="B46" s="817"/>
      <c r="C46" s="778"/>
      <c r="D46" s="236" t="s">
        <v>62</v>
      </c>
      <c r="E46" s="246">
        <v>3003.5369999999998</v>
      </c>
      <c r="F46" s="209"/>
      <c r="G46" s="208">
        <f>E46+F46+I45</f>
        <v>6266.8975456000007</v>
      </c>
      <c r="H46" s="248"/>
      <c r="I46" s="451">
        <f>G46-H46</f>
        <v>6266.8975456000007</v>
      </c>
      <c r="J46" s="109">
        <f t="shared" si="1"/>
        <v>0</v>
      </c>
      <c r="K46" s="779"/>
      <c r="L46" s="780"/>
      <c r="M46" s="781"/>
      <c r="N46" s="810"/>
      <c r="O46" s="783"/>
      <c r="P46" s="784"/>
      <c r="Q46" s="104"/>
      <c r="R46" s="104"/>
      <c r="S46" s="104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</row>
    <row r="47" spans="2:32" ht="19.899999999999999" customHeight="1">
      <c r="B47" s="817"/>
      <c r="C47" s="809" t="s">
        <v>330</v>
      </c>
      <c r="D47" s="236" t="s">
        <v>56</v>
      </c>
      <c r="E47" s="246">
        <v>105.25700000000001</v>
      </c>
      <c r="F47" s="208">
        <f>-45.88992</f>
        <v>-45.889919999999996</v>
      </c>
      <c r="G47" s="208">
        <f>E47+F47</f>
        <v>59.367080000000009</v>
      </c>
      <c r="H47" s="248">
        <v>0.29499999999999998</v>
      </c>
      <c r="I47" s="110">
        <f t="shared" si="3"/>
        <v>59.072080000000007</v>
      </c>
      <c r="J47" s="111">
        <f>H47/G47</f>
        <v>4.9690838761145056E-3</v>
      </c>
      <c r="K47" s="779">
        <f>E47+E48</f>
        <v>140.34300000000002</v>
      </c>
      <c r="L47" s="780">
        <f>F47+F48</f>
        <v>-45.889919999999996</v>
      </c>
      <c r="M47" s="807">
        <f>K47+L47</f>
        <v>94.453080000000028</v>
      </c>
      <c r="N47" s="782">
        <f>H47+H48</f>
        <v>0.29499999999999998</v>
      </c>
      <c r="O47" s="783">
        <f>M47-N47</f>
        <v>94.158080000000027</v>
      </c>
      <c r="P47" s="784">
        <f>N47/M47</f>
        <v>3.1232438370458636E-3</v>
      </c>
      <c r="Q47" s="104"/>
      <c r="R47" s="104"/>
      <c r="S47" s="104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</row>
    <row r="48" spans="2:32" ht="19.899999999999999" customHeight="1">
      <c r="B48" s="817"/>
      <c r="C48" s="809"/>
      <c r="D48" s="236" t="s">
        <v>62</v>
      </c>
      <c r="E48" s="246">
        <v>35.085999999999999</v>
      </c>
      <c r="F48" s="209"/>
      <c r="G48" s="208">
        <f>E48+F48+I47</f>
        <v>94.158080000000012</v>
      </c>
      <c r="H48" s="248"/>
      <c r="I48" s="105">
        <f t="shared" si="3"/>
        <v>94.158080000000012</v>
      </c>
      <c r="J48" s="109">
        <f t="shared" si="1"/>
        <v>0</v>
      </c>
      <c r="K48" s="779"/>
      <c r="L48" s="780"/>
      <c r="M48" s="807"/>
      <c r="N48" s="782"/>
      <c r="O48" s="783"/>
      <c r="P48" s="784"/>
      <c r="Q48" s="104"/>
      <c r="R48" s="104"/>
      <c r="S48" s="104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</row>
    <row r="49" spans="2:32" ht="19.899999999999999" customHeight="1">
      <c r="B49" s="817"/>
      <c r="C49" s="809" t="s">
        <v>118</v>
      </c>
      <c r="D49" s="236" t="s">
        <v>56</v>
      </c>
      <c r="E49" s="246">
        <v>154.38999999999999</v>
      </c>
      <c r="F49" s="209"/>
      <c r="G49" s="208">
        <f>E49+F49</f>
        <v>154.38999999999999</v>
      </c>
      <c r="H49" s="117"/>
      <c r="I49" s="110">
        <f t="shared" si="3"/>
        <v>154.38999999999999</v>
      </c>
      <c r="J49" s="111">
        <f>H49/G49</f>
        <v>0</v>
      </c>
      <c r="K49" s="779">
        <f>E49+E50</f>
        <v>205.85299999999998</v>
      </c>
      <c r="L49" s="780">
        <f>F49+F50</f>
        <v>0</v>
      </c>
      <c r="M49" s="781">
        <f>K49+L49</f>
        <v>205.85299999999998</v>
      </c>
      <c r="N49" s="782">
        <f>H49+H50</f>
        <v>0</v>
      </c>
      <c r="O49" s="783">
        <f>M49-N49</f>
        <v>205.85299999999998</v>
      </c>
      <c r="P49" s="784">
        <f>N49/M49</f>
        <v>0</v>
      </c>
      <c r="Q49" s="104"/>
      <c r="R49" s="104"/>
      <c r="S49" s="104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</row>
    <row r="50" spans="2:32" ht="19.899999999999999" customHeight="1">
      <c r="B50" s="817"/>
      <c r="C50" s="809"/>
      <c r="D50" s="236" t="s">
        <v>62</v>
      </c>
      <c r="E50" s="246">
        <v>51.463000000000001</v>
      </c>
      <c r="F50" s="209"/>
      <c r="G50" s="210">
        <f>E50+F50+I49</f>
        <v>205.85299999999998</v>
      </c>
      <c r="H50" s="248"/>
      <c r="I50" s="105">
        <f t="shared" si="3"/>
        <v>205.85299999999998</v>
      </c>
      <c r="J50" s="109">
        <f t="shared" si="1"/>
        <v>0</v>
      </c>
      <c r="K50" s="779"/>
      <c r="L50" s="780"/>
      <c r="M50" s="781"/>
      <c r="N50" s="782"/>
      <c r="O50" s="783"/>
      <c r="P50" s="784"/>
      <c r="Q50" s="104"/>
      <c r="R50" s="104"/>
      <c r="S50" s="104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</row>
    <row r="51" spans="2:32" ht="19.899999999999999" customHeight="1">
      <c r="B51" s="817"/>
      <c r="C51" s="814" t="s">
        <v>331</v>
      </c>
      <c r="D51" s="236" t="s">
        <v>56</v>
      </c>
      <c r="E51" s="246">
        <v>0.50900000000000001</v>
      </c>
      <c r="F51" s="208"/>
      <c r="G51" s="208">
        <f>E51+F51</f>
        <v>0.50900000000000001</v>
      </c>
      <c r="H51" s="248">
        <v>3.2000000000000001E-2</v>
      </c>
      <c r="I51" s="110">
        <f t="shared" si="3"/>
        <v>0.47699999999999998</v>
      </c>
      <c r="J51" s="147">
        <f t="shared" ref="J51" si="4">H51/G51</f>
        <v>6.2868369351669937E-2</v>
      </c>
      <c r="K51" s="779">
        <f>E51+E52</f>
        <v>0.67900000000000005</v>
      </c>
      <c r="L51" s="780">
        <f>F51+F52</f>
        <v>0</v>
      </c>
      <c r="M51" s="781">
        <f>K51+L51</f>
        <v>0.67900000000000005</v>
      </c>
      <c r="N51" s="782">
        <f>H51+H52</f>
        <v>3.2000000000000001E-2</v>
      </c>
      <c r="O51" s="783">
        <f>M51-N51</f>
        <v>0.64700000000000002</v>
      </c>
      <c r="P51" s="784">
        <v>0</v>
      </c>
      <c r="Q51" s="104"/>
      <c r="R51" s="104"/>
      <c r="S51" s="104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</row>
    <row r="52" spans="2:32" ht="19.899999999999999" customHeight="1" thickBot="1">
      <c r="B52" s="818"/>
      <c r="C52" s="815"/>
      <c r="D52" s="239" t="s">
        <v>62</v>
      </c>
      <c r="E52" s="246">
        <v>0.17</v>
      </c>
      <c r="F52" s="209"/>
      <c r="G52" s="208">
        <f>E52+F52+I51</f>
        <v>0.64700000000000002</v>
      </c>
      <c r="H52" s="248"/>
      <c r="I52" s="148">
        <f t="shared" si="3"/>
        <v>0.64700000000000002</v>
      </c>
      <c r="J52" s="149">
        <f>H52/G52</f>
        <v>0</v>
      </c>
      <c r="K52" s="822"/>
      <c r="L52" s="823"/>
      <c r="M52" s="824"/>
      <c r="N52" s="811"/>
      <c r="O52" s="812"/>
      <c r="P52" s="813"/>
      <c r="Q52" s="104"/>
      <c r="R52" s="104"/>
      <c r="S52" s="104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</row>
    <row r="53" spans="2:32" ht="19.899999999999999" customHeight="1">
      <c r="B53" s="104"/>
      <c r="C53" s="103"/>
      <c r="D53" s="104"/>
      <c r="E53" s="118">
        <f>SUM(E7:E52)</f>
        <v>17855.998999999996</v>
      </c>
      <c r="F53" s="119">
        <f>SUM(F7:F52)</f>
        <v>28.000000000000078</v>
      </c>
      <c r="G53" s="119">
        <f>+F53+E53</f>
        <v>17883.998999999996</v>
      </c>
      <c r="H53" s="245">
        <f>SUM(H7:H52)</f>
        <v>8747.1679999999997</v>
      </c>
      <c r="I53" s="104">
        <f>SUM(I7:I52)</f>
        <v>13794.111100000002</v>
      </c>
      <c r="J53" s="120">
        <f>+H53/G53</f>
        <v>0.48910582023629062</v>
      </c>
      <c r="K53" s="104">
        <f>SUM(K7:K52)</f>
        <v>17855.999</v>
      </c>
      <c r="L53" s="104">
        <f>SUM(L7:L52)</f>
        <v>28.000000000000078</v>
      </c>
      <c r="M53" s="121">
        <f>+K53+L53</f>
        <v>17883.999</v>
      </c>
      <c r="N53" s="104">
        <f>SUM(N7:N52)</f>
        <v>8747.1679999999997</v>
      </c>
      <c r="O53" s="122">
        <f>SUM(O7:O52)</f>
        <v>9136.8310000000001</v>
      </c>
      <c r="P53" s="120">
        <f>N53/M53</f>
        <v>0.48910582023629051</v>
      </c>
      <c r="Q53" s="104"/>
      <c r="R53" s="104"/>
      <c r="S53" s="104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</row>
    <row r="54" spans="2:32" ht="19.899999999999999" customHeight="1">
      <c r="B54" s="104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22"/>
      <c r="Q54" s="123"/>
      <c r="R54" s="104"/>
      <c r="S54" s="104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</row>
    <row r="55" spans="2:32" ht="19.899999999999999" customHeight="1" thickBot="1"/>
    <row r="56" spans="2:32" ht="19.899999999999999" customHeight="1">
      <c r="B56" s="825" t="s">
        <v>57</v>
      </c>
      <c r="C56" s="826"/>
      <c r="D56" s="819" t="s">
        <v>59</v>
      </c>
      <c r="E56" s="820"/>
      <c r="F56" s="820"/>
      <c r="G56" s="821"/>
      <c r="H56" s="765" t="s">
        <v>51</v>
      </c>
      <c r="I56" s="765" t="s">
        <v>52</v>
      </c>
      <c r="J56" s="765" t="s">
        <v>60</v>
      </c>
      <c r="K56" s="769" t="s">
        <v>123</v>
      </c>
      <c r="L56" s="769" t="s">
        <v>64</v>
      </c>
      <c r="M56" s="763" t="s">
        <v>65</v>
      </c>
      <c r="N56" s="765" t="s">
        <v>51</v>
      </c>
      <c r="O56" s="150" t="s">
        <v>52</v>
      </c>
      <c r="P56" s="767" t="s">
        <v>60</v>
      </c>
    </row>
    <row r="57" spans="2:32" ht="19.899999999999999" customHeight="1" thickBot="1">
      <c r="B57" s="827"/>
      <c r="C57" s="828"/>
      <c r="D57" s="151" t="s">
        <v>63</v>
      </c>
      <c r="E57" s="151" t="s">
        <v>123</v>
      </c>
      <c r="F57" s="151" t="s">
        <v>64</v>
      </c>
      <c r="G57" s="151" t="s">
        <v>65</v>
      </c>
      <c r="H57" s="766"/>
      <c r="I57" s="766"/>
      <c r="J57" s="766"/>
      <c r="K57" s="770"/>
      <c r="L57" s="770"/>
      <c r="M57" s="764"/>
      <c r="N57" s="766"/>
      <c r="O57" s="152"/>
      <c r="P57" s="768"/>
    </row>
    <row r="58" spans="2:32" ht="19.899999999999999" customHeight="1">
      <c r="B58" s="757" t="s">
        <v>90</v>
      </c>
      <c r="C58" s="758"/>
      <c r="D58" s="108" t="s">
        <v>56</v>
      </c>
      <c r="E58" s="124">
        <f>E7+E9+E11+E13+E15+E17+E19+E21+E23+E25+E27+E29+E31+E33+E37+E39+E41+E43+E45+E47+E49+E51</f>
        <v>13391.998</v>
      </c>
      <c r="F58" s="153">
        <f>F7+F9+F11+F13+F15+F17+F19+F21+F23+F25+F27+F29+F31+F33+F37+F39+F41+F43+F45+F47+F49+F51+F35</f>
        <v>13.700000000000099</v>
      </c>
      <c r="G58" s="124">
        <f>E58+F58</f>
        <v>13405.698</v>
      </c>
      <c r="H58" s="125">
        <f>H7+H9+H11+H13+H15+H17+H19+H21+H23+H25+H27+H29+H31+H33+H37+H39+H41+H43+H45+H47+H49+H51</f>
        <v>8747.1679999999997</v>
      </c>
      <c r="I58" s="125">
        <f>G58-H58</f>
        <v>4658.5300000000007</v>
      </c>
      <c r="J58" s="126">
        <f>H58/G58</f>
        <v>0.65249627434543134</v>
      </c>
      <c r="K58" s="762">
        <f>E58+E59</f>
        <v>17855.999</v>
      </c>
      <c r="L58" s="762">
        <f>F58+F59</f>
        <v>28.000000000000099</v>
      </c>
      <c r="M58" s="761">
        <f>K58+L58</f>
        <v>17883.999</v>
      </c>
      <c r="N58" s="772">
        <f>H58+H59</f>
        <v>8747.1679999999997</v>
      </c>
      <c r="O58" s="775">
        <f>M58-N58</f>
        <v>9136.8310000000001</v>
      </c>
      <c r="P58" s="773">
        <f>N58/M58</f>
        <v>0.48910582023629051</v>
      </c>
    </row>
    <row r="59" spans="2:32" ht="19.899999999999999" customHeight="1">
      <c r="B59" s="759"/>
      <c r="C59" s="760"/>
      <c r="D59" s="127" t="s">
        <v>62</v>
      </c>
      <c r="E59" s="128">
        <f>E8+E10+E12+E14+E16+E18+E20+E22+E24+E26+E28+E30+E32+E34+E38+E40+E42+E44+E46+E48+E50+E52</f>
        <v>4464.0009999999993</v>
      </c>
      <c r="F59" s="129">
        <f>F8+F10+F12+F14+F16+F18+F20+F22+F24+F26+F28+F30+F32+F34+F38+F40+F42+F44+F46+F48+F50+F52</f>
        <v>14.3</v>
      </c>
      <c r="G59" s="128">
        <f>E59+F59+G58</f>
        <v>17883.999</v>
      </c>
      <c r="H59" s="130">
        <f>H8+H10+H12+H14+H16+H18+H20+H22+H24+H26+H28+H30+H32+H34+H38+H40+H42+H44+H46+H48+H50+H52</f>
        <v>0</v>
      </c>
      <c r="I59" s="130">
        <f>G59-H59</f>
        <v>17883.999</v>
      </c>
      <c r="J59" s="131">
        <f>H59/G59</f>
        <v>0</v>
      </c>
      <c r="K59" s="771"/>
      <c r="L59" s="771"/>
      <c r="M59" s="762"/>
      <c r="N59" s="771"/>
      <c r="O59" s="772"/>
      <c r="P59" s="774"/>
    </row>
    <row r="60" spans="2:32" ht="19.899999999999999" customHeight="1"/>
    <row r="61" spans="2:32" ht="19.899999999999999" customHeight="1"/>
    <row r="62" spans="2:32" s="132" customFormat="1" ht="12" customHeight="1"/>
    <row r="63" spans="2:32" s="132" customFormat="1" ht="12" customHeight="1"/>
    <row r="64" spans="2:32" s="132" customFormat="1" ht="12" customHeight="1"/>
    <row r="65" spans="8:11" s="132" customFormat="1" ht="12" customHeight="1"/>
    <row r="66" spans="8:11" s="132" customFormat="1" ht="12" customHeight="1"/>
    <row r="67" spans="8:11" s="132" customFormat="1" ht="12" customHeight="1"/>
    <row r="68" spans="8:11" s="132" customFormat="1" ht="12" customHeight="1"/>
    <row r="69" spans="8:11" s="132" customFormat="1" ht="12" customHeight="1"/>
    <row r="70" spans="8:11" s="132" customFormat="1" ht="12" customHeight="1"/>
    <row r="71" spans="8:11" s="132" customFormat="1" ht="12" customHeight="1"/>
    <row r="72" spans="8:11" s="132" customFormat="1" ht="12" customHeight="1"/>
    <row r="73" spans="8:11" s="132" customFormat="1" ht="12" customHeight="1">
      <c r="H73" s="102"/>
      <c r="I73" s="102"/>
      <c r="J73" s="102"/>
      <c r="K73" s="102"/>
    </row>
    <row r="74" spans="8:11" ht="12" customHeight="1"/>
    <row r="75" spans="8:11" ht="12" customHeight="1"/>
    <row r="76" spans="8:11" ht="12" customHeight="1"/>
    <row r="77" spans="8:11" ht="12" customHeight="1"/>
    <row r="78" spans="8:11" ht="12" customHeight="1"/>
    <row r="79" spans="8:11" ht="12" customHeight="1"/>
    <row r="80" spans="8:11" ht="12" customHeight="1"/>
    <row r="81" ht="12" customHeight="1"/>
    <row r="82" ht="12" customHeight="1"/>
    <row r="83" ht="19.899999999999999" customHeight="1"/>
    <row r="84" ht="19.899999999999999" customHeight="1"/>
    <row r="85" ht="19.899999999999999" customHeight="1"/>
    <row r="86" ht="19.899999999999999" customHeight="1"/>
    <row r="87" ht="19.899999999999999" customHeight="1"/>
    <row r="88" ht="19.899999999999999" customHeight="1"/>
    <row r="89" ht="19.899999999999999" customHeight="1"/>
    <row r="90" ht="19.899999999999999" customHeight="1"/>
    <row r="91" ht="19.899999999999999" customHeight="1"/>
    <row r="92" ht="19.899999999999999" customHeight="1"/>
    <row r="93" ht="19.899999999999999" customHeight="1"/>
    <row r="94" ht="19.899999999999999" customHeight="1"/>
    <row r="95" ht="19.899999999999999" customHeight="1"/>
    <row r="96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</sheetData>
  <mergeCells count="183">
    <mergeCell ref="B7:B52"/>
    <mergeCell ref="D56:G56"/>
    <mergeCell ref="H56:H57"/>
    <mergeCell ref="I56:I57"/>
    <mergeCell ref="J56:J57"/>
    <mergeCell ref="C11:C12"/>
    <mergeCell ref="K51:K52"/>
    <mergeCell ref="L51:L52"/>
    <mergeCell ref="M51:M52"/>
    <mergeCell ref="C39:C40"/>
    <mergeCell ref="K39:K40"/>
    <mergeCell ref="L39:L40"/>
    <mergeCell ref="M39:M40"/>
    <mergeCell ref="B56:C57"/>
    <mergeCell ref="L7:L8"/>
    <mergeCell ref="M7:M8"/>
    <mergeCell ref="L11:L12"/>
    <mergeCell ref="M11:M12"/>
    <mergeCell ref="N51:N52"/>
    <mergeCell ref="O51:O52"/>
    <mergeCell ref="P51:P52"/>
    <mergeCell ref="C51:C52"/>
    <mergeCell ref="P49:P50"/>
    <mergeCell ref="C49:C50"/>
    <mergeCell ref="K49:K50"/>
    <mergeCell ref="L49:L50"/>
    <mergeCell ref="M49:M50"/>
    <mergeCell ref="N49:N50"/>
    <mergeCell ref="O49:O50"/>
    <mergeCell ref="P45:P46"/>
    <mergeCell ref="C47:C48"/>
    <mergeCell ref="K47:K48"/>
    <mergeCell ref="L47:L48"/>
    <mergeCell ref="M47:M48"/>
    <mergeCell ref="N47:N48"/>
    <mergeCell ref="O47:O48"/>
    <mergeCell ref="P47:P48"/>
    <mergeCell ref="C45:C46"/>
    <mergeCell ref="K45:K46"/>
    <mergeCell ref="L45:L46"/>
    <mergeCell ref="M45:M46"/>
    <mergeCell ref="N45:N46"/>
    <mergeCell ref="O45:O46"/>
    <mergeCell ref="P41:P42"/>
    <mergeCell ref="C43:C44"/>
    <mergeCell ref="K43:K44"/>
    <mergeCell ref="L43:L44"/>
    <mergeCell ref="M43:M44"/>
    <mergeCell ref="N43:N44"/>
    <mergeCell ref="O43:O44"/>
    <mergeCell ref="P43:P44"/>
    <mergeCell ref="C41:C42"/>
    <mergeCell ref="K41:K42"/>
    <mergeCell ref="L41:L42"/>
    <mergeCell ref="M41:M42"/>
    <mergeCell ref="N41:N42"/>
    <mergeCell ref="O41:O42"/>
    <mergeCell ref="N39:N40"/>
    <mergeCell ref="O39:O40"/>
    <mergeCell ref="P39:P40"/>
    <mergeCell ref="P33:P34"/>
    <mergeCell ref="C37:C38"/>
    <mergeCell ref="K37:K38"/>
    <mergeCell ref="L37:L38"/>
    <mergeCell ref="M37:M38"/>
    <mergeCell ref="N37:N38"/>
    <mergeCell ref="O37:O38"/>
    <mergeCell ref="P37:P38"/>
    <mergeCell ref="C33:C34"/>
    <mergeCell ref="K33:K34"/>
    <mergeCell ref="L33:L34"/>
    <mergeCell ref="M33:M34"/>
    <mergeCell ref="N33:N34"/>
    <mergeCell ref="O33:O34"/>
    <mergeCell ref="C35:C36"/>
    <mergeCell ref="K35:K36"/>
    <mergeCell ref="L35:L36"/>
    <mergeCell ref="M35:M36"/>
    <mergeCell ref="N35:N36"/>
    <mergeCell ref="O35:O36"/>
    <mergeCell ref="P35:P36"/>
    <mergeCell ref="P29:P30"/>
    <mergeCell ref="C31:C32"/>
    <mergeCell ref="K31:K32"/>
    <mergeCell ref="L31:L32"/>
    <mergeCell ref="M31:M32"/>
    <mergeCell ref="N31:N32"/>
    <mergeCell ref="O31:O32"/>
    <mergeCell ref="P31:P32"/>
    <mergeCell ref="C29:C30"/>
    <mergeCell ref="K29:K30"/>
    <mergeCell ref="L29:L30"/>
    <mergeCell ref="M29:M30"/>
    <mergeCell ref="N29:N30"/>
    <mergeCell ref="O29:O30"/>
    <mergeCell ref="P25:P26"/>
    <mergeCell ref="C27:C28"/>
    <mergeCell ref="K27:K28"/>
    <mergeCell ref="L27:L28"/>
    <mergeCell ref="M27:M28"/>
    <mergeCell ref="N27:N28"/>
    <mergeCell ref="O27:O28"/>
    <mergeCell ref="P27:P28"/>
    <mergeCell ref="C25:C26"/>
    <mergeCell ref="K25:K26"/>
    <mergeCell ref="L25:L26"/>
    <mergeCell ref="M25:M26"/>
    <mergeCell ref="N25:N26"/>
    <mergeCell ref="O25:O26"/>
    <mergeCell ref="P21:P22"/>
    <mergeCell ref="C23:C24"/>
    <mergeCell ref="K23:K24"/>
    <mergeCell ref="L23:L24"/>
    <mergeCell ref="M23:M24"/>
    <mergeCell ref="N23:N24"/>
    <mergeCell ref="O23:O24"/>
    <mergeCell ref="P23:P24"/>
    <mergeCell ref="C21:C22"/>
    <mergeCell ref="K21:K22"/>
    <mergeCell ref="L21:L22"/>
    <mergeCell ref="M21:M22"/>
    <mergeCell ref="N21:N22"/>
    <mergeCell ref="O21:O22"/>
    <mergeCell ref="E5:G5"/>
    <mergeCell ref="K5:P5"/>
    <mergeCell ref="P7:P8"/>
    <mergeCell ref="P9:P10"/>
    <mergeCell ref="P17:P18"/>
    <mergeCell ref="C19:C20"/>
    <mergeCell ref="K19:K20"/>
    <mergeCell ref="L19:L20"/>
    <mergeCell ref="M19:M20"/>
    <mergeCell ref="N19:N20"/>
    <mergeCell ref="O19:O20"/>
    <mergeCell ref="P19:P20"/>
    <mergeCell ref="C17:C18"/>
    <mergeCell ref="K17:K18"/>
    <mergeCell ref="L17:L18"/>
    <mergeCell ref="M17:M18"/>
    <mergeCell ref="N17:N18"/>
    <mergeCell ref="O17:O18"/>
    <mergeCell ref="C7:C8"/>
    <mergeCell ref="K9:K10"/>
    <mergeCell ref="L9:L10"/>
    <mergeCell ref="M9:M10"/>
    <mergeCell ref="N9:N10"/>
    <mergeCell ref="O9:O10"/>
    <mergeCell ref="B2:P2"/>
    <mergeCell ref="C15:C16"/>
    <mergeCell ref="K15:K16"/>
    <mergeCell ref="L15:L16"/>
    <mergeCell ref="M15:M16"/>
    <mergeCell ref="N15:N16"/>
    <mergeCell ref="O15:O16"/>
    <mergeCell ref="P15:P16"/>
    <mergeCell ref="C13:C14"/>
    <mergeCell ref="K13:K14"/>
    <mergeCell ref="L13:L14"/>
    <mergeCell ref="M13:M14"/>
    <mergeCell ref="N13:N14"/>
    <mergeCell ref="O13:O14"/>
    <mergeCell ref="P13:P14"/>
    <mergeCell ref="P11:P12"/>
    <mergeCell ref="C9:C10"/>
    <mergeCell ref="K11:K12"/>
    <mergeCell ref="N11:N12"/>
    <mergeCell ref="O11:O12"/>
    <mergeCell ref="N7:N8"/>
    <mergeCell ref="O7:O8"/>
    <mergeCell ref="B3:O3"/>
    <mergeCell ref="K7:K8"/>
    <mergeCell ref="B58:C59"/>
    <mergeCell ref="M58:M59"/>
    <mergeCell ref="M56:M57"/>
    <mergeCell ref="N56:N57"/>
    <mergeCell ref="P56:P57"/>
    <mergeCell ref="K56:K57"/>
    <mergeCell ref="L56:L57"/>
    <mergeCell ref="K58:K59"/>
    <mergeCell ref="L58:L59"/>
    <mergeCell ref="N58:N59"/>
    <mergeCell ref="P58:P59"/>
    <mergeCell ref="O58:O59"/>
  </mergeCells>
  <conditionalFormatting sqref="Q54">
    <cfRule type="dataBar" priority="26">
      <dataBar>
        <cfvo type="min" val="0"/>
        <cfvo type="max" val="0"/>
        <color rgb="FF63C384"/>
      </dataBar>
    </cfRule>
  </conditionalFormatting>
  <conditionalFormatting sqref="Q54">
    <cfRule type="dataBar" priority="23">
      <dataBar>
        <cfvo type="min" val="0"/>
        <cfvo type="max" val="0"/>
        <color rgb="FF63C384"/>
      </dataBar>
    </cfRule>
  </conditionalFormatting>
  <conditionalFormatting sqref="K54">
    <cfRule type="dataBar" priority="22">
      <dataBar>
        <cfvo type="min" val="0"/>
        <cfvo type="max" val="0"/>
        <color rgb="FF63C384"/>
      </dataBar>
    </cfRule>
  </conditionalFormatting>
  <conditionalFormatting sqref="K54">
    <cfRule type="dataBar" priority="21">
      <dataBar>
        <cfvo type="min" val="0"/>
        <cfvo type="max" val="0"/>
        <color rgb="FF63C384"/>
      </dataBar>
    </cfRule>
  </conditionalFormatting>
  <conditionalFormatting sqref="Q54">
    <cfRule type="dataBar" priority="20">
      <dataBar>
        <cfvo type="min" val="0"/>
        <cfvo type="max" val="0"/>
        <color rgb="FF63C384"/>
      </dataBar>
    </cfRule>
  </conditionalFormatting>
  <conditionalFormatting sqref="P54 P3:P5 O6:O52">
    <cfRule type="cellIs" dxfId="5" priority="16" operator="lessThan">
      <formula>0</formula>
    </cfRule>
  </conditionalFormatting>
  <conditionalFormatting sqref="J56">
    <cfRule type="dataBar" priority="29">
      <dataBar>
        <cfvo type="min" val="0"/>
        <cfvo type="max" val="0"/>
        <color rgb="FFFFB628"/>
      </dataBar>
    </cfRule>
  </conditionalFormatting>
  <conditionalFormatting sqref="P56">
    <cfRule type="dataBar" priority="15">
      <dataBar>
        <cfvo type="min" val="0"/>
        <cfvo type="max" val="0"/>
        <color rgb="FFFFB628"/>
      </dataBar>
    </cfRule>
  </conditionalFormatting>
  <conditionalFormatting sqref="H7:H52">
    <cfRule type="dataBar" priority="7">
      <dataBar>
        <cfvo type="min" val="0"/>
        <cfvo type="max" val="0"/>
        <color theme="7" tint="0.39997558519241921"/>
      </dataBar>
    </cfRule>
    <cfRule type="dataBar" priority="109">
      <dataBar>
        <cfvo type="min" val="0"/>
        <cfvo type="max" val="0"/>
        <color rgb="FF008AEF"/>
      </dataBar>
    </cfRule>
  </conditionalFormatting>
  <conditionalFormatting sqref="J7:J53">
    <cfRule type="cellIs" dxfId="4" priority="6" operator="greaterThan">
      <formula>1</formula>
    </cfRule>
  </conditionalFormatting>
  <conditionalFormatting sqref="J7:J52">
    <cfRule type="cellIs" dxfId="3" priority="4" operator="greaterThan">
      <formula>1</formula>
    </cfRule>
    <cfRule type="cellIs" dxfId="2" priority="5" operator="greaterThan">
      <formula>1</formula>
    </cfRule>
  </conditionalFormatting>
  <conditionalFormatting sqref="P7:P53">
    <cfRule type="cellIs" dxfId="1" priority="2" operator="greaterThan">
      <formula>1</formula>
    </cfRule>
    <cfRule type="dataBar" priority="3">
      <dataBar>
        <cfvo type="min" val="0"/>
        <cfvo type="max" val="0"/>
        <color theme="7"/>
      </dataBar>
    </cfRule>
  </conditionalFormatting>
  <conditionalFormatting sqref="I7:I52">
    <cfRule type="cellIs" dxfId="0" priority="1" operator="lessThan">
      <formula>0</formula>
    </cfRule>
  </conditionalFormatting>
  <pageMargins left="0.7" right="0.7" top="0.75" bottom="0.75" header="0.3" footer="0.3"/>
  <pageSetup paperSize="172" orientation="portrait" r:id="rId1"/>
  <ignoredErrors>
    <ignoredError sqref="G12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G62"/>
  <sheetViews>
    <sheetView zoomScaleNormal="100" workbookViewId="0">
      <selection activeCell="E10" sqref="E10"/>
    </sheetView>
  </sheetViews>
  <sheetFormatPr baseColWidth="10" defaultRowHeight="15"/>
  <cols>
    <col min="1" max="1" width="2.28515625" style="10" customWidth="1"/>
    <col min="2" max="2" width="34" customWidth="1"/>
    <col min="5" max="5" width="14.140625" customWidth="1"/>
    <col min="6" max="6" width="14" customWidth="1"/>
    <col min="7" max="7" width="21" bestFit="1" customWidth="1"/>
    <col min="11" max="25" width="11.5703125" style="10"/>
  </cols>
  <sheetData>
    <row r="1" spans="1:33" s="10" customFormat="1"/>
    <row r="2" spans="1:33" s="7" customFormat="1" ht="20.100000000000001" customHeight="1">
      <c r="A2" s="6"/>
      <c r="B2" s="842" t="s">
        <v>333</v>
      </c>
      <c r="C2" s="843"/>
      <c r="D2" s="843"/>
      <c r="E2" s="843"/>
      <c r="F2" s="843"/>
      <c r="G2" s="843"/>
      <c r="H2" s="843"/>
      <c r="I2" s="843"/>
      <c r="J2" s="84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7" customFormat="1" ht="20.100000000000001" customHeight="1">
      <c r="A3" s="6"/>
      <c r="B3" s="845">
        <f>Resumen_año!C5</f>
        <v>43627</v>
      </c>
      <c r="C3" s="846"/>
      <c r="D3" s="846"/>
      <c r="E3" s="846"/>
      <c r="F3" s="846"/>
      <c r="G3" s="846"/>
      <c r="H3" s="846"/>
      <c r="I3" s="846"/>
      <c r="J3" s="84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10" customFormat="1"/>
    <row r="5" spans="1:33" s="10" customFormat="1"/>
    <row r="6" spans="1:33">
      <c r="B6" s="841" t="s">
        <v>72</v>
      </c>
      <c r="C6" s="848" t="s">
        <v>63</v>
      </c>
      <c r="D6" s="841" t="s">
        <v>73</v>
      </c>
      <c r="E6" s="849" t="s">
        <v>74</v>
      </c>
      <c r="F6" s="849"/>
      <c r="G6" s="850" t="s">
        <v>75</v>
      </c>
      <c r="H6" s="851" t="s">
        <v>52</v>
      </c>
      <c r="I6" s="841" t="s">
        <v>76</v>
      </c>
      <c r="J6" s="841" t="s">
        <v>61</v>
      </c>
    </row>
    <row r="7" spans="1:33">
      <c r="B7" s="841"/>
      <c r="C7" s="848"/>
      <c r="D7" s="841"/>
      <c r="E7" s="155" t="s">
        <v>77</v>
      </c>
      <c r="F7" s="155" t="s">
        <v>78</v>
      </c>
      <c r="G7" s="850"/>
      <c r="H7" s="851"/>
      <c r="I7" s="841"/>
      <c r="J7" s="841"/>
    </row>
    <row r="8" spans="1:33">
      <c r="B8" s="154" t="s">
        <v>79</v>
      </c>
      <c r="C8" s="156" t="s">
        <v>69</v>
      </c>
      <c r="D8" s="157">
        <v>20</v>
      </c>
      <c r="E8" s="158">
        <v>0</v>
      </c>
      <c r="F8" s="158">
        <v>0.46300000000000002</v>
      </c>
      <c r="G8" s="158">
        <f>E8+F8</f>
        <v>0.46300000000000002</v>
      </c>
      <c r="H8" s="159">
        <f t="shared" ref="H8:H9" si="0">D8-G8</f>
        <v>19.536999999999999</v>
      </c>
      <c r="I8" s="160">
        <f t="shared" ref="I8" si="1">G8/D8</f>
        <v>2.315E-2</v>
      </c>
      <c r="J8" s="161"/>
    </row>
    <row r="9" spans="1:33">
      <c r="B9" s="154" t="s">
        <v>80</v>
      </c>
      <c r="C9" s="156" t="s">
        <v>69</v>
      </c>
      <c r="D9" s="157">
        <v>20</v>
      </c>
      <c r="E9" s="158">
        <v>0</v>
      </c>
      <c r="F9" s="158">
        <v>0.14000000000000001</v>
      </c>
      <c r="G9" s="158">
        <f>E9+F9</f>
        <v>0.14000000000000001</v>
      </c>
      <c r="H9" s="159">
        <f t="shared" si="0"/>
        <v>19.86</v>
      </c>
      <c r="I9" s="160">
        <f>G9/D9</f>
        <v>7.000000000000001E-3</v>
      </c>
      <c r="J9" s="161"/>
    </row>
    <row r="10" spans="1:33" s="10" customFormat="1"/>
    <row r="11" spans="1:33" s="10" customFormat="1"/>
    <row r="12" spans="1:33" s="10" customFormat="1"/>
    <row r="13" spans="1:33" s="10" customFormat="1"/>
    <row r="14" spans="1:33" s="10" customFormat="1" ht="18.75">
      <c r="B14" s="835" t="s">
        <v>425</v>
      </c>
      <c r="C14" s="836"/>
      <c r="D14" s="836"/>
      <c r="E14" s="836"/>
      <c r="F14" s="836"/>
      <c r="G14" s="836"/>
      <c r="H14" s="837"/>
    </row>
    <row r="15" spans="1:33" s="10" customFormat="1" ht="18.75">
      <c r="B15" s="838">
        <f>Resumen_año!C5</f>
        <v>43627</v>
      </c>
      <c r="C15" s="839"/>
      <c r="D15" s="839"/>
      <c r="E15" s="839"/>
      <c r="F15" s="839"/>
      <c r="G15" s="839"/>
      <c r="H15" s="840"/>
    </row>
    <row r="16" spans="1:33" s="10" customFormat="1">
      <c r="B16" s="407"/>
      <c r="C16" s="407"/>
      <c r="D16" s="407"/>
      <c r="E16" s="407"/>
      <c r="F16" s="407"/>
      <c r="G16" s="407"/>
      <c r="H16" s="407"/>
    </row>
    <row r="17" spans="2:8" s="10" customFormat="1">
      <c r="B17" s="427" t="s">
        <v>128</v>
      </c>
      <c r="C17" s="427" t="s">
        <v>63</v>
      </c>
      <c r="D17" s="427" t="s">
        <v>58</v>
      </c>
      <c r="E17" s="427" t="s">
        <v>426</v>
      </c>
      <c r="F17" s="427" t="s">
        <v>67</v>
      </c>
      <c r="G17" s="427" t="s">
        <v>10</v>
      </c>
      <c r="H17" s="427" t="s">
        <v>130</v>
      </c>
    </row>
    <row r="18" spans="2:8" s="10" customFormat="1">
      <c r="B18" s="831" t="s">
        <v>427</v>
      </c>
      <c r="C18" s="833" t="s">
        <v>428</v>
      </c>
      <c r="D18" s="426" t="s">
        <v>429</v>
      </c>
      <c r="E18" s="424">
        <v>0.14849999999999999</v>
      </c>
      <c r="F18" s="425">
        <v>3.9E-2</v>
      </c>
      <c r="G18" s="429">
        <f>+E18-F18</f>
        <v>0.10949999999999999</v>
      </c>
      <c r="H18" s="428">
        <f>+F18/E18</f>
        <v>0.26262626262626265</v>
      </c>
    </row>
    <row r="19" spans="2:8" s="10" customFormat="1">
      <c r="B19" s="832"/>
      <c r="C19" s="834"/>
      <c r="D19" s="426" t="s">
        <v>83</v>
      </c>
      <c r="E19" s="424">
        <v>4.9500000000000002E-2</v>
      </c>
      <c r="F19" s="425">
        <v>0</v>
      </c>
      <c r="G19" s="429">
        <f>+E19-F19</f>
        <v>4.9500000000000002E-2</v>
      </c>
      <c r="H19" s="428">
        <f>+F19/E19</f>
        <v>0</v>
      </c>
    </row>
    <row r="20" spans="2:8" s="10" customFormat="1"/>
    <row r="21" spans="2:8" s="10" customFormat="1"/>
    <row r="22" spans="2:8" s="10" customFormat="1"/>
    <row r="23" spans="2:8" s="10" customFormat="1"/>
    <row r="24" spans="2:8" s="10" customFormat="1"/>
    <row r="25" spans="2:8" s="10" customFormat="1"/>
    <row r="26" spans="2:8" s="10" customFormat="1"/>
    <row r="27" spans="2:8" s="10" customFormat="1"/>
    <row r="28" spans="2:8" s="10" customFormat="1"/>
    <row r="29" spans="2:8" s="10" customFormat="1"/>
    <row r="30" spans="2:8" s="10" customFormat="1"/>
    <row r="31" spans="2:8" s="10" customFormat="1"/>
    <row r="32" spans="2:8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</sheetData>
  <mergeCells count="14">
    <mergeCell ref="B2:J2"/>
    <mergeCell ref="B3:J3"/>
    <mergeCell ref="B6:B7"/>
    <mergeCell ref="C6:C7"/>
    <mergeCell ref="D6:D7"/>
    <mergeCell ref="E6:F6"/>
    <mergeCell ref="G6:G7"/>
    <mergeCell ref="H6:H7"/>
    <mergeCell ref="I6:I7"/>
    <mergeCell ref="B18:B19"/>
    <mergeCell ref="C18:C19"/>
    <mergeCell ref="B14:H14"/>
    <mergeCell ref="B15:H15"/>
    <mergeCell ref="J6:J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H28"/>
  <sheetViews>
    <sheetView tabSelected="1" topLeftCell="A5" workbookViewId="0">
      <selection activeCell="I28" sqref="I28"/>
    </sheetView>
  </sheetViews>
  <sheetFormatPr baseColWidth="10" defaultRowHeight="15"/>
  <cols>
    <col min="3" max="3" width="26.42578125" customWidth="1"/>
    <col min="8" max="8" width="13.7109375" bestFit="1" customWidth="1"/>
    <col min="14" max="14" width="14.85546875" customWidth="1"/>
  </cols>
  <sheetData>
    <row r="1" spans="1:34" s="407" customFormat="1"/>
    <row r="2" spans="1:34" s="7" customFormat="1" ht="20.100000000000001" customHeight="1">
      <c r="A2" s="6"/>
      <c r="B2" s="852" t="s">
        <v>432</v>
      </c>
      <c r="C2" s="853"/>
      <c r="D2" s="853"/>
      <c r="E2" s="853"/>
      <c r="F2" s="853"/>
      <c r="G2" s="853"/>
      <c r="H2" s="853"/>
      <c r="I2" s="853"/>
      <c r="J2" s="853"/>
      <c r="K2" s="85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7" customFormat="1" ht="20.100000000000001" customHeight="1">
      <c r="A3" s="6"/>
      <c r="B3" s="855">
        <f>Resumen_año!C5</f>
        <v>43627</v>
      </c>
      <c r="C3" s="856"/>
      <c r="D3" s="856"/>
      <c r="E3" s="856"/>
      <c r="F3" s="856"/>
      <c r="G3" s="856"/>
      <c r="H3" s="856"/>
      <c r="I3" s="856"/>
      <c r="J3" s="856"/>
      <c r="K3" s="85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6" spans="1:34" s="431" customFormat="1">
      <c r="A6" s="433" t="s">
        <v>1</v>
      </c>
      <c r="B6" s="433" t="s">
        <v>313</v>
      </c>
      <c r="C6" s="433" t="s">
        <v>433</v>
      </c>
      <c r="D6" s="433" t="s">
        <v>435</v>
      </c>
      <c r="E6" s="433" t="s">
        <v>5</v>
      </c>
      <c r="F6" s="433" t="s">
        <v>129</v>
      </c>
      <c r="G6" s="433" t="s">
        <v>436</v>
      </c>
      <c r="H6" s="433" t="s">
        <v>15</v>
      </c>
      <c r="I6" s="433" t="s">
        <v>67</v>
      </c>
      <c r="J6" s="433" t="s">
        <v>10</v>
      </c>
      <c r="K6" s="433" t="s">
        <v>76</v>
      </c>
      <c r="M6" s="433" t="s">
        <v>1</v>
      </c>
      <c r="N6" s="433" t="s">
        <v>468</v>
      </c>
    </row>
    <row r="7" spans="1:34">
      <c r="A7" s="571" t="s">
        <v>455</v>
      </c>
      <c r="B7" s="394">
        <v>36</v>
      </c>
      <c r="C7" s="432" t="s">
        <v>434</v>
      </c>
      <c r="D7" s="394">
        <v>963986</v>
      </c>
      <c r="E7" s="394" t="s">
        <v>69</v>
      </c>
      <c r="F7" s="394">
        <v>20</v>
      </c>
      <c r="G7" s="394"/>
      <c r="H7" s="394">
        <f>F7+G7</f>
        <v>20</v>
      </c>
      <c r="I7" s="555">
        <v>6</v>
      </c>
      <c r="J7" s="394">
        <f>H7-I7</f>
        <v>14</v>
      </c>
      <c r="K7" s="454">
        <f>I7/H7</f>
        <v>0.3</v>
      </c>
      <c r="M7" s="2" t="s">
        <v>455</v>
      </c>
      <c r="N7" s="2">
        <f>+F28</f>
        <v>196.46</v>
      </c>
    </row>
    <row r="8" spans="1:34">
      <c r="A8" s="571" t="s">
        <v>455</v>
      </c>
      <c r="B8" s="394">
        <v>37</v>
      </c>
      <c r="C8" s="432" t="s">
        <v>439</v>
      </c>
      <c r="D8" s="394">
        <v>966861</v>
      </c>
      <c r="E8" s="394" t="s">
        <v>69</v>
      </c>
      <c r="F8" s="394">
        <v>6</v>
      </c>
      <c r="G8" s="394"/>
      <c r="H8" s="394">
        <f>F8+G8</f>
        <v>6</v>
      </c>
      <c r="I8" s="555"/>
      <c r="J8" s="394">
        <f>H8-I8</f>
        <v>6</v>
      </c>
      <c r="K8" s="454">
        <f>I8/H8</f>
        <v>0</v>
      </c>
    </row>
    <row r="9" spans="1:34">
      <c r="A9" s="571" t="s">
        <v>455</v>
      </c>
      <c r="B9" s="394">
        <v>38</v>
      </c>
      <c r="C9" s="432" t="s">
        <v>438</v>
      </c>
      <c r="D9" s="394">
        <v>964694</v>
      </c>
      <c r="E9" s="394" t="s">
        <v>69</v>
      </c>
      <c r="F9" s="394">
        <v>20.38</v>
      </c>
      <c r="G9" s="394"/>
      <c r="H9" s="394">
        <f>F9+G9</f>
        <v>20.38</v>
      </c>
      <c r="I9" s="555">
        <v>1.6</v>
      </c>
      <c r="J9" s="394">
        <f>H9-I9</f>
        <v>18.779999999999998</v>
      </c>
      <c r="K9" s="454">
        <f>I9/H9</f>
        <v>7.8508341511285579E-2</v>
      </c>
    </row>
    <row r="10" spans="1:34">
      <c r="A10" s="571" t="s">
        <v>455</v>
      </c>
      <c r="B10" s="455">
        <v>48</v>
      </c>
      <c r="C10" s="552" t="s">
        <v>462</v>
      </c>
      <c r="D10" s="455">
        <v>965466</v>
      </c>
      <c r="E10" s="550" t="s">
        <v>69</v>
      </c>
      <c r="F10" s="455">
        <v>2</v>
      </c>
      <c r="G10" s="2"/>
      <c r="H10" s="550">
        <f t="shared" ref="H10:H11" si="0">F10+G10</f>
        <v>2</v>
      </c>
      <c r="I10" s="555">
        <v>1.65</v>
      </c>
      <c r="J10" s="550">
        <f t="shared" ref="J10:J11" si="1">H10-I10</f>
        <v>0.35000000000000009</v>
      </c>
      <c r="K10" s="454">
        <f t="shared" ref="K10:K11" si="2">I10/H10</f>
        <v>0.82499999999999996</v>
      </c>
    </row>
    <row r="11" spans="1:34">
      <c r="A11" s="571" t="s">
        <v>455</v>
      </c>
      <c r="B11" s="455">
        <v>48</v>
      </c>
      <c r="C11" s="552" t="s">
        <v>463</v>
      </c>
      <c r="D11" s="455">
        <v>960991</v>
      </c>
      <c r="E11" s="550" t="s">
        <v>69</v>
      </c>
      <c r="F11" s="455">
        <v>2</v>
      </c>
      <c r="G11" s="2"/>
      <c r="H11" s="550">
        <f t="shared" si="0"/>
        <v>2</v>
      </c>
      <c r="I11" s="555">
        <v>1.1000000000000001</v>
      </c>
      <c r="J11" s="550">
        <f t="shared" si="1"/>
        <v>0.89999999999999991</v>
      </c>
      <c r="K11" s="454">
        <f t="shared" si="2"/>
        <v>0.55000000000000004</v>
      </c>
    </row>
    <row r="12" spans="1:34">
      <c r="A12" s="571" t="s">
        <v>455</v>
      </c>
      <c r="B12" s="455">
        <v>49</v>
      </c>
      <c r="C12" s="552" t="s">
        <v>462</v>
      </c>
      <c r="D12" s="455">
        <v>956516</v>
      </c>
      <c r="E12" s="550" t="s">
        <v>69</v>
      </c>
      <c r="F12" s="455">
        <v>2</v>
      </c>
      <c r="G12" s="2"/>
      <c r="H12" s="550">
        <f t="shared" ref="H12:H13" si="3">F12+G12</f>
        <v>2</v>
      </c>
      <c r="I12" s="555"/>
      <c r="J12" s="550">
        <f t="shared" ref="J12:J13" si="4">H12-I12</f>
        <v>2</v>
      </c>
      <c r="K12" s="454">
        <f t="shared" ref="K12:K13" si="5">I12/H12</f>
        <v>0</v>
      </c>
    </row>
    <row r="13" spans="1:34">
      <c r="A13" s="571" t="s">
        <v>455</v>
      </c>
      <c r="B13" s="554">
        <v>49</v>
      </c>
      <c r="C13" s="552" t="s">
        <v>463</v>
      </c>
      <c r="D13" s="455">
        <v>952041</v>
      </c>
      <c r="E13" s="550" t="s">
        <v>69</v>
      </c>
      <c r="F13" s="455">
        <v>2</v>
      </c>
      <c r="G13" s="2"/>
      <c r="H13" s="550">
        <f t="shared" si="3"/>
        <v>2</v>
      </c>
      <c r="I13" s="555">
        <v>1.25</v>
      </c>
      <c r="J13" s="550">
        <f t="shared" si="4"/>
        <v>0.75</v>
      </c>
      <c r="K13" s="454">
        <f t="shared" si="5"/>
        <v>0.625</v>
      </c>
    </row>
    <row r="14" spans="1:34">
      <c r="A14" s="571" t="s">
        <v>455</v>
      </c>
      <c r="B14" s="455">
        <v>50</v>
      </c>
      <c r="C14" s="553" t="s">
        <v>462</v>
      </c>
      <c r="D14" s="455">
        <v>952042</v>
      </c>
      <c r="E14" s="550" t="s">
        <v>69</v>
      </c>
      <c r="F14" s="455">
        <v>7</v>
      </c>
      <c r="G14" s="2"/>
      <c r="H14" s="550">
        <f t="shared" ref="H14" si="6">F14+G14</f>
        <v>7</v>
      </c>
      <c r="I14" s="555">
        <v>0.625</v>
      </c>
      <c r="J14" s="550">
        <f t="shared" ref="J14" si="7">H14-I14</f>
        <v>6.375</v>
      </c>
      <c r="K14" s="454">
        <f t="shared" ref="K14" si="8">I14/H14</f>
        <v>8.9285714285714288E-2</v>
      </c>
    </row>
    <row r="15" spans="1:34">
      <c r="A15" s="571" t="s">
        <v>455</v>
      </c>
      <c r="B15" s="455">
        <v>54</v>
      </c>
      <c r="C15" s="553" t="s">
        <v>464</v>
      </c>
      <c r="D15" s="455">
        <v>910104</v>
      </c>
      <c r="E15" s="556" t="s">
        <v>69</v>
      </c>
      <c r="F15" s="455">
        <v>11</v>
      </c>
      <c r="G15" s="2"/>
      <c r="H15" s="556">
        <f t="shared" ref="H15" si="9">F15+G15</f>
        <v>11</v>
      </c>
      <c r="I15" s="555">
        <v>4.8959999999999999</v>
      </c>
      <c r="J15" s="556">
        <f t="shared" ref="J15" si="10">H15-I15</f>
        <v>6.1040000000000001</v>
      </c>
      <c r="K15" s="454">
        <f t="shared" ref="K15" si="11">I15/H15</f>
        <v>0.44509090909090909</v>
      </c>
    </row>
    <row r="16" spans="1:34">
      <c r="A16" s="571" t="s">
        <v>455</v>
      </c>
      <c r="B16" s="455">
        <v>55</v>
      </c>
      <c r="C16" s="553" t="s">
        <v>465</v>
      </c>
      <c r="D16" s="455">
        <v>967084</v>
      </c>
      <c r="E16" s="556" t="s">
        <v>69</v>
      </c>
      <c r="F16" s="455">
        <v>20</v>
      </c>
      <c r="G16" s="2"/>
      <c r="H16" s="556">
        <f t="shared" ref="H16:H19" si="12">F16+G16</f>
        <v>20</v>
      </c>
      <c r="I16" s="555"/>
      <c r="J16" s="556">
        <f t="shared" ref="J16:J19" si="13">H16-I16</f>
        <v>20</v>
      </c>
      <c r="K16" s="454">
        <f t="shared" ref="K16:K19" si="14">I16/H16</f>
        <v>0</v>
      </c>
    </row>
    <row r="17" spans="1:11">
      <c r="A17" s="571" t="s">
        <v>455</v>
      </c>
      <c r="B17" s="455">
        <v>55</v>
      </c>
      <c r="C17" s="553" t="s">
        <v>466</v>
      </c>
      <c r="D17" s="455">
        <v>966319</v>
      </c>
      <c r="E17" s="556" t="s">
        <v>69</v>
      </c>
      <c r="F17" s="455">
        <v>30</v>
      </c>
      <c r="G17" s="2"/>
      <c r="H17" s="556">
        <f t="shared" si="12"/>
        <v>30</v>
      </c>
      <c r="I17" s="555">
        <v>3.6480000000000001</v>
      </c>
      <c r="J17" s="556">
        <f t="shared" si="13"/>
        <v>26.352</v>
      </c>
      <c r="K17" s="454">
        <f t="shared" si="14"/>
        <v>0.1216</v>
      </c>
    </row>
    <row r="18" spans="1:11">
      <c r="A18" s="571" t="s">
        <v>455</v>
      </c>
      <c r="B18" s="455">
        <v>55</v>
      </c>
      <c r="C18" s="553" t="s">
        <v>467</v>
      </c>
      <c r="D18" s="455">
        <v>902359</v>
      </c>
      <c r="E18" s="556" t="s">
        <v>69</v>
      </c>
      <c r="F18" s="455">
        <v>15</v>
      </c>
      <c r="G18" s="2"/>
      <c r="H18" s="556">
        <f t="shared" si="12"/>
        <v>15</v>
      </c>
      <c r="I18" s="555"/>
      <c r="J18" s="556">
        <f t="shared" si="13"/>
        <v>15</v>
      </c>
      <c r="K18" s="454">
        <f t="shared" si="14"/>
        <v>0</v>
      </c>
    </row>
    <row r="19" spans="1:11">
      <c r="A19" s="571" t="s">
        <v>455</v>
      </c>
      <c r="B19" s="455">
        <v>55</v>
      </c>
      <c r="C19" s="553" t="s">
        <v>477</v>
      </c>
      <c r="D19" s="455">
        <v>959487</v>
      </c>
      <c r="E19" s="556" t="s">
        <v>69</v>
      </c>
      <c r="F19" s="455">
        <v>8</v>
      </c>
      <c r="G19" s="2"/>
      <c r="H19" s="556">
        <f t="shared" si="12"/>
        <v>8</v>
      </c>
      <c r="I19" s="555"/>
      <c r="J19" s="556">
        <f t="shared" si="13"/>
        <v>8</v>
      </c>
      <c r="K19" s="454">
        <f t="shared" si="14"/>
        <v>0</v>
      </c>
    </row>
    <row r="20" spans="1:11">
      <c r="A20" s="571" t="s">
        <v>455</v>
      </c>
      <c r="B20" s="455">
        <v>64</v>
      </c>
      <c r="C20" s="553" t="s">
        <v>462</v>
      </c>
      <c r="D20" s="455">
        <v>959488</v>
      </c>
      <c r="E20" s="562" t="s">
        <v>69</v>
      </c>
      <c r="F20" s="455">
        <v>10</v>
      </c>
      <c r="G20" s="2"/>
      <c r="H20" s="562">
        <f t="shared" ref="H20" si="15">F20+G20</f>
        <v>10</v>
      </c>
      <c r="I20" s="555"/>
      <c r="J20" s="562">
        <f t="shared" ref="J20" si="16">H20-I20</f>
        <v>10</v>
      </c>
      <c r="K20" s="454">
        <f t="shared" ref="K20" si="17">I20/H20</f>
        <v>0</v>
      </c>
    </row>
    <row r="21" spans="1:11">
      <c r="A21" s="571" t="s">
        <v>455</v>
      </c>
      <c r="B21" s="455">
        <v>69</v>
      </c>
      <c r="C21" s="553" t="s">
        <v>474</v>
      </c>
      <c r="D21" s="455">
        <v>960125</v>
      </c>
      <c r="E21" s="563" t="s">
        <v>69</v>
      </c>
      <c r="F21" s="455">
        <v>5</v>
      </c>
      <c r="G21" s="2"/>
      <c r="H21" s="563">
        <f t="shared" ref="H21" si="18">F21+G21</f>
        <v>5</v>
      </c>
      <c r="I21" s="555"/>
      <c r="J21" s="563">
        <f t="shared" ref="J21" si="19">H21-I21</f>
        <v>5</v>
      </c>
      <c r="K21" s="454">
        <f t="shared" ref="K21" si="20">I21/H21</f>
        <v>0</v>
      </c>
    </row>
    <row r="22" spans="1:11">
      <c r="A22" s="571" t="s">
        <v>455</v>
      </c>
      <c r="B22" s="455">
        <v>72</v>
      </c>
      <c r="C22" s="553" t="s">
        <v>439</v>
      </c>
      <c r="D22" s="455">
        <v>966861</v>
      </c>
      <c r="E22" s="563" t="s">
        <v>69</v>
      </c>
      <c r="F22" s="455">
        <v>10</v>
      </c>
      <c r="G22" s="2"/>
      <c r="H22" s="563">
        <f t="shared" ref="H22" si="21">F22+G22</f>
        <v>10</v>
      </c>
      <c r="I22" s="555"/>
      <c r="J22" s="563">
        <f t="shared" ref="J22" si="22">H22-I22</f>
        <v>10</v>
      </c>
      <c r="K22" s="454">
        <f t="shared" ref="K22" si="23">I22/H22</f>
        <v>0</v>
      </c>
    </row>
    <row r="23" spans="1:11">
      <c r="A23" s="571" t="s">
        <v>455</v>
      </c>
      <c r="B23" s="455">
        <v>74</v>
      </c>
      <c r="C23" s="553" t="s">
        <v>475</v>
      </c>
      <c r="D23" s="455">
        <v>963982</v>
      </c>
      <c r="E23" s="564" t="s">
        <v>69</v>
      </c>
      <c r="F23" s="455">
        <v>7</v>
      </c>
      <c r="G23" s="2"/>
      <c r="H23" s="564">
        <f t="shared" ref="H23" si="24">F23+G23</f>
        <v>7</v>
      </c>
      <c r="I23" s="555"/>
      <c r="J23" s="564">
        <f t="shared" ref="J23" si="25">H23-I23</f>
        <v>7</v>
      </c>
      <c r="K23" s="454">
        <f t="shared" ref="K23" si="26">I23/H23</f>
        <v>0</v>
      </c>
    </row>
    <row r="24" spans="1:11">
      <c r="A24" s="571" t="s">
        <v>455</v>
      </c>
      <c r="B24" s="455">
        <v>75</v>
      </c>
      <c r="C24" s="553" t="s">
        <v>476</v>
      </c>
      <c r="D24" s="455">
        <v>966729</v>
      </c>
      <c r="E24" s="564" t="s">
        <v>69</v>
      </c>
      <c r="F24" s="455">
        <v>8</v>
      </c>
      <c r="G24" s="2"/>
      <c r="H24" s="564">
        <f t="shared" ref="H24" si="27">F24+G24</f>
        <v>8</v>
      </c>
      <c r="I24" s="555"/>
      <c r="J24" s="564">
        <f t="shared" ref="J24" si="28">H24-I24</f>
        <v>8</v>
      </c>
      <c r="K24" s="454">
        <f t="shared" ref="K24" si="29">I24/H24</f>
        <v>0</v>
      </c>
    </row>
    <row r="25" spans="1:11">
      <c r="A25" s="571" t="s">
        <v>455</v>
      </c>
      <c r="B25" s="455">
        <v>100</v>
      </c>
      <c r="C25" s="553" t="s">
        <v>571</v>
      </c>
      <c r="D25" s="455">
        <v>965724</v>
      </c>
      <c r="E25" s="570" t="s">
        <v>69</v>
      </c>
      <c r="F25" s="455">
        <v>2</v>
      </c>
      <c r="G25" s="2"/>
      <c r="H25" s="570">
        <f t="shared" ref="H25" si="30">F25+G25</f>
        <v>2</v>
      </c>
      <c r="I25" s="555"/>
      <c r="J25" s="570">
        <f t="shared" ref="J25" si="31">H25-I25</f>
        <v>2</v>
      </c>
      <c r="K25" s="454">
        <f t="shared" ref="K25" si="32">I25/H25</f>
        <v>0</v>
      </c>
    </row>
    <row r="26" spans="1:11">
      <c r="A26" s="572" t="s">
        <v>455</v>
      </c>
      <c r="B26" s="455">
        <v>102</v>
      </c>
      <c r="C26" s="553" t="s">
        <v>573</v>
      </c>
      <c r="D26" s="455">
        <v>966009</v>
      </c>
      <c r="E26" s="572" t="s">
        <v>69</v>
      </c>
      <c r="F26" s="455">
        <v>6.08</v>
      </c>
      <c r="G26" s="2"/>
      <c r="H26" s="572">
        <f t="shared" ref="H26" si="33">F26+G26</f>
        <v>6.08</v>
      </c>
      <c r="I26" s="555"/>
      <c r="J26" s="572">
        <f t="shared" ref="J26" si="34">H26-I26</f>
        <v>6.08</v>
      </c>
      <c r="K26" s="454">
        <f t="shared" ref="K26" si="35">I26/H26</f>
        <v>0</v>
      </c>
    </row>
    <row r="27" spans="1:11">
      <c r="A27" s="572" t="s">
        <v>455</v>
      </c>
      <c r="B27" s="455">
        <v>103</v>
      </c>
      <c r="C27" s="553" t="s">
        <v>574</v>
      </c>
      <c r="D27" s="455">
        <v>966183</v>
      </c>
      <c r="E27" s="572" t="s">
        <v>69</v>
      </c>
      <c r="F27" s="455">
        <v>3</v>
      </c>
      <c r="G27" s="2"/>
      <c r="H27" s="572">
        <f t="shared" ref="H27" si="36">F27+G27</f>
        <v>3</v>
      </c>
      <c r="I27" s="555"/>
      <c r="J27" s="572">
        <f t="shared" ref="J27" si="37">H27-I27</f>
        <v>3</v>
      </c>
      <c r="K27" s="454">
        <f t="shared" ref="K27" si="38">I27/H27</f>
        <v>0</v>
      </c>
    </row>
    <row r="28" spans="1:11">
      <c r="F28">
        <f>SUM(F7:F27)</f>
        <v>196.46</v>
      </c>
      <c r="I28" s="252">
        <f>SUM(I7:I27)</f>
        <v>20.768999999999998</v>
      </c>
    </row>
  </sheetData>
  <mergeCells count="2">
    <mergeCell ref="B2:K2"/>
    <mergeCell ref="B3:K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09"/>
  <sheetViews>
    <sheetView zoomScale="70" zoomScaleNormal="70" workbookViewId="0">
      <pane ySplit="1" topLeftCell="A2" activePane="bottomLeft" state="frozen"/>
      <selection pane="bottomLeft" activeCell="E1008" sqref="E1008"/>
    </sheetView>
  </sheetViews>
  <sheetFormatPr baseColWidth="10" defaultColWidth="14.42578125" defaultRowHeight="15.75" customHeight="1"/>
  <cols>
    <col min="1" max="1" width="28.28515625" style="408" customWidth="1"/>
    <col min="2" max="2" width="22.85546875" style="408" customWidth="1"/>
    <col min="3" max="3" width="6.85546875" style="408" customWidth="1"/>
    <col min="4" max="4" width="17.5703125" style="408" customWidth="1"/>
    <col min="5" max="5" width="189.140625" style="408" bestFit="1" customWidth="1"/>
    <col min="6" max="6" width="14.140625" style="408" customWidth="1"/>
    <col min="7" max="7" width="16.140625" style="408" customWidth="1"/>
    <col min="8" max="8" width="13.28515625" style="408" customWidth="1"/>
    <col min="9" max="9" width="10.28515625" style="408" customWidth="1"/>
    <col min="10" max="10" width="12.7109375" style="408" customWidth="1"/>
    <col min="11" max="11" width="11.140625" style="408" customWidth="1"/>
    <col min="12" max="12" width="11" style="408" customWidth="1"/>
    <col min="13" max="13" width="10" style="416" customWidth="1"/>
    <col min="14" max="14" width="15.28515625" style="379" customWidth="1"/>
    <col min="15" max="16384" width="14.42578125" style="408"/>
  </cols>
  <sheetData>
    <row r="1" spans="1:15" ht="15.75" customHeight="1">
      <c r="A1" s="413" t="s">
        <v>251</v>
      </c>
      <c r="B1" s="413" t="s">
        <v>252</v>
      </c>
      <c r="C1" s="413" t="s">
        <v>58</v>
      </c>
      <c r="D1" s="413" t="s">
        <v>253</v>
      </c>
      <c r="E1" s="413" t="s">
        <v>254</v>
      </c>
      <c r="F1" s="413" t="s">
        <v>255</v>
      </c>
      <c r="G1" s="413" t="s">
        <v>256</v>
      </c>
      <c r="H1" s="413" t="s">
        <v>129</v>
      </c>
      <c r="I1" s="413" t="s">
        <v>257</v>
      </c>
      <c r="J1" s="413" t="s">
        <v>258</v>
      </c>
      <c r="K1" s="413" t="s">
        <v>127</v>
      </c>
      <c r="L1" s="413" t="s">
        <v>10</v>
      </c>
      <c r="M1" s="420" t="s">
        <v>259</v>
      </c>
      <c r="N1" s="378" t="s">
        <v>260</v>
      </c>
      <c r="O1" s="13" t="s">
        <v>261</v>
      </c>
    </row>
    <row r="2" spans="1:15" ht="15">
      <c r="A2" s="414" t="s">
        <v>90</v>
      </c>
      <c r="B2" s="414" t="s">
        <v>91</v>
      </c>
      <c r="C2" s="414" t="s">
        <v>68</v>
      </c>
      <c r="D2" s="414" t="s">
        <v>92</v>
      </c>
      <c r="E2" s="414" t="str">
        <f>+'Merluza común Artesanal'!E9</f>
        <v>AREA NORTE</v>
      </c>
      <c r="F2" s="414" t="s">
        <v>94</v>
      </c>
      <c r="G2" s="414" t="s">
        <v>94</v>
      </c>
      <c r="H2" s="418">
        <f>'Merluza común Artesanal'!G9</f>
        <v>1.7110000000000001</v>
      </c>
      <c r="I2" s="418">
        <f>'Merluza común Artesanal'!H9</f>
        <v>0</v>
      </c>
      <c r="J2" s="418">
        <f>'Merluza común Artesanal'!I9</f>
        <v>1.7110000000000001</v>
      </c>
      <c r="K2" s="418">
        <f>'Merluza común Artesanal'!J9</f>
        <v>0</v>
      </c>
      <c r="L2" s="418">
        <f>'Merluza común Artesanal'!K9</f>
        <v>1.7110000000000001</v>
      </c>
      <c r="M2" s="566">
        <f>'Merluza común Artesanal'!L9</f>
        <v>0</v>
      </c>
      <c r="N2" s="381" t="str">
        <f>'Merluza común Artesanal'!M9</f>
        <v xml:space="preserve"> -</v>
      </c>
      <c r="O2" s="398">
        <f>Resumen_año!$C$5</f>
        <v>43627</v>
      </c>
    </row>
    <row r="3" spans="1:15" ht="15">
      <c r="A3" s="414" t="s">
        <v>90</v>
      </c>
      <c r="B3" s="414" t="s">
        <v>91</v>
      </c>
      <c r="C3" s="414" t="s">
        <v>68</v>
      </c>
      <c r="D3" s="414" t="s">
        <v>92</v>
      </c>
      <c r="E3" s="414" t="str">
        <f>+'Merluza común Artesanal'!E9</f>
        <v>AREA NORTE</v>
      </c>
      <c r="F3" s="414" t="s">
        <v>95</v>
      </c>
      <c r="G3" s="414" t="s">
        <v>96</v>
      </c>
      <c r="H3" s="418">
        <f>'Merluza común Artesanal'!G10</f>
        <v>8.0109999999999992</v>
      </c>
      <c r="I3" s="418">
        <f>'Merluza común Artesanal'!H10</f>
        <v>0</v>
      </c>
      <c r="J3" s="418">
        <f>'Merluza común Artesanal'!I10</f>
        <v>9.7219999999999995</v>
      </c>
      <c r="K3" s="418">
        <f>'Merluza común Artesanal'!J10</f>
        <v>7.8E-2</v>
      </c>
      <c r="L3" s="418">
        <f>'Merluza común Artesanal'!K10</f>
        <v>9.6440000000000001</v>
      </c>
      <c r="M3" s="566">
        <f>'Merluza común Artesanal'!L10</f>
        <v>8.02304052664061E-3</v>
      </c>
      <c r="N3" s="381" t="str">
        <f>'Merluza común Artesanal'!M10</f>
        <v xml:space="preserve"> -</v>
      </c>
      <c r="O3" s="398">
        <f>Resumen_año!$C$5</f>
        <v>43627</v>
      </c>
    </row>
    <row r="4" spans="1:15" ht="15">
      <c r="A4" s="414" t="s">
        <v>90</v>
      </c>
      <c r="B4" s="414" t="s">
        <v>91</v>
      </c>
      <c r="C4" s="414" t="s">
        <v>68</v>
      </c>
      <c r="D4" s="414" t="s">
        <v>92</v>
      </c>
      <c r="E4" s="414" t="str">
        <f>+'Merluza común Artesanal'!E9</f>
        <v>AREA NORTE</v>
      </c>
      <c r="F4" s="414" t="s">
        <v>97</v>
      </c>
      <c r="G4" s="414" t="s">
        <v>98</v>
      </c>
      <c r="H4" s="418">
        <f>'Merluza común Artesanal'!G11</f>
        <v>9.7230000000000008</v>
      </c>
      <c r="I4" s="418">
        <f>'Merluza común Artesanal'!H11</f>
        <v>0</v>
      </c>
      <c r="J4" s="418">
        <f>'Merluza común Artesanal'!I11</f>
        <v>19.367000000000001</v>
      </c>
      <c r="K4" s="418">
        <f>'Merluza común Artesanal'!J11</f>
        <v>0</v>
      </c>
      <c r="L4" s="418">
        <f>'Merluza común Artesanal'!K11</f>
        <v>19.367000000000001</v>
      </c>
      <c r="M4" s="566">
        <f>'Merluza común Artesanal'!L11</f>
        <v>0</v>
      </c>
      <c r="N4" s="381" t="str">
        <f>'Merluza común Artesanal'!M11</f>
        <v xml:space="preserve"> -</v>
      </c>
      <c r="O4" s="398">
        <f>Resumen_año!$C$5</f>
        <v>43627</v>
      </c>
    </row>
    <row r="5" spans="1:15" ht="15">
      <c r="A5" s="414" t="s">
        <v>90</v>
      </c>
      <c r="B5" s="414" t="s">
        <v>91</v>
      </c>
      <c r="C5" s="414" t="s">
        <v>68</v>
      </c>
      <c r="D5" s="414" t="s">
        <v>92</v>
      </c>
      <c r="E5" s="414" t="str">
        <f>+'Merluza común Artesanal'!E9</f>
        <v>AREA NORTE</v>
      </c>
      <c r="F5" s="414" t="s">
        <v>94</v>
      </c>
      <c r="G5" s="414" t="s">
        <v>98</v>
      </c>
      <c r="H5" s="418">
        <f>'Merluza común Artesanal'!N9</f>
        <v>19.445</v>
      </c>
      <c r="I5" s="418">
        <f>'Merluza común Artesanal'!O9</f>
        <v>0</v>
      </c>
      <c r="J5" s="418">
        <f>'Merluza común Artesanal'!P9</f>
        <v>19.445</v>
      </c>
      <c r="K5" s="418">
        <f>'Merluza común Artesanal'!Q9</f>
        <v>7.8E-2</v>
      </c>
      <c r="L5" s="418">
        <f>'Merluza común Artesanal'!R9</f>
        <v>19.367000000000001</v>
      </c>
      <c r="M5" s="566">
        <f>'Merluza común Artesanal'!S9</f>
        <v>4.0113139624582154E-3</v>
      </c>
      <c r="N5" s="381" t="s">
        <v>262</v>
      </c>
      <c r="O5" s="398">
        <f>Resumen_año!$C$5</f>
        <v>43627</v>
      </c>
    </row>
    <row r="6" spans="1:15" ht="15">
      <c r="A6" s="414" t="s">
        <v>90</v>
      </c>
      <c r="B6" s="414" t="s">
        <v>91</v>
      </c>
      <c r="C6" s="414" t="s">
        <v>68</v>
      </c>
      <c r="D6" s="414" t="s">
        <v>92</v>
      </c>
      <c r="E6" s="414" t="str">
        <f>+'Merluza común Artesanal'!E12</f>
        <v>AREA CENTRO</v>
      </c>
      <c r="F6" s="414" t="s">
        <v>94</v>
      </c>
      <c r="G6" s="414" t="s">
        <v>94</v>
      </c>
      <c r="H6" s="418">
        <f>'Merluza común Artesanal'!G12</f>
        <v>36.762999999999998</v>
      </c>
      <c r="I6" s="418">
        <f>'Merluza común Artesanal'!H12</f>
        <v>0</v>
      </c>
      <c r="J6" s="418">
        <f>'Merluza común Artesanal'!I12</f>
        <v>36.762999999999998</v>
      </c>
      <c r="K6" s="418">
        <f>'Merluza común Artesanal'!J12</f>
        <v>13.95</v>
      </c>
      <c r="L6" s="418">
        <f>'Merluza común Artesanal'!K12</f>
        <v>22.812999999999999</v>
      </c>
      <c r="M6" s="566">
        <f>'Merluza común Artesanal'!L12</f>
        <v>0.37945760683295704</v>
      </c>
      <c r="N6" s="402" t="str">
        <f>'Merluza común Artesanal'!M12</f>
        <v xml:space="preserve"> -</v>
      </c>
      <c r="O6" s="398">
        <f>Resumen_año!$C$5</f>
        <v>43627</v>
      </c>
    </row>
    <row r="7" spans="1:15" ht="15">
      <c r="A7" s="414" t="s">
        <v>90</v>
      </c>
      <c r="B7" s="414" t="s">
        <v>91</v>
      </c>
      <c r="C7" s="414" t="s">
        <v>68</v>
      </c>
      <c r="D7" s="414" t="s">
        <v>107</v>
      </c>
      <c r="E7" s="414" t="str">
        <f>+'Merluza común Artesanal'!E13</f>
        <v>A.G PESCADORES ARTESANALES, BUZOS Y MARISCADORES DE COQUIMBO RAG 55-4</v>
      </c>
      <c r="F7" s="414" t="s">
        <v>94</v>
      </c>
      <c r="G7" s="414" t="s">
        <v>94</v>
      </c>
      <c r="H7" s="418">
        <f>'Merluza común Artesanal'!G13</f>
        <v>0</v>
      </c>
      <c r="I7" s="418">
        <f>'Merluza común Artesanal'!H13</f>
        <v>0</v>
      </c>
      <c r="J7" s="418">
        <f>'Merluza común Artesanal'!I13</f>
        <v>0</v>
      </c>
      <c r="K7" s="418">
        <f>'Merluza común Artesanal'!J13</f>
        <v>0</v>
      </c>
      <c r="L7" s="418">
        <f>'Merluza común Artesanal'!K13</f>
        <v>0</v>
      </c>
      <c r="M7" s="566">
        <f>'Merluza común Artesanal'!L13</f>
        <v>0</v>
      </c>
      <c r="N7" s="402" t="str">
        <f>'Merluza común Artesanal'!M13</f>
        <v xml:space="preserve"> -</v>
      </c>
      <c r="O7" s="398">
        <f>Resumen_año!$C$5</f>
        <v>43627</v>
      </c>
    </row>
    <row r="8" spans="1:15" ht="15">
      <c r="A8" s="414" t="s">
        <v>90</v>
      </c>
      <c r="B8" s="414" t="s">
        <v>91</v>
      </c>
      <c r="C8" s="414" t="s">
        <v>68</v>
      </c>
      <c r="D8" s="414" t="s">
        <v>107</v>
      </c>
      <c r="E8" s="414" t="str">
        <f>+'Merluza común Artesanal'!E13</f>
        <v>A.G PESCADORES ARTESANALES, BUZOS Y MARISCADORES DE COQUIMBO RAG 55-4</v>
      </c>
      <c r="F8" s="414" t="s">
        <v>95</v>
      </c>
      <c r="G8" s="414" t="s">
        <v>96</v>
      </c>
      <c r="H8" s="418">
        <f>'Merluza común Artesanal'!G14</f>
        <v>135.99299999999999</v>
      </c>
      <c r="I8" s="418">
        <f>'Merluza común Artesanal'!H14</f>
        <v>0</v>
      </c>
      <c r="J8" s="418">
        <f>'Merluza común Artesanal'!I14</f>
        <v>135.99299999999999</v>
      </c>
      <c r="K8" s="418">
        <f>'Merluza común Artesanal'!J14</f>
        <v>65.36</v>
      </c>
      <c r="L8" s="418">
        <f>'Merluza común Artesanal'!K14</f>
        <v>70.632999999999996</v>
      </c>
      <c r="M8" s="566">
        <f>'Merluza común Artesanal'!L14</f>
        <v>0.48061297272653741</v>
      </c>
      <c r="N8" s="402" t="str">
        <f>'Merluza común Artesanal'!M14</f>
        <v xml:space="preserve"> -</v>
      </c>
      <c r="O8" s="398">
        <f>Resumen_año!$C$5</f>
        <v>43627</v>
      </c>
    </row>
    <row r="9" spans="1:15" ht="15">
      <c r="A9" s="414" t="s">
        <v>90</v>
      </c>
      <c r="B9" s="414" t="s">
        <v>91</v>
      </c>
      <c r="C9" s="414" t="s">
        <v>68</v>
      </c>
      <c r="D9" s="414" t="s">
        <v>107</v>
      </c>
      <c r="E9" s="414" t="str">
        <f>+'Merluza común Artesanal'!E13</f>
        <v>A.G PESCADORES ARTESANALES, BUZOS Y MARISCADORES DE COQUIMBO RAG 55-4</v>
      </c>
      <c r="F9" s="414" t="s">
        <v>97</v>
      </c>
      <c r="G9" s="414" t="s">
        <v>98</v>
      </c>
      <c r="H9" s="418">
        <f>'Merluza común Artesanal'!G15</f>
        <v>145.53800000000001</v>
      </c>
      <c r="I9" s="418">
        <f>'Merluza común Artesanal'!H15</f>
        <v>0</v>
      </c>
      <c r="J9" s="418">
        <f>'Merluza común Artesanal'!I15</f>
        <v>216.17099999999999</v>
      </c>
      <c r="K9" s="418">
        <f>'Merluza común Artesanal'!J15</f>
        <v>0</v>
      </c>
      <c r="L9" s="418">
        <f>'Merluza común Artesanal'!K15</f>
        <v>216.17099999999999</v>
      </c>
      <c r="M9" s="566">
        <f>'Merluza común Artesanal'!L15</f>
        <v>0</v>
      </c>
      <c r="N9" s="402" t="str">
        <f>'Merluza común Artesanal'!M15</f>
        <v xml:space="preserve"> -</v>
      </c>
      <c r="O9" s="398">
        <f>Resumen_año!$C$5</f>
        <v>43627</v>
      </c>
    </row>
    <row r="10" spans="1:15" ht="15">
      <c r="A10" s="414" t="s">
        <v>90</v>
      </c>
      <c r="B10" s="414" t="s">
        <v>91</v>
      </c>
      <c r="C10" s="414" t="s">
        <v>68</v>
      </c>
      <c r="D10" s="414" t="s">
        <v>107</v>
      </c>
      <c r="E10" s="414" t="str">
        <f>+'Merluza común Artesanal'!E13</f>
        <v>A.G PESCADORES ARTESANALES, BUZOS Y MARISCADORES DE COQUIMBO RAG 55-4</v>
      </c>
      <c r="F10" s="414" t="s">
        <v>94</v>
      </c>
      <c r="G10" s="414" t="s">
        <v>98</v>
      </c>
      <c r="H10" s="418">
        <f>'Merluza común Artesanal'!N13</f>
        <v>281.53100000000001</v>
      </c>
      <c r="I10" s="418">
        <f>'Merluza común Artesanal'!O13</f>
        <v>0</v>
      </c>
      <c r="J10" s="418">
        <f>'Merluza común Artesanal'!P13</f>
        <v>281.53100000000001</v>
      </c>
      <c r="K10" s="418">
        <f>'Merluza común Artesanal'!Q13</f>
        <v>65.36</v>
      </c>
      <c r="L10" s="418">
        <f>'Merluza común Artesanal'!R13</f>
        <v>216.17099999999999</v>
      </c>
      <c r="M10" s="566">
        <f>'Merluza común Artesanal'!S13</f>
        <v>0.23215915831649089</v>
      </c>
      <c r="N10" s="381" t="s">
        <v>262</v>
      </c>
      <c r="O10" s="398">
        <f>Resumen_año!$C$5</f>
        <v>43627</v>
      </c>
    </row>
    <row r="11" spans="1:15" ht="15">
      <c r="A11" s="414" t="s">
        <v>90</v>
      </c>
      <c r="B11" s="414" t="s">
        <v>91</v>
      </c>
      <c r="C11" s="414" t="s">
        <v>68</v>
      </c>
      <c r="D11" s="414" t="s">
        <v>107</v>
      </c>
      <c r="E11" s="414" t="str">
        <f>+'Merluza común Artesanal'!E16</f>
        <v>A.G PESCADORES ARTESANALES, BUZOS Y MARISCADORES DE GUANAQUEROS RAG 51-4</v>
      </c>
      <c r="F11" s="414" t="s">
        <v>94</v>
      </c>
      <c r="G11" s="414" t="s">
        <v>94</v>
      </c>
      <c r="H11" s="418">
        <f>'Merluza común Artesanal'!G16</f>
        <v>0</v>
      </c>
      <c r="I11" s="418">
        <f>'Merluza común Artesanal'!H16</f>
        <v>0</v>
      </c>
      <c r="J11" s="418">
        <f>'Merluza común Artesanal'!I16</f>
        <v>0</v>
      </c>
      <c r="K11" s="418">
        <f>'Merluza común Artesanal'!J16</f>
        <v>0</v>
      </c>
      <c r="L11" s="418">
        <f>'Merluza común Artesanal'!K16</f>
        <v>0</v>
      </c>
      <c r="M11" s="566">
        <f>'Merluza común Artesanal'!S14</f>
        <v>0</v>
      </c>
      <c r="N11" s="381" t="s">
        <v>262</v>
      </c>
      <c r="O11" s="398">
        <f>Resumen_año!$C$5</f>
        <v>43627</v>
      </c>
    </row>
    <row r="12" spans="1:15" ht="15">
      <c r="A12" s="414" t="s">
        <v>90</v>
      </c>
      <c r="B12" s="414" t="s">
        <v>91</v>
      </c>
      <c r="C12" s="414" t="s">
        <v>68</v>
      </c>
      <c r="D12" s="414" t="s">
        <v>107</v>
      </c>
      <c r="E12" s="414" t="str">
        <f>+'Merluza común Artesanal'!E16</f>
        <v>A.G PESCADORES ARTESANALES, BUZOS Y MARISCADORES DE GUANAQUEROS RAG 51-4</v>
      </c>
      <c r="F12" s="414" t="s">
        <v>95</v>
      </c>
      <c r="G12" s="414" t="s">
        <v>96</v>
      </c>
      <c r="H12" s="418">
        <f>'Merluza común Artesanal'!G17</f>
        <v>4.6719999999999997</v>
      </c>
      <c r="I12" s="418">
        <f>'Merluza común Artesanal'!H17</f>
        <v>0</v>
      </c>
      <c r="J12" s="418">
        <f>'Merluza común Artesanal'!I17</f>
        <v>4.6719999999999997</v>
      </c>
      <c r="K12" s="418">
        <f>'Merluza común Artesanal'!J17</f>
        <v>4.82</v>
      </c>
      <c r="L12" s="418">
        <f>'Merluza común Artesanal'!K17</f>
        <v>-0.14800000000000058</v>
      </c>
      <c r="M12" s="566">
        <f>'Merluza común Artesanal'!S15</f>
        <v>0</v>
      </c>
      <c r="N12" s="381" t="s">
        <v>262</v>
      </c>
      <c r="O12" s="398">
        <f>Resumen_año!$C$5</f>
        <v>43627</v>
      </c>
    </row>
    <row r="13" spans="1:15" ht="15">
      <c r="A13" s="414" t="s">
        <v>90</v>
      </c>
      <c r="B13" s="414" t="s">
        <v>91</v>
      </c>
      <c r="C13" s="414" t="s">
        <v>68</v>
      </c>
      <c r="D13" s="414" t="s">
        <v>107</v>
      </c>
      <c r="E13" s="414" t="str">
        <f>+'Merluza común Artesanal'!E16</f>
        <v>A.G PESCADORES ARTESANALES, BUZOS Y MARISCADORES DE GUANAQUEROS RAG 51-4</v>
      </c>
      <c r="F13" s="414" t="s">
        <v>97</v>
      </c>
      <c r="G13" s="414" t="s">
        <v>98</v>
      </c>
      <c r="H13" s="418">
        <f>'Merluza común Artesanal'!G18</f>
        <v>5</v>
      </c>
      <c r="I13" s="418">
        <f>'Merluza común Artesanal'!H18</f>
        <v>0</v>
      </c>
      <c r="J13" s="418">
        <f>'Merluza común Artesanal'!I18</f>
        <v>4.8519999999999994</v>
      </c>
      <c r="K13" s="418">
        <f>'Merluza común Artesanal'!J18</f>
        <v>0</v>
      </c>
      <c r="L13" s="418">
        <f>'Merluza común Artesanal'!K18</f>
        <v>4.8519999999999994</v>
      </c>
      <c r="M13" s="566">
        <f>'Merluza común Artesanal'!S16</f>
        <v>0.49834574028122414</v>
      </c>
      <c r="N13" s="381" t="s">
        <v>262</v>
      </c>
      <c r="O13" s="398">
        <f>Resumen_año!$C$5</f>
        <v>43627</v>
      </c>
    </row>
    <row r="14" spans="1:15" ht="15">
      <c r="A14" s="414" t="s">
        <v>90</v>
      </c>
      <c r="B14" s="414" t="s">
        <v>91</v>
      </c>
      <c r="C14" s="414" t="s">
        <v>68</v>
      </c>
      <c r="D14" s="414" t="s">
        <v>107</v>
      </c>
      <c r="E14" s="414" t="str">
        <f>+'Merluza común Artesanal'!E16</f>
        <v>A.G PESCADORES ARTESANALES, BUZOS Y MARISCADORES DE GUANAQUEROS RAG 51-4</v>
      </c>
      <c r="F14" s="414" t="s">
        <v>94</v>
      </c>
      <c r="G14" s="414" t="s">
        <v>98</v>
      </c>
      <c r="H14" s="418">
        <f>'Merluza común Artesanal'!N16</f>
        <v>9.6720000000000006</v>
      </c>
      <c r="I14" s="418">
        <f>'Merluza común Artesanal'!O16</f>
        <v>0</v>
      </c>
      <c r="J14" s="418">
        <f>'Merluza común Artesanal'!P16</f>
        <v>9.6720000000000006</v>
      </c>
      <c r="K14" s="418">
        <f>'Merluza común Artesanal'!Q16</f>
        <v>4.82</v>
      </c>
      <c r="L14" s="418">
        <f>'Merluza común Artesanal'!R16</f>
        <v>4.8520000000000003</v>
      </c>
      <c r="M14" s="401">
        <f>'Merluza común Artesanal'!S16</f>
        <v>0.49834574028122414</v>
      </c>
      <c r="N14" s="403" t="s">
        <v>262</v>
      </c>
      <c r="O14" s="398">
        <f>Resumen_año!$C$5</f>
        <v>43627</v>
      </c>
    </row>
    <row r="15" spans="1:15" ht="15">
      <c r="A15" s="414" t="s">
        <v>90</v>
      </c>
      <c r="B15" s="414" t="s">
        <v>91</v>
      </c>
      <c r="C15" s="414" t="s">
        <v>68</v>
      </c>
      <c r="D15" s="414" t="s">
        <v>420</v>
      </c>
      <c r="E15" s="414" t="str">
        <f>+'Merluza común Artesanal'!E19</f>
        <v>RESIDUAL CENTRO</v>
      </c>
      <c r="F15" s="414" t="s">
        <v>94</v>
      </c>
      <c r="G15" s="414" t="s">
        <v>94</v>
      </c>
      <c r="H15" s="418">
        <f>'Merluza común Artesanal'!G19</f>
        <v>0</v>
      </c>
      <c r="I15" s="418">
        <f>'Merluza común Artesanal'!H19</f>
        <v>0</v>
      </c>
      <c r="J15" s="418">
        <f>'Merluza común Artesanal'!I19</f>
        <v>0</v>
      </c>
      <c r="K15" s="418">
        <f>'Merluza común Artesanal'!J19</f>
        <v>0</v>
      </c>
      <c r="L15" s="418">
        <f>'Merluza común Artesanal'!K19</f>
        <v>0</v>
      </c>
      <c r="M15" s="401">
        <f>'Merluza común Artesanal'!L19</f>
        <v>0</v>
      </c>
      <c r="N15" s="395" t="str">
        <f>'Merluza común Artesanal'!M19</f>
        <v xml:space="preserve"> -</v>
      </c>
      <c r="O15" s="398">
        <f>Resumen_año!$C$5</f>
        <v>43627</v>
      </c>
    </row>
    <row r="16" spans="1:15" ht="15">
      <c r="A16" s="414" t="s">
        <v>90</v>
      </c>
      <c r="B16" s="414" t="s">
        <v>91</v>
      </c>
      <c r="C16" s="414" t="s">
        <v>68</v>
      </c>
      <c r="D16" s="414" t="s">
        <v>420</v>
      </c>
      <c r="E16" s="414" t="str">
        <f>+'Merluza común Artesanal'!E19</f>
        <v>RESIDUAL CENTRO</v>
      </c>
      <c r="F16" s="414" t="s">
        <v>95</v>
      </c>
      <c r="G16" s="414" t="s">
        <v>96</v>
      </c>
      <c r="H16" s="418">
        <f>'Merluza común Artesanal'!G20</f>
        <v>54.517000000000003</v>
      </c>
      <c r="I16" s="418">
        <f>'Merluza común Artesanal'!H20</f>
        <v>0</v>
      </c>
      <c r="J16" s="418">
        <f>'Merluza común Artesanal'!I20</f>
        <v>54.517000000000003</v>
      </c>
      <c r="K16" s="418">
        <f>'Merluza común Artesanal'!J20</f>
        <v>28.16</v>
      </c>
      <c r="L16" s="418">
        <f>'Merluza común Artesanal'!K20</f>
        <v>26.357000000000003</v>
      </c>
      <c r="M16" s="401">
        <f>'Merluza común Artesanal'!L20</f>
        <v>0.5165361263459104</v>
      </c>
      <c r="N16" s="395" t="str">
        <f>'Merluza común Artesanal'!M20</f>
        <v xml:space="preserve"> -</v>
      </c>
      <c r="O16" s="398">
        <f>Resumen_año!$C$5</f>
        <v>43627</v>
      </c>
    </row>
    <row r="17" spans="1:15" ht="15">
      <c r="A17" s="414" t="s">
        <v>90</v>
      </c>
      <c r="B17" s="414" t="s">
        <v>91</v>
      </c>
      <c r="C17" s="414" t="s">
        <v>68</v>
      </c>
      <c r="D17" s="414" t="s">
        <v>420</v>
      </c>
      <c r="E17" s="414" t="str">
        <f>+'Merluza común Artesanal'!E19</f>
        <v>RESIDUAL CENTRO</v>
      </c>
      <c r="F17" s="414" t="s">
        <v>97</v>
      </c>
      <c r="G17" s="414" t="s">
        <v>98</v>
      </c>
      <c r="H17" s="418">
        <f>'Merluza común Artesanal'!G21</f>
        <v>58.344000000000001</v>
      </c>
      <c r="I17" s="418">
        <f>'Merluza común Artesanal'!H21</f>
        <v>0</v>
      </c>
      <c r="J17" s="418">
        <f>'Merluza común Artesanal'!I21</f>
        <v>84.701000000000008</v>
      </c>
      <c r="K17" s="418">
        <f>'Merluza común Artesanal'!J21</f>
        <v>0</v>
      </c>
      <c r="L17" s="418">
        <f>'Merluza común Artesanal'!K21</f>
        <v>84.701000000000008</v>
      </c>
      <c r="M17" s="401">
        <f>'Merluza común Artesanal'!L21</f>
        <v>0</v>
      </c>
      <c r="N17" s="395" t="str">
        <f>'Merluza común Artesanal'!M21</f>
        <v xml:space="preserve"> -</v>
      </c>
      <c r="O17" s="398">
        <f>Resumen_año!$C$5</f>
        <v>43627</v>
      </c>
    </row>
    <row r="18" spans="1:15" ht="15">
      <c r="A18" s="414" t="s">
        <v>90</v>
      </c>
      <c r="B18" s="414" t="s">
        <v>91</v>
      </c>
      <c r="C18" s="414" t="s">
        <v>68</v>
      </c>
      <c r="D18" s="414" t="s">
        <v>420</v>
      </c>
      <c r="E18" s="414" t="str">
        <f>+'Merluza común Artesanal'!E19</f>
        <v>RESIDUAL CENTRO</v>
      </c>
      <c r="F18" s="414" t="s">
        <v>94</v>
      </c>
      <c r="G18" s="414" t="s">
        <v>98</v>
      </c>
      <c r="H18" s="418">
        <f>'Merluza común Artesanal'!N19</f>
        <v>112.861</v>
      </c>
      <c r="I18" s="418">
        <f>'Merluza común Artesanal'!O19</f>
        <v>0</v>
      </c>
      <c r="J18" s="418">
        <f>'Merluza común Artesanal'!P19</f>
        <v>112.861</v>
      </c>
      <c r="K18" s="418">
        <f>'Merluza común Artesanal'!Q19</f>
        <v>28.16</v>
      </c>
      <c r="L18" s="418">
        <f>'Merluza común Artesanal'!R19</f>
        <v>84.701000000000008</v>
      </c>
      <c r="M18" s="401">
        <f>'Merluza común Artesanal'!S19</f>
        <v>0.2495104597690965</v>
      </c>
      <c r="N18" s="381" t="s">
        <v>262</v>
      </c>
      <c r="O18" s="398">
        <f>Resumen_año!$C$5</f>
        <v>43627</v>
      </c>
    </row>
    <row r="19" spans="1:15" ht="15">
      <c r="A19" s="414" t="s">
        <v>90</v>
      </c>
      <c r="B19" s="414" t="s">
        <v>91</v>
      </c>
      <c r="C19" s="414" t="s">
        <v>68</v>
      </c>
      <c r="D19" s="414" t="s">
        <v>92</v>
      </c>
      <c r="E19" s="414" t="str">
        <f>+'Merluza común Artesanal'!E22</f>
        <v>AREA SUR</v>
      </c>
      <c r="F19" s="414" t="s">
        <v>94</v>
      </c>
      <c r="G19" s="414" t="s">
        <v>94</v>
      </c>
      <c r="H19" s="418">
        <f>'Merluza común Artesanal'!G22</f>
        <v>5.7060000000000004</v>
      </c>
      <c r="I19" s="418">
        <f>'Merluza común Artesanal'!H22</f>
        <v>0</v>
      </c>
      <c r="J19" s="418">
        <f>'Merluza común Artesanal'!I22</f>
        <v>90.407000000000011</v>
      </c>
      <c r="K19" s="418">
        <f>'Merluza común Artesanal'!J22</f>
        <v>1.74</v>
      </c>
      <c r="L19" s="418">
        <f>'Merluza común Artesanal'!K22</f>
        <v>88.667000000000016</v>
      </c>
      <c r="M19" s="566">
        <f>'Merluza común Artesanal'!L22</f>
        <v>1.9246297299987829E-2</v>
      </c>
      <c r="N19" s="402" t="str">
        <f>'Merluza común Artesanal'!M22</f>
        <v xml:space="preserve"> -</v>
      </c>
      <c r="O19" s="398">
        <f>Resumen_año!$C$5</f>
        <v>43627</v>
      </c>
    </row>
    <row r="20" spans="1:15" ht="15">
      <c r="A20" s="414" t="s">
        <v>90</v>
      </c>
      <c r="B20" s="414" t="s">
        <v>91</v>
      </c>
      <c r="C20" s="414" t="s">
        <v>68</v>
      </c>
      <c r="D20" s="414" t="s">
        <v>92</v>
      </c>
      <c r="E20" s="414" t="str">
        <f>+'Merluza común Artesanal'!E22</f>
        <v>AREA SUR</v>
      </c>
      <c r="F20" s="414" t="s">
        <v>95</v>
      </c>
      <c r="G20" s="414" t="s">
        <v>96</v>
      </c>
      <c r="H20" s="418">
        <f>'Merluza común Artesanal'!G23</f>
        <v>26.715</v>
      </c>
      <c r="I20" s="418">
        <f>'Merluza común Artesanal'!H23</f>
        <v>0</v>
      </c>
      <c r="J20" s="418">
        <f>'Merluza común Artesanal'!I23</f>
        <v>115.38200000000002</v>
      </c>
      <c r="K20" s="418">
        <f>'Merluza común Artesanal'!J23</f>
        <v>3.2</v>
      </c>
      <c r="L20" s="418">
        <f>'Merluza común Artesanal'!K23</f>
        <v>112.18200000000002</v>
      </c>
      <c r="M20" s="566">
        <f>'Merluza común Artesanal'!L23</f>
        <v>2.7733961969804644E-2</v>
      </c>
      <c r="N20" s="402" t="str">
        <f>'Merluza común Artesanal'!M23</f>
        <v xml:space="preserve"> -</v>
      </c>
      <c r="O20" s="398">
        <f>Resumen_año!$C$5</f>
        <v>43627</v>
      </c>
    </row>
    <row r="21" spans="1:15" ht="15">
      <c r="A21" s="414" t="s">
        <v>90</v>
      </c>
      <c r="B21" s="414" t="s">
        <v>91</v>
      </c>
      <c r="C21" s="414" t="s">
        <v>68</v>
      </c>
      <c r="D21" s="414" t="s">
        <v>92</v>
      </c>
      <c r="E21" s="414" t="str">
        <f>+'Merluza común Artesanal'!E22</f>
        <v>AREA SUR</v>
      </c>
      <c r="F21" s="414" t="s">
        <v>97</v>
      </c>
      <c r="G21" s="414" t="s">
        <v>98</v>
      </c>
      <c r="H21" s="418">
        <f>'Merluza común Artesanal'!G24</f>
        <v>32.420999999999999</v>
      </c>
      <c r="I21" s="418">
        <f>'Merluza común Artesanal'!H24</f>
        <v>0</v>
      </c>
      <c r="J21" s="418">
        <f>'Merluza común Artesanal'!I24</f>
        <v>144.60300000000001</v>
      </c>
      <c r="K21" s="418">
        <f>'Merluza común Artesanal'!J24</f>
        <v>0</v>
      </c>
      <c r="L21" s="418">
        <f>'Merluza común Artesanal'!K24</f>
        <v>144.60300000000001</v>
      </c>
      <c r="M21" s="566">
        <f>'Merluza común Artesanal'!L24</f>
        <v>0</v>
      </c>
      <c r="N21" s="402" t="str">
        <f>'Merluza común Artesanal'!M24</f>
        <v xml:space="preserve"> -</v>
      </c>
      <c r="O21" s="398">
        <f>Resumen_año!$C$5</f>
        <v>43627</v>
      </c>
    </row>
    <row r="22" spans="1:15" ht="15">
      <c r="A22" s="414" t="s">
        <v>90</v>
      </c>
      <c r="B22" s="414" t="s">
        <v>91</v>
      </c>
      <c r="C22" s="414" t="s">
        <v>68</v>
      </c>
      <c r="D22" s="414" t="s">
        <v>92</v>
      </c>
      <c r="E22" s="414" t="str">
        <f>+'Merluza común Artesanal'!E22</f>
        <v>AREA SUR</v>
      </c>
      <c r="F22" s="414" t="s">
        <v>94</v>
      </c>
      <c r="G22" s="414" t="s">
        <v>98</v>
      </c>
      <c r="H22" s="418">
        <f>'Merluza común Artesanal'!N22</f>
        <v>64.841999999999999</v>
      </c>
      <c r="I22" s="418">
        <f>'Merluza común Artesanal'!O22</f>
        <v>0</v>
      </c>
      <c r="J22" s="418">
        <f>'Merluza común Artesanal'!P22</f>
        <v>64.841999999999999</v>
      </c>
      <c r="K22" s="418">
        <f>'Merluza común Artesanal'!Q22</f>
        <v>4.9400000000000004</v>
      </c>
      <c r="L22" s="418">
        <f>'Merluza común Artesanal'!R22</f>
        <v>59.902000000000001</v>
      </c>
      <c r="M22" s="566">
        <f>'Merluza común Artesanal'!S22</f>
        <v>7.6185188612319182E-2</v>
      </c>
      <c r="N22" s="402" t="s">
        <v>262</v>
      </c>
      <c r="O22" s="398">
        <f>Resumen_año!$C$5</f>
        <v>43627</v>
      </c>
    </row>
    <row r="23" spans="1:15" ht="15.75" customHeight="1">
      <c r="A23" s="414" t="s">
        <v>90</v>
      </c>
      <c r="B23" s="414" t="s">
        <v>91</v>
      </c>
      <c r="C23" s="411" t="s">
        <v>68</v>
      </c>
      <c r="D23" s="376" t="s">
        <v>125</v>
      </c>
      <c r="E23" s="411" t="s">
        <v>124</v>
      </c>
      <c r="F23" s="414" t="s">
        <v>94</v>
      </c>
      <c r="G23" s="414" t="s">
        <v>98</v>
      </c>
      <c r="H23" s="419">
        <f>Resumen_año!E9</f>
        <v>525.11400000000003</v>
      </c>
      <c r="I23" s="419">
        <f>Resumen_año!F9</f>
        <v>0</v>
      </c>
      <c r="J23" s="419">
        <f>Resumen_año!G9</f>
        <v>525.11400000000003</v>
      </c>
      <c r="K23" s="419">
        <f>Resumen_año!H9</f>
        <v>117.30799999999999</v>
      </c>
      <c r="L23" s="419">
        <f>Resumen_año!I9</f>
        <v>407.80600000000004</v>
      </c>
      <c r="M23" s="567">
        <f>Resumen_año!J9</f>
        <v>0.22339530082991499</v>
      </c>
      <c r="N23" s="381" t="s">
        <v>262</v>
      </c>
      <c r="O23" s="398">
        <f>Resumen_año!$C$5</f>
        <v>43627</v>
      </c>
    </row>
    <row r="24" spans="1:15" ht="15">
      <c r="A24" s="414" t="s">
        <v>90</v>
      </c>
      <c r="B24" s="414" t="s">
        <v>91</v>
      </c>
      <c r="C24" s="414" t="s">
        <v>111</v>
      </c>
      <c r="D24" s="414" t="s">
        <v>92</v>
      </c>
      <c r="E24" s="414" t="str">
        <f>+'Merluza común Artesanal'!E26</f>
        <v>AREA NORTE QUINTERO</v>
      </c>
      <c r="F24" s="414" t="s">
        <v>94</v>
      </c>
      <c r="G24" s="414" t="s">
        <v>94</v>
      </c>
      <c r="H24" s="418">
        <f>'Merluza común Artesanal'!G26</f>
        <v>48.097999999999999</v>
      </c>
      <c r="I24" s="418">
        <f>'Merluza común Artesanal'!H26</f>
        <v>0</v>
      </c>
      <c r="J24" s="418">
        <f>'Merluza común Artesanal'!I26</f>
        <v>48.097999999999999</v>
      </c>
      <c r="K24" s="418">
        <f>'Merluza común Artesanal'!J26</f>
        <v>13.574</v>
      </c>
      <c r="L24" s="418">
        <f>'Merluza común Artesanal'!K26</f>
        <v>34.524000000000001</v>
      </c>
      <c r="M24" s="566">
        <f>'Merluza común Artesanal'!L26</f>
        <v>0.28221547673499936</v>
      </c>
      <c r="N24" s="381" t="str">
        <f>'Merluza común Artesanal'!M26</f>
        <v>-</v>
      </c>
      <c r="O24" s="398">
        <f>Resumen_año!$C$5</f>
        <v>43627</v>
      </c>
    </row>
    <row r="25" spans="1:15" ht="15">
      <c r="A25" s="414" t="s">
        <v>90</v>
      </c>
      <c r="B25" s="414" t="s">
        <v>91</v>
      </c>
      <c r="C25" s="414" t="s">
        <v>111</v>
      </c>
      <c r="D25" s="414" t="s">
        <v>92</v>
      </c>
      <c r="E25" s="414" t="str">
        <f>+'Merluza común Artesanal'!E26</f>
        <v>AREA NORTE QUINTERO</v>
      </c>
      <c r="F25" s="414" t="s">
        <v>95</v>
      </c>
      <c r="G25" s="414" t="s">
        <v>96</v>
      </c>
      <c r="H25" s="418">
        <f>'Merluza común Artesanal'!G27</f>
        <v>225.184</v>
      </c>
      <c r="I25" s="418">
        <f>'Merluza común Artesanal'!H27</f>
        <v>0</v>
      </c>
      <c r="J25" s="418">
        <f>'Merluza común Artesanal'!I27</f>
        <v>259.70799999999997</v>
      </c>
      <c r="K25" s="418">
        <f>'Merluza común Artesanal'!J27</f>
        <v>58.555</v>
      </c>
      <c r="L25" s="418">
        <f>'Merluza común Artesanal'!K27</f>
        <v>201.15299999999996</v>
      </c>
      <c r="M25" s="566">
        <f>'Merluza común Artesanal'!L27</f>
        <v>0.22546475272228814</v>
      </c>
      <c r="N25" s="381" t="str">
        <f>'Merluza común Artesanal'!M27</f>
        <v>-</v>
      </c>
      <c r="O25" s="398">
        <f>Resumen_año!$C$5</f>
        <v>43627</v>
      </c>
    </row>
    <row r="26" spans="1:15" ht="15">
      <c r="A26" s="414" t="s">
        <v>90</v>
      </c>
      <c r="B26" s="414" t="s">
        <v>91</v>
      </c>
      <c r="C26" s="414" t="s">
        <v>111</v>
      </c>
      <c r="D26" s="414" t="s">
        <v>92</v>
      </c>
      <c r="E26" s="414" t="str">
        <f>+'Merluza común Artesanal'!E26</f>
        <v>AREA NORTE QUINTERO</v>
      </c>
      <c r="F26" s="414" t="s">
        <v>97</v>
      </c>
      <c r="G26" s="414" t="s">
        <v>98</v>
      </c>
      <c r="H26" s="418">
        <f>'Merluza común Artesanal'!G28</f>
        <v>273.28199999999998</v>
      </c>
      <c r="I26" s="418">
        <f>'Merluza común Artesanal'!H28</f>
        <v>0</v>
      </c>
      <c r="J26" s="418">
        <f>'Merluza común Artesanal'!I28</f>
        <v>474.43499999999995</v>
      </c>
      <c r="K26" s="418">
        <f>'Merluza común Artesanal'!J28</f>
        <v>0</v>
      </c>
      <c r="L26" s="418">
        <f>'Merluza común Artesanal'!K28</f>
        <v>474.43499999999995</v>
      </c>
      <c r="M26" s="566">
        <f>'Merluza común Artesanal'!L28</f>
        <v>0</v>
      </c>
      <c r="N26" s="381" t="str">
        <f>'Merluza común Artesanal'!M28</f>
        <v>-</v>
      </c>
      <c r="O26" s="398">
        <f>Resumen_año!$C$5</f>
        <v>43627</v>
      </c>
    </row>
    <row r="27" spans="1:15" ht="15">
      <c r="A27" s="414" t="s">
        <v>90</v>
      </c>
      <c r="B27" s="414" t="s">
        <v>91</v>
      </c>
      <c r="C27" s="414" t="s">
        <v>111</v>
      </c>
      <c r="D27" s="414" t="s">
        <v>92</v>
      </c>
      <c r="E27" s="414" t="str">
        <f>+'Merluza común Artesanal'!E26</f>
        <v>AREA NORTE QUINTERO</v>
      </c>
      <c r="F27" s="414" t="s">
        <v>94</v>
      </c>
      <c r="G27" s="414" t="s">
        <v>98</v>
      </c>
      <c r="H27" s="418">
        <f>'Merluza común Artesanal'!N26</f>
        <v>546.56399999999996</v>
      </c>
      <c r="I27" s="418">
        <f>'Merluza común Artesanal'!O26</f>
        <v>0</v>
      </c>
      <c r="J27" s="418">
        <f>'Merluza común Artesanal'!P26</f>
        <v>546.56399999999996</v>
      </c>
      <c r="K27" s="418">
        <f>'Merluza común Artesanal'!Q26</f>
        <v>72.129000000000005</v>
      </c>
      <c r="L27" s="418">
        <f>'Merluza común Artesanal'!R26</f>
        <v>474.43499999999995</v>
      </c>
      <c r="M27" s="566">
        <f>'Merluza común Artesanal'!S26</f>
        <v>0.13196807693152129</v>
      </c>
      <c r="N27" s="381" t="s">
        <v>262</v>
      </c>
      <c r="O27" s="398">
        <f>Resumen_año!$C$5</f>
        <v>43627</v>
      </c>
    </row>
    <row r="28" spans="1:15" ht="15">
      <c r="A28" s="414" t="s">
        <v>90</v>
      </c>
      <c r="B28" s="414" t="s">
        <v>91</v>
      </c>
      <c r="C28" s="414" t="s">
        <v>111</v>
      </c>
      <c r="D28" s="414" t="s">
        <v>92</v>
      </c>
      <c r="E28" s="414" t="str">
        <f>+'Merluza común Artesanal'!E29</f>
        <v>AREA CENTRO</v>
      </c>
      <c r="F28" s="414" t="s">
        <v>94</v>
      </c>
      <c r="G28" s="414" t="s">
        <v>94</v>
      </c>
      <c r="H28" s="418">
        <f>'Merluza común Artesanal'!G29</f>
        <v>159.52500000000001</v>
      </c>
      <c r="I28" s="418">
        <f>'Merluza común Artesanal'!H29</f>
        <v>0</v>
      </c>
      <c r="J28" s="418">
        <f>'Merluza común Artesanal'!I29</f>
        <v>159.52500000000001</v>
      </c>
      <c r="K28" s="418">
        <f>'Merluza común Artesanal'!J29</f>
        <v>112.919</v>
      </c>
      <c r="L28" s="418">
        <f>'Merluza común Artesanal'!K29</f>
        <v>46.606000000000009</v>
      </c>
      <c r="M28" s="401">
        <f>'Merluza común Artesanal'!L29</f>
        <v>0.70784516533458697</v>
      </c>
      <c r="N28" s="568" t="str">
        <f>'Merluza común Artesanal'!M29</f>
        <v>-</v>
      </c>
      <c r="O28" s="398">
        <f>Resumen_año!$C$5</f>
        <v>43627</v>
      </c>
    </row>
    <row r="29" spans="1:15" ht="15">
      <c r="A29" s="414" t="s">
        <v>90</v>
      </c>
      <c r="B29" s="414" t="s">
        <v>91</v>
      </c>
      <c r="C29" s="414" t="s">
        <v>111</v>
      </c>
      <c r="D29" s="414" t="s">
        <v>107</v>
      </c>
      <c r="E29" s="414" t="str">
        <f>+'Merluza común Artesanal'!E30</f>
        <v>STI PESCADORES ARTESANALES DE CALETA PORTALES  RSU 05.01.0037</v>
      </c>
      <c r="F29" s="414" t="s">
        <v>94</v>
      </c>
      <c r="G29" s="414" t="s">
        <v>94</v>
      </c>
      <c r="H29" s="418">
        <f>'Merluza común Artesanal'!G30</f>
        <v>0</v>
      </c>
      <c r="I29" s="418">
        <f>'Merluza común Artesanal'!H30</f>
        <v>0</v>
      </c>
      <c r="J29" s="418">
        <f>'Merluza común Artesanal'!I30</f>
        <v>0</v>
      </c>
      <c r="K29" s="418">
        <f>'Merluza común Artesanal'!J30</f>
        <v>0</v>
      </c>
      <c r="L29" s="418">
        <f>'Merluza común Artesanal'!K30</f>
        <v>0</v>
      </c>
      <c r="M29" s="566">
        <f>'Merluza común Artesanal'!L30</f>
        <v>0</v>
      </c>
      <c r="N29" s="381" t="str">
        <f>'Merluza común Artesanal'!M30</f>
        <v>-</v>
      </c>
      <c r="O29" s="398">
        <f>Resumen_año!$C$5</f>
        <v>43627</v>
      </c>
    </row>
    <row r="30" spans="1:15" ht="15">
      <c r="A30" s="414" t="s">
        <v>90</v>
      </c>
      <c r="B30" s="414" t="s">
        <v>91</v>
      </c>
      <c r="C30" s="414" t="s">
        <v>111</v>
      </c>
      <c r="D30" s="414" t="s">
        <v>107</v>
      </c>
      <c r="E30" s="414" t="str">
        <f>+'Merluza común Artesanal'!E30</f>
        <v>STI PESCADORES ARTESANALES DE CALETA PORTALES  RSU 05.01.0037</v>
      </c>
      <c r="F30" s="414" t="s">
        <v>95</v>
      </c>
      <c r="G30" s="414" t="s">
        <v>96</v>
      </c>
      <c r="H30" s="418">
        <f>'Merluza común Artesanal'!G31</f>
        <v>453.04700000000003</v>
      </c>
      <c r="I30" s="418">
        <f>'Merluza común Artesanal'!H31</f>
        <v>0</v>
      </c>
      <c r="J30" s="418">
        <f>'Merluza común Artesanal'!I31</f>
        <v>453.04700000000003</v>
      </c>
      <c r="K30" s="418">
        <f>'Merluza común Artesanal'!J31</f>
        <v>408.19400000000002</v>
      </c>
      <c r="L30" s="418">
        <f>'Merluza común Artesanal'!K31</f>
        <v>44.853000000000009</v>
      </c>
      <c r="M30" s="566">
        <f>'Merluza común Artesanal'!L31</f>
        <v>0.9009970267985441</v>
      </c>
      <c r="N30" s="381" t="str">
        <f>'Merluza común Artesanal'!M31</f>
        <v>-</v>
      </c>
      <c r="O30" s="398">
        <f>Resumen_año!$C$5</f>
        <v>43627</v>
      </c>
    </row>
    <row r="31" spans="1:15" ht="15">
      <c r="A31" s="414" t="s">
        <v>90</v>
      </c>
      <c r="B31" s="414" t="s">
        <v>91</v>
      </c>
      <c r="C31" s="414" t="s">
        <v>111</v>
      </c>
      <c r="D31" s="414" t="s">
        <v>107</v>
      </c>
      <c r="E31" s="414" t="str">
        <f>+'Merluza común Artesanal'!E30</f>
        <v>STI PESCADORES ARTESANALES DE CALETA PORTALES  RSU 05.01.0037</v>
      </c>
      <c r="F31" s="414" t="s">
        <v>97</v>
      </c>
      <c r="G31" s="414" t="s">
        <v>98</v>
      </c>
      <c r="H31" s="418">
        <f>'Merluza común Artesanal'!G32</f>
        <v>517.52</v>
      </c>
      <c r="I31" s="418">
        <f>'Merluza común Artesanal'!H32</f>
        <v>0</v>
      </c>
      <c r="J31" s="418">
        <f>'Merluza común Artesanal'!I32</f>
        <v>562.37300000000005</v>
      </c>
      <c r="K31" s="418">
        <f>'Merluza común Artesanal'!J32</f>
        <v>0</v>
      </c>
      <c r="L31" s="418">
        <f>'Merluza común Artesanal'!K32</f>
        <v>562.37300000000005</v>
      </c>
      <c r="M31" s="566">
        <f>'Merluza común Artesanal'!L32</f>
        <v>0</v>
      </c>
      <c r="N31" s="381" t="str">
        <f>'Merluza común Artesanal'!M32</f>
        <v>-</v>
      </c>
      <c r="O31" s="398">
        <f>Resumen_año!$C$5</f>
        <v>43627</v>
      </c>
    </row>
    <row r="32" spans="1:15" ht="15">
      <c r="A32" s="414" t="s">
        <v>90</v>
      </c>
      <c r="B32" s="414" t="s">
        <v>91</v>
      </c>
      <c r="C32" s="414" t="s">
        <v>111</v>
      </c>
      <c r="D32" s="414" t="s">
        <v>107</v>
      </c>
      <c r="E32" s="414" t="str">
        <f>+'Merluza común Artesanal'!E30</f>
        <v>STI PESCADORES ARTESANALES DE CALETA PORTALES  RSU 05.01.0037</v>
      </c>
      <c r="F32" s="414" t="s">
        <v>94</v>
      </c>
      <c r="G32" s="414" t="s">
        <v>98</v>
      </c>
      <c r="H32" s="418">
        <f>'Merluza común Artesanal'!N30</f>
        <v>970.56700000000001</v>
      </c>
      <c r="I32" s="418">
        <f>'Merluza común Artesanal'!O30</f>
        <v>0</v>
      </c>
      <c r="J32" s="418">
        <f>'Merluza común Artesanal'!P30</f>
        <v>970.56700000000001</v>
      </c>
      <c r="K32" s="418">
        <f>'Merluza común Artesanal'!Q30</f>
        <v>408.19400000000002</v>
      </c>
      <c r="L32" s="418">
        <f>'Merluza común Artesanal'!R30</f>
        <v>562.37300000000005</v>
      </c>
      <c r="M32" s="401">
        <f>'Merluza común Artesanal'!S30</f>
        <v>0.42057271677277303</v>
      </c>
      <c r="N32" s="381" t="s">
        <v>262</v>
      </c>
      <c r="O32" s="398">
        <f>Resumen_año!$C$5</f>
        <v>43627</v>
      </c>
    </row>
    <row r="33" spans="1:15" ht="15">
      <c r="A33" s="414" t="s">
        <v>90</v>
      </c>
      <c r="B33" s="414" t="s">
        <v>91</v>
      </c>
      <c r="C33" s="414" t="s">
        <v>111</v>
      </c>
      <c r="D33" s="414" t="s">
        <v>107</v>
      </c>
      <c r="E33" s="414" t="str">
        <f>+'Merluza común Artesanal'!E33</f>
        <v>STI ARTESANALES DE CON CON  RSU 05.06.0043</v>
      </c>
      <c r="F33" s="414" t="s">
        <v>94</v>
      </c>
      <c r="G33" s="414" t="s">
        <v>94</v>
      </c>
      <c r="H33" s="418">
        <f>'Merluza común Artesanal'!G33</f>
        <v>0</v>
      </c>
      <c r="I33" s="418">
        <f>'Merluza común Artesanal'!H33</f>
        <v>0</v>
      </c>
      <c r="J33" s="418">
        <f>'Merluza común Artesanal'!I33</f>
        <v>0</v>
      </c>
      <c r="K33" s="418">
        <f>'Merluza común Artesanal'!J33</f>
        <v>0</v>
      </c>
      <c r="L33" s="418">
        <f>'Merluza común Artesanal'!K33</f>
        <v>0</v>
      </c>
      <c r="M33" s="566">
        <f>'Merluza común Artesanal'!L33</f>
        <v>0</v>
      </c>
      <c r="N33" s="381" t="str">
        <f>'Merluza común Artesanal'!M33</f>
        <v>-</v>
      </c>
      <c r="O33" s="398">
        <f>Resumen_año!$C$5</f>
        <v>43627</v>
      </c>
    </row>
    <row r="34" spans="1:15" ht="15">
      <c r="A34" s="414" t="s">
        <v>90</v>
      </c>
      <c r="B34" s="414" t="s">
        <v>91</v>
      </c>
      <c r="C34" s="414" t="s">
        <v>111</v>
      </c>
      <c r="D34" s="414" t="s">
        <v>107</v>
      </c>
      <c r="E34" s="414" t="str">
        <f>+'Merluza común Artesanal'!E33</f>
        <v>STI ARTESANALES DE CON CON  RSU 05.06.0043</v>
      </c>
      <c r="F34" s="414" t="s">
        <v>95</v>
      </c>
      <c r="G34" s="414" t="s">
        <v>96</v>
      </c>
      <c r="H34" s="418">
        <f>'Merluza común Artesanal'!G34</f>
        <v>45.698</v>
      </c>
      <c r="I34" s="418">
        <f>'Merluza común Artesanal'!H34</f>
        <v>0</v>
      </c>
      <c r="J34" s="418">
        <f>'Merluza común Artesanal'!I34</f>
        <v>45.698</v>
      </c>
      <c r="K34" s="418">
        <f>'Merluza común Artesanal'!J34</f>
        <v>23.257999999999999</v>
      </c>
      <c r="L34" s="418">
        <f>'Merluza común Artesanal'!K34</f>
        <v>22.44</v>
      </c>
      <c r="M34" s="566">
        <f>'Merluza común Artesanal'!L34</f>
        <v>0.50895006346010763</v>
      </c>
      <c r="N34" s="381" t="str">
        <f>'Merluza común Artesanal'!M34</f>
        <v>-</v>
      </c>
      <c r="O34" s="398">
        <f>Resumen_año!$C$5</f>
        <v>43627</v>
      </c>
    </row>
    <row r="35" spans="1:15" ht="15">
      <c r="A35" s="414" t="s">
        <v>90</v>
      </c>
      <c r="B35" s="414" t="s">
        <v>91</v>
      </c>
      <c r="C35" s="414" t="s">
        <v>111</v>
      </c>
      <c r="D35" s="414" t="s">
        <v>107</v>
      </c>
      <c r="E35" s="414" t="str">
        <f>+'Merluza común Artesanal'!E33</f>
        <v>STI ARTESANALES DE CON CON  RSU 05.06.0043</v>
      </c>
      <c r="F35" s="414" t="s">
        <v>97</v>
      </c>
      <c r="G35" s="414" t="s">
        <v>98</v>
      </c>
      <c r="H35" s="418">
        <f>'Merluza común Artesanal'!G35</f>
        <v>52.201999999999998</v>
      </c>
      <c r="I35" s="418">
        <f>'Merluza común Artesanal'!H35</f>
        <v>0</v>
      </c>
      <c r="J35" s="418">
        <f>'Merluza común Artesanal'!I35</f>
        <v>74.641999999999996</v>
      </c>
      <c r="K35" s="418">
        <f>'Merluza común Artesanal'!J35</f>
        <v>0</v>
      </c>
      <c r="L35" s="418">
        <f>'Merluza común Artesanal'!K35</f>
        <v>74.641999999999996</v>
      </c>
      <c r="M35" s="566">
        <f>'Merluza común Artesanal'!L35</f>
        <v>0</v>
      </c>
      <c r="N35" s="381" t="str">
        <f>'Merluza común Artesanal'!M35</f>
        <v>-</v>
      </c>
      <c r="O35" s="398">
        <f>Resumen_año!$C$5</f>
        <v>43627</v>
      </c>
    </row>
    <row r="36" spans="1:15" ht="15">
      <c r="A36" s="414" t="s">
        <v>90</v>
      </c>
      <c r="B36" s="414" t="s">
        <v>91</v>
      </c>
      <c r="C36" s="414" t="s">
        <v>111</v>
      </c>
      <c r="D36" s="414" t="s">
        <v>107</v>
      </c>
      <c r="E36" s="414" t="str">
        <f>+'Merluza común Artesanal'!E33</f>
        <v>STI ARTESANALES DE CON CON  RSU 05.06.0043</v>
      </c>
      <c r="F36" s="414" t="s">
        <v>94</v>
      </c>
      <c r="G36" s="414" t="s">
        <v>98</v>
      </c>
      <c r="H36" s="418">
        <f>'Merluza común Artesanal'!N33</f>
        <v>97.9</v>
      </c>
      <c r="I36" s="418">
        <f>'Merluza común Artesanal'!O33</f>
        <v>0</v>
      </c>
      <c r="J36" s="418">
        <f>'Merluza común Artesanal'!P33</f>
        <v>97.9</v>
      </c>
      <c r="K36" s="418">
        <f>'Merluza común Artesanal'!Q33</f>
        <v>23.257999999999999</v>
      </c>
      <c r="L36" s="418">
        <f>'Merluza común Artesanal'!R33</f>
        <v>74.64200000000001</v>
      </c>
      <c r="M36" s="566">
        <f>'Merluza común Artesanal'!S33</f>
        <v>0.23756894790602653</v>
      </c>
      <c r="N36" s="381" t="s">
        <v>262</v>
      </c>
      <c r="O36" s="398">
        <f>Resumen_año!$C$5</f>
        <v>43627</v>
      </c>
    </row>
    <row r="37" spans="1:15" ht="15">
      <c r="A37" s="414" t="s">
        <v>90</v>
      </c>
      <c r="B37" s="414" t="s">
        <v>91</v>
      </c>
      <c r="C37" s="414" t="s">
        <v>111</v>
      </c>
      <c r="D37" s="414" t="s">
        <v>107</v>
      </c>
      <c r="E37" s="414" t="str">
        <f>+'Merluza común Artesanal'!E36</f>
        <v>STI PESCADORES ARTESANALES DE CALETA HIGUERILLA RSU 05.06.0048</v>
      </c>
      <c r="F37" s="414" t="s">
        <v>94</v>
      </c>
      <c r="G37" s="414" t="s">
        <v>94</v>
      </c>
      <c r="H37" s="418">
        <f>'Merluza común Artesanal'!G36</f>
        <v>0</v>
      </c>
      <c r="I37" s="418">
        <f>'Merluza común Artesanal'!H36</f>
        <v>0</v>
      </c>
      <c r="J37" s="418">
        <f>'Merluza común Artesanal'!I36</f>
        <v>0</v>
      </c>
      <c r="K37" s="418">
        <f>'Merluza común Artesanal'!J36</f>
        <v>0</v>
      </c>
      <c r="L37" s="418">
        <f>'Merluza común Artesanal'!K36</f>
        <v>0</v>
      </c>
      <c r="M37" s="566">
        <f>'Merluza común Artesanal'!L36</f>
        <v>0</v>
      </c>
      <c r="N37" s="381" t="str">
        <f>'Merluza común Artesanal'!M36</f>
        <v>-</v>
      </c>
      <c r="O37" s="398">
        <f>Resumen_año!$C$5</f>
        <v>43627</v>
      </c>
    </row>
    <row r="38" spans="1:15" ht="15">
      <c r="A38" s="414" t="s">
        <v>90</v>
      </c>
      <c r="B38" s="414" t="s">
        <v>91</v>
      </c>
      <c r="C38" s="414" t="s">
        <v>111</v>
      </c>
      <c r="D38" s="414" t="s">
        <v>107</v>
      </c>
      <c r="E38" s="414" t="str">
        <f>+'Merluza común Artesanal'!E36</f>
        <v>STI PESCADORES ARTESANALES DE CALETA HIGUERILLA RSU 05.06.0048</v>
      </c>
      <c r="F38" s="414" t="s">
        <v>95</v>
      </c>
      <c r="G38" s="414" t="s">
        <v>96</v>
      </c>
      <c r="H38" s="418">
        <f>'Merluza común Artesanal'!G37</f>
        <v>66.134</v>
      </c>
      <c r="I38" s="418">
        <f>'Merluza común Artesanal'!H37</f>
        <v>0</v>
      </c>
      <c r="J38" s="418">
        <f>'Merluza común Artesanal'!I37</f>
        <v>66.134</v>
      </c>
      <c r="K38" s="418">
        <f>'Merluza común Artesanal'!J37</f>
        <v>23.925000000000001</v>
      </c>
      <c r="L38" s="418">
        <f>'Merluza común Artesanal'!K37</f>
        <v>42.209000000000003</v>
      </c>
      <c r="M38" s="401">
        <f>'Merluza común Artesanal'!L37</f>
        <v>0.36176550639610489</v>
      </c>
      <c r="N38" s="381" t="str">
        <f>'Merluza común Artesanal'!M37</f>
        <v>-</v>
      </c>
      <c r="O38" s="398">
        <f>Resumen_año!$C$5</f>
        <v>43627</v>
      </c>
    </row>
    <row r="39" spans="1:15" ht="15">
      <c r="A39" s="414" t="s">
        <v>90</v>
      </c>
      <c r="B39" s="414" t="s">
        <v>91</v>
      </c>
      <c r="C39" s="414" t="s">
        <v>111</v>
      </c>
      <c r="D39" s="414" t="s">
        <v>107</v>
      </c>
      <c r="E39" s="414" t="str">
        <f>+'Merluza común Artesanal'!E36</f>
        <v>STI PESCADORES ARTESANALES DE CALETA HIGUERILLA RSU 05.06.0048</v>
      </c>
      <c r="F39" s="414" t="s">
        <v>97</v>
      </c>
      <c r="G39" s="414" t="s">
        <v>98</v>
      </c>
      <c r="H39" s="418">
        <f>'Merluza común Artesanal'!G38</f>
        <v>75.546000000000006</v>
      </c>
      <c r="I39" s="418">
        <f>'Merluza común Artesanal'!H38</f>
        <v>0</v>
      </c>
      <c r="J39" s="418">
        <f>'Merluza común Artesanal'!I38</f>
        <v>117.75500000000001</v>
      </c>
      <c r="K39" s="418">
        <f>'Merluza común Artesanal'!J38</f>
        <v>0</v>
      </c>
      <c r="L39" s="418">
        <f>'Merluza común Artesanal'!K38</f>
        <v>117.75500000000001</v>
      </c>
      <c r="M39" s="401">
        <f>'Merluza común Artesanal'!L38</f>
        <v>0</v>
      </c>
      <c r="N39" s="381" t="str">
        <f>'Merluza común Artesanal'!M38</f>
        <v>-</v>
      </c>
      <c r="O39" s="398">
        <f>Resumen_año!$C$5</f>
        <v>43627</v>
      </c>
    </row>
    <row r="40" spans="1:15" ht="15">
      <c r="A40" s="414" t="s">
        <v>90</v>
      </c>
      <c r="B40" s="414" t="s">
        <v>91</v>
      </c>
      <c r="C40" s="414" t="s">
        <v>111</v>
      </c>
      <c r="D40" s="414" t="s">
        <v>107</v>
      </c>
      <c r="E40" s="414" t="str">
        <f>+'Merluza común Artesanal'!E36</f>
        <v>STI PESCADORES ARTESANALES DE CALETA HIGUERILLA RSU 05.06.0048</v>
      </c>
      <c r="F40" s="414" t="s">
        <v>94</v>
      </c>
      <c r="G40" s="414" t="s">
        <v>98</v>
      </c>
      <c r="H40" s="418">
        <f>'Merluza común Artesanal'!N36</f>
        <v>141.68</v>
      </c>
      <c r="I40" s="418">
        <f>'Merluza común Artesanal'!O36</f>
        <v>0</v>
      </c>
      <c r="J40" s="418">
        <f>'Merluza común Artesanal'!P36</f>
        <v>141.68</v>
      </c>
      <c r="K40" s="418">
        <f>'Merluza común Artesanal'!Q36</f>
        <v>23.925000000000001</v>
      </c>
      <c r="L40" s="418">
        <f>'Merluza común Artesanal'!R36</f>
        <v>117.75500000000001</v>
      </c>
      <c r="M40" s="566">
        <f>'Merluza común Artesanal'!S36</f>
        <v>0.16886645962732919</v>
      </c>
      <c r="N40" s="381" t="s">
        <v>262</v>
      </c>
      <c r="O40" s="398">
        <f>Resumen_año!$C$5</f>
        <v>43627</v>
      </c>
    </row>
    <row r="41" spans="1:15" ht="15">
      <c r="A41" s="414" t="s">
        <v>90</v>
      </c>
      <c r="B41" s="414" t="s">
        <v>91</v>
      </c>
      <c r="C41" s="414" t="s">
        <v>111</v>
      </c>
      <c r="D41" s="414" t="s">
        <v>107</v>
      </c>
      <c r="E41" s="414" t="str">
        <f>+'Merluza común Artesanal'!E39</f>
        <v>STI PESCADORES CALETA EL MEMBRILLO RSU 05.01.0061</v>
      </c>
      <c r="F41" s="414" t="s">
        <v>94</v>
      </c>
      <c r="G41" s="414" t="s">
        <v>94</v>
      </c>
      <c r="H41" s="418">
        <f>'Merluza común Artesanal'!G39</f>
        <v>0</v>
      </c>
      <c r="I41" s="418">
        <f>'Merluza común Artesanal'!H39</f>
        <v>0</v>
      </c>
      <c r="J41" s="418">
        <f>'Merluza común Artesanal'!I39</f>
        <v>0</v>
      </c>
      <c r="K41" s="418">
        <f>'Merluza común Artesanal'!J39</f>
        <v>0</v>
      </c>
      <c r="L41" s="418">
        <f>'Merluza común Artesanal'!K39</f>
        <v>0</v>
      </c>
      <c r="M41" s="566">
        <f>'Merluza común Artesanal'!L39</f>
        <v>0</v>
      </c>
      <c r="N41" s="381" t="str">
        <f>'Merluza común Artesanal'!M39</f>
        <v>-</v>
      </c>
      <c r="O41" s="398">
        <f>Resumen_año!$C$5</f>
        <v>43627</v>
      </c>
    </row>
    <row r="42" spans="1:15" ht="15">
      <c r="A42" s="414" t="s">
        <v>90</v>
      </c>
      <c r="B42" s="414" t="s">
        <v>91</v>
      </c>
      <c r="C42" s="414" t="s">
        <v>111</v>
      </c>
      <c r="D42" s="414" t="s">
        <v>107</v>
      </c>
      <c r="E42" s="414" t="str">
        <f>+'Merluza común Artesanal'!E39</f>
        <v>STI PESCADORES CALETA EL MEMBRILLO RSU 05.01.0061</v>
      </c>
      <c r="F42" s="414" t="s">
        <v>95</v>
      </c>
      <c r="G42" s="414" t="s">
        <v>96</v>
      </c>
      <c r="H42" s="418">
        <f>'Merluza común Artesanal'!G40</f>
        <v>120.667</v>
      </c>
      <c r="I42" s="418">
        <f>'Merluza común Artesanal'!H40</f>
        <v>0</v>
      </c>
      <c r="J42" s="418">
        <f>'Merluza común Artesanal'!I40</f>
        <v>120.667</v>
      </c>
      <c r="K42" s="418">
        <f>'Merluza común Artesanal'!J40</f>
        <v>110.508</v>
      </c>
      <c r="L42" s="418">
        <f>'Merluza común Artesanal'!K40</f>
        <v>10.159000000000006</v>
      </c>
      <c r="M42" s="566">
        <f>'Merluza común Artesanal'!L40</f>
        <v>0.91580962483529049</v>
      </c>
      <c r="N42" s="381" t="str">
        <f>'Merluza común Artesanal'!M40</f>
        <v>-</v>
      </c>
      <c r="O42" s="398">
        <f>Resumen_año!$C$5</f>
        <v>43627</v>
      </c>
    </row>
    <row r="43" spans="1:15" ht="15">
      <c r="A43" s="414" t="s">
        <v>90</v>
      </c>
      <c r="B43" s="414" t="s">
        <v>91</v>
      </c>
      <c r="C43" s="414" t="s">
        <v>111</v>
      </c>
      <c r="D43" s="414" t="s">
        <v>107</v>
      </c>
      <c r="E43" s="414" t="str">
        <f>+'Merluza común Artesanal'!E39</f>
        <v>STI PESCADORES CALETA EL MEMBRILLO RSU 05.01.0061</v>
      </c>
      <c r="F43" s="414" t="s">
        <v>97</v>
      </c>
      <c r="G43" s="414" t="s">
        <v>98</v>
      </c>
      <c r="H43" s="418">
        <f>'Merluza común Artesanal'!G41</f>
        <v>137.839</v>
      </c>
      <c r="I43" s="418">
        <f>'Merluza común Artesanal'!H41</f>
        <v>0</v>
      </c>
      <c r="J43" s="418">
        <f>'Merluza común Artesanal'!I41</f>
        <v>147.99799999999999</v>
      </c>
      <c r="K43" s="418">
        <f>'Merluza común Artesanal'!J41</f>
        <v>0</v>
      </c>
      <c r="L43" s="418">
        <f>'Merluza común Artesanal'!K41</f>
        <v>147.99799999999999</v>
      </c>
      <c r="M43" s="566">
        <f>'Merluza común Artesanal'!L41</f>
        <v>0</v>
      </c>
      <c r="N43" s="381" t="str">
        <f>'Merluza común Artesanal'!M41</f>
        <v>-</v>
      </c>
      <c r="O43" s="398">
        <f>Resumen_año!$C$5</f>
        <v>43627</v>
      </c>
    </row>
    <row r="44" spans="1:15" ht="15">
      <c r="A44" s="414" t="s">
        <v>90</v>
      </c>
      <c r="B44" s="414" t="s">
        <v>91</v>
      </c>
      <c r="C44" s="414" t="s">
        <v>111</v>
      </c>
      <c r="D44" s="414" t="s">
        <v>107</v>
      </c>
      <c r="E44" s="414" t="str">
        <f>+'Merluza común Artesanal'!E39</f>
        <v>STI PESCADORES CALETA EL MEMBRILLO RSU 05.01.0061</v>
      </c>
      <c r="F44" s="414" t="s">
        <v>94</v>
      </c>
      <c r="G44" s="414" t="s">
        <v>98</v>
      </c>
      <c r="H44" s="418">
        <f>'Merluza común Artesanal'!N39</f>
        <v>258.50599999999997</v>
      </c>
      <c r="I44" s="418">
        <f>'Merluza común Artesanal'!O39</f>
        <v>0</v>
      </c>
      <c r="J44" s="418">
        <f>'Merluza común Artesanal'!P39</f>
        <v>258.50599999999997</v>
      </c>
      <c r="K44" s="418">
        <f>'Merluza común Artesanal'!Q39</f>
        <v>110.508</v>
      </c>
      <c r="L44" s="418">
        <f>'Merluza común Artesanal'!R39</f>
        <v>147.99799999999999</v>
      </c>
      <c r="M44" s="566">
        <f>'Merluza común Artesanal'!S39</f>
        <v>0.42748717631312233</v>
      </c>
      <c r="N44" s="381" t="s">
        <v>262</v>
      </c>
      <c r="O44" s="398">
        <f>Resumen_año!$C$5</f>
        <v>43627</v>
      </c>
    </row>
    <row r="45" spans="1:15" ht="15">
      <c r="A45" s="414" t="s">
        <v>90</v>
      </c>
      <c r="B45" s="414" t="s">
        <v>91</v>
      </c>
      <c r="C45" s="414" t="s">
        <v>111</v>
      </c>
      <c r="D45" s="414" t="s">
        <v>106</v>
      </c>
      <c r="E45" s="414" t="str">
        <f>+'Merluza común Artesanal'!E42</f>
        <v>RESIDUAL CENTRO VALPARAÍSO</v>
      </c>
      <c r="F45" s="414" t="s">
        <v>94</v>
      </c>
      <c r="G45" s="414" t="s">
        <v>94</v>
      </c>
      <c r="H45" s="418">
        <f>'Merluza común Artesanal'!G42</f>
        <v>0</v>
      </c>
      <c r="I45" s="418">
        <f>'Merluza común Artesanal'!H42</f>
        <v>0</v>
      </c>
      <c r="J45" s="418">
        <f>'Merluza común Artesanal'!I42</f>
        <v>0</v>
      </c>
      <c r="K45" s="418">
        <f>'Merluza común Artesanal'!J42</f>
        <v>0</v>
      </c>
      <c r="L45" s="418">
        <f>'Merluza común Artesanal'!K42</f>
        <v>0</v>
      </c>
      <c r="M45" s="566">
        <f>'Merluza común Artesanal'!L42</f>
        <v>0</v>
      </c>
      <c r="N45" s="381" t="str">
        <f>'Merluza común Artesanal'!M42</f>
        <v>-</v>
      </c>
      <c r="O45" s="398">
        <f>Resumen_año!$C$5</f>
        <v>43627</v>
      </c>
    </row>
    <row r="46" spans="1:15" ht="15">
      <c r="A46" s="414" t="s">
        <v>90</v>
      </c>
      <c r="B46" s="414" t="s">
        <v>91</v>
      </c>
      <c r="C46" s="414" t="s">
        <v>111</v>
      </c>
      <c r="D46" s="414" t="s">
        <v>106</v>
      </c>
      <c r="E46" s="414" t="str">
        <f>+'Merluza común Artesanal'!E42</f>
        <v>RESIDUAL CENTRO VALPARAÍSO</v>
      </c>
      <c r="F46" s="414" t="s">
        <v>95</v>
      </c>
      <c r="G46" s="414" t="s">
        <v>96</v>
      </c>
      <c r="H46" s="418">
        <f>'Merluza común Artesanal'!G43</f>
        <v>107.926</v>
      </c>
      <c r="I46" s="418">
        <f>'Merluza común Artesanal'!H43</f>
        <v>0</v>
      </c>
      <c r="J46" s="418">
        <f>'Merluza común Artesanal'!I43</f>
        <v>107.926</v>
      </c>
      <c r="K46" s="418">
        <f>'Merluza común Artesanal'!J43</f>
        <v>24.324999999999999</v>
      </c>
      <c r="L46" s="418">
        <f>'Merluza común Artesanal'!K43</f>
        <v>83.600999999999999</v>
      </c>
      <c r="M46" s="566">
        <f>'Merluza común Artesanal'!L43</f>
        <v>0.22538591256972368</v>
      </c>
      <c r="N46" s="381" t="str">
        <f>'Merluza común Artesanal'!M43</f>
        <v>-</v>
      </c>
      <c r="O46" s="398">
        <f>Resumen_año!$C$5</f>
        <v>43627</v>
      </c>
    </row>
    <row r="47" spans="1:15" ht="15">
      <c r="A47" s="414" t="s">
        <v>90</v>
      </c>
      <c r="B47" s="414" t="s">
        <v>91</v>
      </c>
      <c r="C47" s="414" t="s">
        <v>111</v>
      </c>
      <c r="D47" s="414" t="s">
        <v>106</v>
      </c>
      <c r="E47" s="414" t="str">
        <f>+'Merluza común Artesanal'!E42</f>
        <v>RESIDUAL CENTRO VALPARAÍSO</v>
      </c>
      <c r="F47" s="414" t="s">
        <v>97</v>
      </c>
      <c r="G47" s="414" t="s">
        <v>98</v>
      </c>
      <c r="H47" s="418">
        <f>'Merluza común Artesanal'!G44</f>
        <v>123.283</v>
      </c>
      <c r="I47" s="418">
        <f>'Merluza común Artesanal'!H44</f>
        <v>0</v>
      </c>
      <c r="J47" s="418">
        <f>'Merluza común Artesanal'!I44</f>
        <v>206.88400000000001</v>
      </c>
      <c r="K47" s="418">
        <f>'Merluza común Artesanal'!J44</f>
        <v>0</v>
      </c>
      <c r="L47" s="418">
        <f>'Merluza común Artesanal'!K44</f>
        <v>206.88400000000001</v>
      </c>
      <c r="M47" s="566">
        <f>'Merluza común Artesanal'!L44</f>
        <v>0</v>
      </c>
      <c r="N47" s="381" t="str">
        <f>'Merluza común Artesanal'!M44</f>
        <v>-</v>
      </c>
      <c r="O47" s="398">
        <f>Resumen_año!$C$5</f>
        <v>43627</v>
      </c>
    </row>
    <row r="48" spans="1:15" ht="15">
      <c r="A48" s="414" t="s">
        <v>90</v>
      </c>
      <c r="B48" s="414" t="s">
        <v>91</v>
      </c>
      <c r="C48" s="414" t="s">
        <v>111</v>
      </c>
      <c r="D48" s="414" t="s">
        <v>106</v>
      </c>
      <c r="E48" s="414" t="str">
        <f>+'Merluza común Artesanal'!E42</f>
        <v>RESIDUAL CENTRO VALPARAÍSO</v>
      </c>
      <c r="F48" s="414" t="s">
        <v>94</v>
      </c>
      <c r="G48" s="414" t="s">
        <v>98</v>
      </c>
      <c r="H48" s="418">
        <f>'Merluza común Artesanal'!N42</f>
        <v>231.209</v>
      </c>
      <c r="I48" s="418">
        <f>'Merluza común Artesanal'!O42</f>
        <v>0</v>
      </c>
      <c r="J48" s="418">
        <f>'Merluza común Artesanal'!P42</f>
        <v>231.209</v>
      </c>
      <c r="K48" s="418">
        <f>'Merluza común Artesanal'!Q42</f>
        <v>24.324999999999999</v>
      </c>
      <c r="L48" s="418">
        <f>'Merluza común Artesanal'!R42</f>
        <v>206.88400000000001</v>
      </c>
      <c r="M48" s="566">
        <f>'Merluza común Artesanal'!S42</f>
        <v>0.10520784225527552</v>
      </c>
      <c r="N48" s="381" t="s">
        <v>262</v>
      </c>
      <c r="O48" s="398">
        <f>Resumen_año!$C$5</f>
        <v>43627</v>
      </c>
    </row>
    <row r="49" spans="1:15" ht="15">
      <c r="A49" s="414" t="s">
        <v>90</v>
      </c>
      <c r="B49" s="414" t="s">
        <v>91</v>
      </c>
      <c r="C49" s="414" t="s">
        <v>111</v>
      </c>
      <c r="D49" s="414" t="s">
        <v>92</v>
      </c>
      <c r="E49" s="414" t="str">
        <f>+'Merluza común Artesanal'!E45</f>
        <v>RESIDUAL SUR SAN ANTONIO</v>
      </c>
      <c r="F49" s="414" t="s">
        <v>94</v>
      </c>
      <c r="G49" s="414" t="s">
        <v>94</v>
      </c>
      <c r="H49" s="418">
        <f>'Merluza común Artesanal'!G45</f>
        <v>130.67099999999999</v>
      </c>
      <c r="I49" s="418">
        <f>'Merluza común Artesanal'!H45</f>
        <v>0</v>
      </c>
      <c r="J49" s="418">
        <f>'Merluza común Artesanal'!I45</f>
        <v>130.67099999999999</v>
      </c>
      <c r="K49" s="418">
        <f>'Merluza común Artesanal'!J45</f>
        <v>125.21599999999999</v>
      </c>
      <c r="L49" s="418">
        <f>'Merluza común Artesanal'!K45</f>
        <v>5.4549999999999983</v>
      </c>
      <c r="M49" s="566">
        <f>'Merluza común Artesanal'!L45</f>
        <v>0.95825393545622217</v>
      </c>
      <c r="N49" s="400" t="str">
        <f>'Merluza común Artesanal'!M45</f>
        <v>-</v>
      </c>
      <c r="O49" s="398">
        <f>Resumen_año!$C$5</f>
        <v>43627</v>
      </c>
    </row>
    <row r="50" spans="1:15" ht="15">
      <c r="A50" s="414" t="s">
        <v>90</v>
      </c>
      <c r="B50" s="414" t="s">
        <v>91</v>
      </c>
      <c r="C50" s="414" t="s">
        <v>111</v>
      </c>
      <c r="D50" s="414" t="s">
        <v>92</v>
      </c>
      <c r="E50" s="414" t="str">
        <f>+'Merluza común Artesanal'!E45</f>
        <v>RESIDUAL SUR SAN ANTONIO</v>
      </c>
      <c r="F50" s="414" t="s">
        <v>95</v>
      </c>
      <c r="G50" s="414" t="s">
        <v>95</v>
      </c>
      <c r="H50" s="418">
        <f>'Merluza común Artesanal'!G46</f>
        <v>122.35599999999999</v>
      </c>
      <c r="I50" s="418">
        <f>'Merluza común Artesanal'!H46</f>
        <v>0</v>
      </c>
      <c r="J50" s="418">
        <f>'Merluza común Artesanal'!I46</f>
        <v>127.81099999999999</v>
      </c>
      <c r="K50" s="418">
        <f>'Merluza común Artesanal'!J46</f>
        <v>106.00700000000001</v>
      </c>
      <c r="L50" s="418">
        <f>'Merluza común Artesanal'!K46</f>
        <v>21.803999999999988</v>
      </c>
      <c r="M50" s="566">
        <f>'Merluza común Artesanal'!L46</f>
        <v>0.82940435486773445</v>
      </c>
      <c r="N50" s="400" t="str">
        <f>'Merluza común Artesanal'!M46</f>
        <v>-</v>
      </c>
      <c r="O50" s="398">
        <f>Resumen_año!$C$5</f>
        <v>43627</v>
      </c>
    </row>
    <row r="51" spans="1:15" ht="15">
      <c r="A51" s="414" t="s">
        <v>90</v>
      </c>
      <c r="B51" s="414" t="s">
        <v>91</v>
      </c>
      <c r="C51" s="414" t="s">
        <v>111</v>
      </c>
      <c r="D51" s="414" t="s">
        <v>92</v>
      </c>
      <c r="E51" s="414" t="str">
        <f>+'Merluza común Artesanal'!E45</f>
        <v>RESIDUAL SUR SAN ANTONIO</v>
      </c>
      <c r="F51" s="414" t="s">
        <v>100</v>
      </c>
      <c r="G51" s="414" t="s">
        <v>100</v>
      </c>
      <c r="H51" s="418">
        <f>'Merluza común Artesanal'!G47</f>
        <v>122.35599999999999</v>
      </c>
      <c r="I51" s="418">
        <f>'Merluza común Artesanal'!H47</f>
        <v>0</v>
      </c>
      <c r="J51" s="418">
        <f>'Merluza común Artesanal'!I47</f>
        <v>144.15999999999997</v>
      </c>
      <c r="K51" s="418">
        <f>'Merluza común Artesanal'!J47</f>
        <v>104.114</v>
      </c>
      <c r="L51" s="418">
        <f>'Merluza común Artesanal'!K47</f>
        <v>40.045999999999964</v>
      </c>
      <c r="M51" s="566">
        <f>'Merluza común Artesanal'!L47</f>
        <v>0.72221143174250846</v>
      </c>
      <c r="N51" s="381" t="str">
        <f>'Merluza común Artesanal'!M47</f>
        <v>-</v>
      </c>
      <c r="O51" s="398">
        <f>Resumen_año!$C$5</f>
        <v>43627</v>
      </c>
    </row>
    <row r="52" spans="1:15" ht="15">
      <c r="A52" s="414" t="s">
        <v>90</v>
      </c>
      <c r="B52" s="414" t="s">
        <v>91</v>
      </c>
      <c r="C52" s="414" t="s">
        <v>111</v>
      </c>
      <c r="D52" s="414" t="s">
        <v>92</v>
      </c>
      <c r="E52" s="414" t="str">
        <f>+'Merluza común Artesanal'!E45</f>
        <v>RESIDUAL SUR SAN ANTONIO</v>
      </c>
      <c r="F52" s="414" t="s">
        <v>101</v>
      </c>
      <c r="G52" s="414" t="s">
        <v>101</v>
      </c>
      <c r="H52" s="418">
        <f>'Merluza común Artesanal'!G48</f>
        <v>122.35599999999999</v>
      </c>
      <c r="I52" s="418">
        <f>'Merluza común Artesanal'!H48</f>
        <v>0</v>
      </c>
      <c r="J52" s="418">
        <f>'Merluza común Artesanal'!I48</f>
        <v>162.40199999999996</v>
      </c>
      <c r="K52" s="418">
        <f>'Merluza común Artesanal'!J48</f>
        <v>131.70500000000001</v>
      </c>
      <c r="L52" s="418">
        <f>'Merluza común Artesanal'!K48</f>
        <v>30.696999999999946</v>
      </c>
      <c r="M52" s="566">
        <f>'Merluza común Artesanal'!L48</f>
        <v>0.81098139185478035</v>
      </c>
      <c r="N52" s="381" t="str">
        <f>'Merluza común Artesanal'!M48</f>
        <v>-</v>
      </c>
      <c r="O52" s="398">
        <f>Resumen_año!$C$5</f>
        <v>43627</v>
      </c>
    </row>
    <row r="53" spans="1:15" ht="15">
      <c r="A53" s="414" t="s">
        <v>90</v>
      </c>
      <c r="B53" s="414" t="s">
        <v>91</v>
      </c>
      <c r="C53" s="414" t="s">
        <v>111</v>
      </c>
      <c r="D53" s="414" t="s">
        <v>92</v>
      </c>
      <c r="E53" s="414" t="str">
        <f>+'Merluza común Artesanal'!E45</f>
        <v>RESIDUAL SUR SAN ANTONIO</v>
      </c>
      <c r="F53" s="414" t="s">
        <v>102</v>
      </c>
      <c r="G53" s="414" t="s">
        <v>102</v>
      </c>
      <c r="H53" s="418">
        <f>'Merluza común Artesanal'!G49</f>
        <v>122.355</v>
      </c>
      <c r="I53" s="418">
        <f>'Merluza común Artesanal'!H49</f>
        <v>0</v>
      </c>
      <c r="J53" s="418">
        <f>'Merluza común Artesanal'!I49</f>
        <v>153.05199999999996</v>
      </c>
      <c r="K53" s="418">
        <f>'Merluza común Artesanal'!J49</f>
        <v>94.81</v>
      </c>
      <c r="L53" s="418">
        <f>'Merluza común Artesanal'!K49</f>
        <v>58.241999999999962</v>
      </c>
      <c r="M53" s="566">
        <f>'Merluza común Artesanal'!L49</f>
        <v>0.61946266628335489</v>
      </c>
      <c r="N53" s="381" t="str">
        <f>'Merluza común Artesanal'!M49</f>
        <v>-</v>
      </c>
      <c r="O53" s="398">
        <f>Resumen_año!$C$5</f>
        <v>43627</v>
      </c>
    </row>
    <row r="54" spans="1:15" ht="15">
      <c r="A54" s="414" t="s">
        <v>90</v>
      </c>
      <c r="B54" s="414" t="s">
        <v>91</v>
      </c>
      <c r="C54" s="414" t="s">
        <v>111</v>
      </c>
      <c r="D54" s="414" t="s">
        <v>92</v>
      </c>
      <c r="E54" s="414" t="str">
        <f>+'Merluza común Artesanal'!E45</f>
        <v>RESIDUAL SUR SAN ANTONIO</v>
      </c>
      <c r="F54" s="414" t="s">
        <v>96</v>
      </c>
      <c r="G54" s="414" t="s">
        <v>96</v>
      </c>
      <c r="H54" s="418">
        <f>'Merluza común Artesanal'!G50</f>
        <v>122.355</v>
      </c>
      <c r="I54" s="418">
        <f>'Merluza común Artesanal'!H50</f>
        <v>0</v>
      </c>
      <c r="J54" s="418">
        <f>'Merluza común Artesanal'!I50</f>
        <v>180.59699999999998</v>
      </c>
      <c r="K54" s="418">
        <f>'Merluza común Artesanal'!J50</f>
        <v>20.931000000000001</v>
      </c>
      <c r="L54" s="418">
        <f>'Merluza común Artesanal'!K50</f>
        <v>159.66599999999997</v>
      </c>
      <c r="M54" s="566">
        <f>'Merluza común Artesanal'!L50</f>
        <v>0.11589893519825913</v>
      </c>
      <c r="N54" s="381" t="str">
        <f>'Merluza común Artesanal'!M50</f>
        <v>-</v>
      </c>
      <c r="O54" s="398">
        <f>Resumen_año!$C$5</f>
        <v>43627</v>
      </c>
    </row>
    <row r="55" spans="1:15" ht="15">
      <c r="A55" s="414" t="s">
        <v>90</v>
      </c>
      <c r="B55" s="414" t="s">
        <v>91</v>
      </c>
      <c r="C55" s="414" t="s">
        <v>111</v>
      </c>
      <c r="D55" s="414" t="s">
        <v>92</v>
      </c>
      <c r="E55" s="414" t="str">
        <f>+'Merluza común Artesanal'!E45</f>
        <v>RESIDUAL SUR SAN ANTONIO</v>
      </c>
      <c r="F55" s="414" t="s">
        <v>97</v>
      </c>
      <c r="G55" s="414" t="s">
        <v>97</v>
      </c>
      <c r="H55" s="418">
        <f>'Merluza común Artesanal'!G51</f>
        <v>148.49</v>
      </c>
      <c r="I55" s="418">
        <f>'Merluza común Artesanal'!H51</f>
        <v>0</v>
      </c>
      <c r="J55" s="418">
        <f>'Merluza común Artesanal'!I51</f>
        <v>308.15599999999995</v>
      </c>
      <c r="K55" s="418">
        <f>'Merluza común Artesanal'!J51</f>
        <v>0</v>
      </c>
      <c r="L55" s="418">
        <f>'Merluza común Artesanal'!K51</f>
        <v>308.15599999999995</v>
      </c>
      <c r="M55" s="566">
        <f>'Merluza común Artesanal'!L51</f>
        <v>0</v>
      </c>
      <c r="N55" s="381" t="str">
        <f>'Merluza común Artesanal'!M51</f>
        <v>-</v>
      </c>
      <c r="O55" s="398">
        <f>Resumen_año!$C$5</f>
        <v>43627</v>
      </c>
    </row>
    <row r="56" spans="1:15" ht="15">
      <c r="A56" s="414" t="s">
        <v>90</v>
      </c>
      <c r="B56" s="414" t="s">
        <v>91</v>
      </c>
      <c r="C56" s="414" t="s">
        <v>111</v>
      </c>
      <c r="D56" s="414" t="s">
        <v>92</v>
      </c>
      <c r="E56" s="414" t="str">
        <f>+'Merluza común Artesanal'!E45</f>
        <v>RESIDUAL SUR SAN ANTONIO</v>
      </c>
      <c r="F56" s="414" t="s">
        <v>103</v>
      </c>
      <c r="G56" s="414" t="s">
        <v>103</v>
      </c>
      <c r="H56" s="418">
        <f>'Merluza común Artesanal'!G52</f>
        <v>148.49</v>
      </c>
      <c r="I56" s="418">
        <f>'Merluza común Artesanal'!H52</f>
        <v>0</v>
      </c>
      <c r="J56" s="418">
        <f>'Merluza común Artesanal'!I52</f>
        <v>456.64599999999996</v>
      </c>
      <c r="K56" s="418">
        <f>'Merluza común Artesanal'!J52</f>
        <v>0</v>
      </c>
      <c r="L56" s="418">
        <f>'Merluza común Artesanal'!K52</f>
        <v>456.64599999999996</v>
      </c>
      <c r="M56" s="566">
        <f>'Merluza común Artesanal'!L52</f>
        <v>0</v>
      </c>
      <c r="N56" s="381" t="str">
        <f>'Merluza común Artesanal'!M52</f>
        <v>-</v>
      </c>
      <c r="O56" s="398">
        <f>Resumen_año!$C$5</f>
        <v>43627</v>
      </c>
    </row>
    <row r="57" spans="1:15" ht="15">
      <c r="A57" s="414" t="s">
        <v>90</v>
      </c>
      <c r="B57" s="414" t="s">
        <v>91</v>
      </c>
      <c r="C57" s="414" t="s">
        <v>111</v>
      </c>
      <c r="D57" s="414" t="s">
        <v>92</v>
      </c>
      <c r="E57" s="414" t="str">
        <f>+'Merluza común Artesanal'!E45</f>
        <v>RESIDUAL SUR SAN ANTONIO</v>
      </c>
      <c r="F57" s="414" t="s">
        <v>104</v>
      </c>
      <c r="G57" s="414" t="s">
        <v>104</v>
      </c>
      <c r="H57" s="418">
        <f>'Merluza común Artesanal'!G53</f>
        <v>148.49</v>
      </c>
      <c r="I57" s="418">
        <f>'Merluza común Artesanal'!H53</f>
        <v>0</v>
      </c>
      <c r="J57" s="418">
        <f>'Merluza común Artesanal'!I53</f>
        <v>605.13599999999997</v>
      </c>
      <c r="K57" s="418">
        <f>'Merluza común Artesanal'!J53</f>
        <v>0</v>
      </c>
      <c r="L57" s="418">
        <f>'Merluza común Artesanal'!K53</f>
        <v>605.13599999999997</v>
      </c>
      <c r="M57" s="566">
        <f>'Merluza común Artesanal'!L53</f>
        <v>0</v>
      </c>
      <c r="N57" s="381" t="str">
        <f>'Merluza común Artesanal'!M53</f>
        <v>-</v>
      </c>
      <c r="O57" s="398">
        <f>Resumen_año!$C$5</f>
        <v>43627</v>
      </c>
    </row>
    <row r="58" spans="1:15" ht="15">
      <c r="A58" s="414" t="s">
        <v>90</v>
      </c>
      <c r="B58" s="414" t="s">
        <v>91</v>
      </c>
      <c r="C58" s="414" t="s">
        <v>111</v>
      </c>
      <c r="D58" s="414" t="s">
        <v>92</v>
      </c>
      <c r="E58" s="414" t="str">
        <f>+'Merluza común Artesanal'!E45</f>
        <v>RESIDUAL SUR SAN ANTONIO</v>
      </c>
      <c r="F58" s="414" t="s">
        <v>105</v>
      </c>
      <c r="G58" s="414" t="s">
        <v>105</v>
      </c>
      <c r="H58" s="418">
        <f>'Merluza común Artesanal'!G54</f>
        <v>148.49</v>
      </c>
      <c r="I58" s="418">
        <f>'Merluza común Artesanal'!H54</f>
        <v>0</v>
      </c>
      <c r="J58" s="418">
        <f>'Merluza común Artesanal'!I54</f>
        <v>753.62599999999998</v>
      </c>
      <c r="K58" s="418">
        <f>'Merluza común Artesanal'!J54</f>
        <v>0</v>
      </c>
      <c r="L58" s="418">
        <f>'Merluza común Artesanal'!K54</f>
        <v>753.62599999999998</v>
      </c>
      <c r="M58" s="566">
        <f>'Merluza común Artesanal'!L54</f>
        <v>0</v>
      </c>
      <c r="N58" s="381" t="str">
        <f>'Merluza común Artesanal'!M54</f>
        <v>-</v>
      </c>
      <c r="O58" s="398">
        <f>Resumen_año!$C$5</f>
        <v>43627</v>
      </c>
    </row>
    <row r="59" spans="1:15" ht="15">
      <c r="A59" s="414" t="s">
        <v>90</v>
      </c>
      <c r="B59" s="414" t="s">
        <v>91</v>
      </c>
      <c r="C59" s="414" t="s">
        <v>111</v>
      </c>
      <c r="D59" s="414" t="s">
        <v>92</v>
      </c>
      <c r="E59" s="414" t="str">
        <f>+'Merluza común Artesanal'!E45</f>
        <v>RESIDUAL SUR SAN ANTONIO</v>
      </c>
      <c r="F59" s="414" t="s">
        <v>98</v>
      </c>
      <c r="G59" s="414" t="s">
        <v>98</v>
      </c>
      <c r="H59" s="418">
        <f>'Merluza común Artesanal'!G55</f>
        <v>148.489</v>
      </c>
      <c r="I59" s="418">
        <f>'Merluza común Artesanal'!H55</f>
        <v>0</v>
      </c>
      <c r="J59" s="418">
        <f>'Merluza común Artesanal'!I55</f>
        <v>902.11500000000001</v>
      </c>
      <c r="K59" s="418">
        <f>'Merluza común Artesanal'!J55</f>
        <v>0</v>
      </c>
      <c r="L59" s="418">
        <f>'Merluza común Artesanal'!K55</f>
        <v>902.11500000000001</v>
      </c>
      <c r="M59" s="566">
        <f>'Merluza común Artesanal'!L55</f>
        <v>0</v>
      </c>
      <c r="N59" s="381" t="str">
        <f>'Merluza común Artesanal'!M55</f>
        <v>-</v>
      </c>
      <c r="O59" s="398">
        <f>Resumen_año!$C$5</f>
        <v>43627</v>
      </c>
    </row>
    <row r="60" spans="1:15" ht="15">
      <c r="A60" s="414" t="s">
        <v>90</v>
      </c>
      <c r="B60" s="414" t="s">
        <v>91</v>
      </c>
      <c r="C60" s="414" t="s">
        <v>111</v>
      </c>
      <c r="D60" s="414" t="s">
        <v>92</v>
      </c>
      <c r="E60" s="414" t="str">
        <f>+'Merluza común Artesanal'!E45</f>
        <v>RESIDUAL SUR SAN ANTONIO</v>
      </c>
      <c r="F60" s="414" t="s">
        <v>94</v>
      </c>
      <c r="G60" s="414" t="s">
        <v>98</v>
      </c>
      <c r="H60" s="418">
        <f>'Merluza común Artesanal'!N45</f>
        <v>1484.8979999999999</v>
      </c>
      <c r="I60" s="418">
        <f>'Merluza común Artesanal'!O45</f>
        <v>0</v>
      </c>
      <c r="J60" s="418">
        <f>'Merluza común Artesanal'!P45</f>
        <v>1484.8979999999999</v>
      </c>
      <c r="K60" s="418">
        <f>'Merluza común Artesanal'!Q45</f>
        <v>582.78300000000013</v>
      </c>
      <c r="L60" s="418">
        <f>'Merluza común Artesanal'!R45</f>
        <v>902.11499999999978</v>
      </c>
      <c r="M60" s="566">
        <f>'Merluza común Artesanal'!S45</f>
        <v>0.39247342241689337</v>
      </c>
      <c r="N60" s="381" t="s">
        <v>262</v>
      </c>
      <c r="O60" s="398">
        <f>Resumen_año!$C$5</f>
        <v>43627</v>
      </c>
    </row>
    <row r="61" spans="1:15" ht="15">
      <c r="A61" s="414" t="s">
        <v>90</v>
      </c>
      <c r="B61" s="414" t="s">
        <v>91</v>
      </c>
      <c r="C61" s="414" t="s">
        <v>111</v>
      </c>
      <c r="D61" s="376" t="s">
        <v>125</v>
      </c>
      <c r="E61" s="411" t="s">
        <v>124</v>
      </c>
      <c r="F61" s="414" t="s">
        <v>94</v>
      </c>
      <c r="G61" s="414" t="s">
        <v>98</v>
      </c>
      <c r="H61" s="418">
        <f>Resumen_año!E10</f>
        <v>3890.8490000000002</v>
      </c>
      <c r="I61" s="418">
        <f>Resumen_año!F10</f>
        <v>0</v>
      </c>
      <c r="J61" s="418">
        <f>Resumen_año!G10</f>
        <v>3890.8490000000002</v>
      </c>
      <c r="K61" s="418">
        <f>Resumen_año!H10</f>
        <v>1358.0410000000002</v>
      </c>
      <c r="L61" s="418">
        <f>Resumen_año!I10</f>
        <v>2532.808</v>
      </c>
      <c r="M61" s="566">
        <f>Resumen_año!J10</f>
        <v>0.34903461943652919</v>
      </c>
      <c r="N61" s="381" t="s">
        <v>262</v>
      </c>
      <c r="O61" s="398">
        <f>Resumen_año!$C$5</f>
        <v>43627</v>
      </c>
    </row>
    <row r="62" spans="1:15" ht="15">
      <c r="A62" s="414" t="s">
        <v>90</v>
      </c>
      <c r="B62" s="414" t="s">
        <v>91</v>
      </c>
      <c r="C62" s="414" t="s">
        <v>112</v>
      </c>
      <c r="D62" s="414" t="s">
        <v>92</v>
      </c>
      <c r="E62" s="414" t="str">
        <f>+'Merluza común Artesanal'!D57</f>
        <v>RESIDUAL NORTE</v>
      </c>
      <c r="F62" s="414" t="s">
        <v>94</v>
      </c>
      <c r="G62" s="414" t="s">
        <v>94</v>
      </c>
      <c r="H62" s="418">
        <f>'Merluza común Artesanal'!G57</f>
        <v>2.0649999999999999</v>
      </c>
      <c r="I62" s="418">
        <f>'Merluza común Artesanal'!H57</f>
        <v>0</v>
      </c>
      <c r="J62" s="418">
        <f>'Merluza común Artesanal'!I57</f>
        <v>2.0649999999999999</v>
      </c>
      <c r="K62" s="418">
        <f>'Merluza común Artesanal'!J57</f>
        <v>1.456</v>
      </c>
      <c r="L62" s="418">
        <f>'Merluza común Artesanal'!K57</f>
        <v>0.60899999999999999</v>
      </c>
      <c r="M62" s="566">
        <f>'Merluza común Artesanal'!L57</f>
        <v>0.70508474576271185</v>
      </c>
      <c r="N62" s="381" t="str">
        <f>'Merluza común Artesanal'!M57</f>
        <v>-</v>
      </c>
      <c r="O62" s="398">
        <f>Resumen_año!$C$5</f>
        <v>43627</v>
      </c>
    </row>
    <row r="63" spans="1:15" ht="15">
      <c r="A63" s="414" t="s">
        <v>90</v>
      </c>
      <c r="B63" s="414" t="s">
        <v>91</v>
      </c>
      <c r="C63" s="414" t="s">
        <v>112</v>
      </c>
      <c r="D63" s="414" t="s">
        <v>92</v>
      </c>
      <c r="E63" s="414" t="str">
        <f>+'Merluza común Artesanal'!D57</f>
        <v>RESIDUAL NORTE</v>
      </c>
      <c r="F63" s="414" t="s">
        <v>95</v>
      </c>
      <c r="G63" s="414" t="s">
        <v>96</v>
      </c>
      <c r="H63" s="418">
        <f>'Merluza común Artesanal'!G58</f>
        <v>9.6690000000000005</v>
      </c>
      <c r="I63" s="418">
        <f>'Merluza común Artesanal'!H58</f>
        <v>0</v>
      </c>
      <c r="J63" s="418">
        <f>'Merluza común Artesanal'!I58</f>
        <v>10.278</v>
      </c>
      <c r="K63" s="418">
        <f>'Merluza común Artesanal'!J58</f>
        <v>4.21</v>
      </c>
      <c r="L63" s="418">
        <f>'Merluza común Artesanal'!K58</f>
        <v>6.0680000000000005</v>
      </c>
      <c r="M63" s="566">
        <f>'Merluza común Artesanal'!L58</f>
        <v>0.40961276512940259</v>
      </c>
      <c r="N63" s="381" t="str">
        <f>'Merluza común Artesanal'!M58</f>
        <v>-</v>
      </c>
      <c r="O63" s="398">
        <f>Resumen_año!$C$5</f>
        <v>43627</v>
      </c>
    </row>
    <row r="64" spans="1:15" ht="15">
      <c r="A64" s="414" t="s">
        <v>90</v>
      </c>
      <c r="B64" s="414" t="s">
        <v>91</v>
      </c>
      <c r="C64" s="414" t="s">
        <v>112</v>
      </c>
      <c r="D64" s="414" t="s">
        <v>92</v>
      </c>
      <c r="E64" s="414" t="str">
        <f>+'Merluza común Artesanal'!D57</f>
        <v>RESIDUAL NORTE</v>
      </c>
      <c r="F64" s="414" t="s">
        <v>97</v>
      </c>
      <c r="G64" s="414" t="s">
        <v>98</v>
      </c>
      <c r="H64" s="418">
        <f>'Merluza común Artesanal'!G59</f>
        <v>11.734999999999999</v>
      </c>
      <c r="I64" s="418">
        <f>'Merluza común Artesanal'!H59</f>
        <v>0</v>
      </c>
      <c r="J64" s="418">
        <f>'Merluza común Artesanal'!I59</f>
        <v>17.803000000000001</v>
      </c>
      <c r="K64" s="418">
        <f>'Merluza común Artesanal'!J59</f>
        <v>0</v>
      </c>
      <c r="L64" s="418">
        <f>'Merluza común Artesanal'!K59</f>
        <v>17.803000000000001</v>
      </c>
      <c r="M64" s="566">
        <f>'Merluza común Artesanal'!L59</f>
        <v>0</v>
      </c>
      <c r="N64" s="381" t="str">
        <f>'Merluza común Artesanal'!M59</f>
        <v>-</v>
      </c>
      <c r="O64" s="398">
        <f>Resumen_año!$C$5</f>
        <v>43627</v>
      </c>
    </row>
    <row r="65" spans="1:17" ht="15">
      <c r="A65" s="414" t="s">
        <v>90</v>
      </c>
      <c r="B65" s="414" t="s">
        <v>91</v>
      </c>
      <c r="C65" s="414" t="s">
        <v>112</v>
      </c>
      <c r="D65" s="414" t="s">
        <v>92</v>
      </c>
      <c r="E65" s="414" t="str">
        <f>+'Merluza común Artesanal'!D57</f>
        <v>RESIDUAL NORTE</v>
      </c>
      <c r="F65" s="414" t="s">
        <v>94</v>
      </c>
      <c r="G65" s="414" t="s">
        <v>98</v>
      </c>
      <c r="H65" s="418">
        <f>'Merluza común Artesanal'!N57</f>
        <v>23.469000000000001</v>
      </c>
      <c r="I65" s="418">
        <f>'Merluza común Artesanal'!O57</f>
        <v>0</v>
      </c>
      <c r="J65" s="418">
        <f>'Merluza común Artesanal'!P57</f>
        <v>23.469000000000001</v>
      </c>
      <c r="K65" s="418">
        <f>'Merluza común Artesanal'!Q57</f>
        <v>5.6660000000000004</v>
      </c>
      <c r="L65" s="418">
        <f>'Merluza común Artesanal'!R57</f>
        <v>17.803000000000001</v>
      </c>
      <c r="M65" s="566">
        <f>'Merluza común Artesanal'!S57</f>
        <v>0.24142485832374622</v>
      </c>
      <c r="N65" s="381" t="s">
        <v>262</v>
      </c>
      <c r="O65" s="398">
        <f>Resumen_año!$C$5</f>
        <v>43627</v>
      </c>
    </row>
    <row r="66" spans="1:17" s="409" customFormat="1" ht="15">
      <c r="A66" s="414" t="s">
        <v>90</v>
      </c>
      <c r="B66" s="414" t="s">
        <v>91</v>
      </c>
      <c r="C66" s="414" t="s">
        <v>112</v>
      </c>
      <c r="D66" s="396" t="s">
        <v>92</v>
      </c>
      <c r="E66" s="417" t="str">
        <f>+'Merluza común Artesanal'!D60</f>
        <v>AREA SUR</v>
      </c>
      <c r="F66" s="414" t="s">
        <v>94</v>
      </c>
      <c r="G66" s="414" t="s">
        <v>94</v>
      </c>
      <c r="H66" s="418">
        <f>'Merluza común Artesanal'!G60</f>
        <v>37.421999999999997</v>
      </c>
      <c r="I66" s="418">
        <f>'Merluza común Artesanal'!H60</f>
        <v>0</v>
      </c>
      <c r="J66" s="418">
        <f>'Merluza común Artesanal'!I60</f>
        <v>37.421999999999997</v>
      </c>
      <c r="K66" s="418">
        <f>'Merluza común Artesanal'!J60</f>
        <v>13.026</v>
      </c>
      <c r="L66" s="418">
        <f>'Merluza común Artesanal'!K60</f>
        <v>24.395999999999997</v>
      </c>
      <c r="M66" s="566">
        <f>'Merluza común Artesanal'!L60</f>
        <v>0.34808401475068146</v>
      </c>
      <c r="N66" s="381" t="str">
        <f>'Merluza común Artesanal'!M61</f>
        <v>-</v>
      </c>
      <c r="O66" s="398">
        <f>Resumen_año!$C$5</f>
        <v>43627</v>
      </c>
      <c r="P66" s="422"/>
      <c r="Q66" s="399"/>
    </row>
    <row r="67" spans="1:17" s="409" customFormat="1" ht="15">
      <c r="A67" s="414" t="s">
        <v>90</v>
      </c>
      <c r="B67" s="414" t="s">
        <v>91</v>
      </c>
      <c r="C67" s="414" t="s">
        <v>112</v>
      </c>
      <c r="D67" s="396" t="s">
        <v>107</v>
      </c>
      <c r="E67" s="417" t="str">
        <f>+'Merluza común Artesanal'!E61</f>
        <v>STI PESCADORES ARTESANALES LAS TERRAZAS DE PICHILEMU RSU 06.07.0058</v>
      </c>
      <c r="F67" s="414" t="s">
        <v>95</v>
      </c>
      <c r="G67" s="414" t="s">
        <v>100</v>
      </c>
      <c r="H67" s="418">
        <f>'Merluza común Artesanal'!G61</f>
        <v>26.98</v>
      </c>
      <c r="I67" s="418">
        <f>'Merluza común Artesanal'!H61</f>
        <v>0</v>
      </c>
      <c r="J67" s="418">
        <f>'Merluza común Artesanal'!I61</f>
        <v>26.98</v>
      </c>
      <c r="K67" s="418">
        <f>'Merluza común Artesanal'!J61</f>
        <v>0.89</v>
      </c>
      <c r="L67" s="418">
        <f>'Merluza común Artesanal'!K61</f>
        <v>26.09</v>
      </c>
      <c r="M67" s="401">
        <f>'Merluza común Artesanal'!L61</f>
        <v>3.2987398072646404E-2</v>
      </c>
      <c r="N67" s="381" t="str">
        <f>'Merluza común Artesanal'!M62</f>
        <v>-</v>
      </c>
      <c r="O67" s="398">
        <f>Resumen_año!$C$5</f>
        <v>43627</v>
      </c>
      <c r="P67" s="422"/>
      <c r="Q67" s="399"/>
    </row>
    <row r="68" spans="1:17" s="409" customFormat="1" ht="15">
      <c r="A68" s="414" t="s">
        <v>90</v>
      </c>
      <c r="B68" s="414" t="s">
        <v>91</v>
      </c>
      <c r="C68" s="414" t="s">
        <v>112</v>
      </c>
      <c r="D68" s="396" t="s">
        <v>461</v>
      </c>
      <c r="E68" s="417" t="str">
        <f>+'Merluza común Artesanal'!E62</f>
        <v>VELASQUEZ II (RPA 954159)</v>
      </c>
      <c r="F68" s="414" t="s">
        <v>101</v>
      </c>
      <c r="G68" s="414" t="s">
        <v>96</v>
      </c>
      <c r="H68" s="418">
        <f>'Merluza común Artesanal'!G62</f>
        <v>5.2160000000000002</v>
      </c>
      <c r="I68" s="418">
        <f>'Merluza común Artesanal'!H62</f>
        <v>0</v>
      </c>
      <c r="J68" s="418">
        <f>'Merluza común Artesanal'!I62</f>
        <v>5.2160000000000002</v>
      </c>
      <c r="K68" s="418">
        <f>'Merluza común Artesanal'!J62</f>
        <v>1.26</v>
      </c>
      <c r="L68" s="418">
        <f>'Merluza común Artesanal'!K62</f>
        <v>3.9560000000000004</v>
      </c>
      <c r="M68" s="401">
        <f>'Merluza común Artesanal'!L62</f>
        <v>0.2415644171779141</v>
      </c>
      <c r="N68" s="381" t="str">
        <f>'Merluza común Artesanal'!M63</f>
        <v>-</v>
      </c>
      <c r="O68" s="398">
        <f>Resumen_año!$C$5</f>
        <v>43627</v>
      </c>
      <c r="P68" s="422"/>
      <c r="Q68" s="399"/>
    </row>
    <row r="69" spans="1:17" s="409" customFormat="1" ht="15">
      <c r="A69" s="414" t="s">
        <v>90</v>
      </c>
      <c r="B69" s="414" t="s">
        <v>91</v>
      </c>
      <c r="C69" s="414" t="s">
        <v>112</v>
      </c>
      <c r="D69" s="396" t="s">
        <v>461</v>
      </c>
      <c r="E69" s="417" t="str">
        <f>+'Merluza común Artesanal'!E62</f>
        <v>VELASQUEZ II (RPA 954159)</v>
      </c>
      <c r="F69" s="414" t="s">
        <v>97</v>
      </c>
      <c r="G69" s="414" t="s">
        <v>98</v>
      </c>
      <c r="H69" s="418">
        <f>'Merluza común Artesanal'!G63</f>
        <v>5.7450000000000001</v>
      </c>
      <c r="I69" s="418">
        <f>'Merluza común Artesanal'!H63</f>
        <v>0</v>
      </c>
      <c r="J69" s="418">
        <f>'Merluza común Artesanal'!I63</f>
        <v>9.7010000000000005</v>
      </c>
      <c r="K69" s="418">
        <f>'Merluza común Artesanal'!J63</f>
        <v>0</v>
      </c>
      <c r="L69" s="418">
        <f>'Merluza común Artesanal'!K63</f>
        <v>9.7010000000000005</v>
      </c>
      <c r="M69" s="401">
        <f>'Merluza común Artesanal'!L63</f>
        <v>0</v>
      </c>
      <c r="N69" s="381" t="str">
        <f>'Merluza común Artesanal'!M72</f>
        <v>-</v>
      </c>
      <c r="O69" s="398">
        <f>Resumen_año!$C$5</f>
        <v>43627</v>
      </c>
      <c r="P69" s="422"/>
      <c r="Q69" s="399"/>
    </row>
    <row r="70" spans="1:17" s="409" customFormat="1" ht="15">
      <c r="A70" s="414" t="s">
        <v>90</v>
      </c>
      <c r="B70" s="414" t="s">
        <v>91</v>
      </c>
      <c r="C70" s="414" t="s">
        <v>112</v>
      </c>
      <c r="D70" s="396" t="s">
        <v>461</v>
      </c>
      <c r="E70" s="417" t="str">
        <f>+'Merluza común Artesanal'!E62</f>
        <v>VELASQUEZ II (RPA 954159)</v>
      </c>
      <c r="F70" s="414" t="s">
        <v>101</v>
      </c>
      <c r="G70" s="414" t="s">
        <v>98</v>
      </c>
      <c r="H70" s="418">
        <f>+'Merluza común Artesanal'!N62</f>
        <v>10.961</v>
      </c>
      <c r="I70" s="418">
        <f>+'Merluza común Artesanal'!O62</f>
        <v>0</v>
      </c>
      <c r="J70" s="418">
        <f>+'Merluza común Artesanal'!P62</f>
        <v>10.961</v>
      </c>
      <c r="K70" s="418">
        <f>+'Merluza común Artesanal'!Q62</f>
        <v>1.26</v>
      </c>
      <c r="L70" s="418">
        <f>+'Merluza común Artesanal'!R62</f>
        <v>9.7010000000000005</v>
      </c>
      <c r="M70" s="401">
        <f>+'Merluza común Artesanal'!S62</f>
        <v>0.11495301523583615</v>
      </c>
      <c r="N70" s="381"/>
      <c r="O70" s="398">
        <f>Resumen_año!$C$5</f>
        <v>43627</v>
      </c>
      <c r="P70" s="422"/>
      <c r="Q70" s="399"/>
    </row>
    <row r="71" spans="1:17" s="409" customFormat="1" ht="15">
      <c r="A71" s="414" t="s">
        <v>90</v>
      </c>
      <c r="B71" s="414" t="s">
        <v>91</v>
      </c>
      <c r="C71" s="414" t="s">
        <v>112</v>
      </c>
      <c r="D71" s="396" t="s">
        <v>461</v>
      </c>
      <c r="E71" s="417" t="str">
        <f>+'Merluza común Artesanal'!E64</f>
        <v>YANIRA III (RPA 956550)</v>
      </c>
      <c r="F71" s="414" t="s">
        <v>101</v>
      </c>
      <c r="G71" s="414" t="s">
        <v>96</v>
      </c>
      <c r="H71" s="418">
        <f>'Merluza común Artesanal'!G64</f>
        <v>5.2169999999999996</v>
      </c>
      <c r="I71" s="418">
        <f>'Merluza común Artesanal'!H64</f>
        <v>0</v>
      </c>
      <c r="J71" s="418">
        <f>'Merluza común Artesanal'!I64</f>
        <v>5.2169999999999996</v>
      </c>
      <c r="K71" s="418">
        <f>'Merluza común Artesanal'!J64</f>
        <v>1.26</v>
      </c>
      <c r="L71" s="418">
        <f>'Merluza común Artesanal'!K64</f>
        <v>3.9569999999999999</v>
      </c>
      <c r="M71" s="401">
        <f>'Merluza común Artesanal'!L64</f>
        <v>0.24151811385853941</v>
      </c>
      <c r="N71" s="397" t="str">
        <f>'Merluza común Artesanal'!M64</f>
        <v>-</v>
      </c>
      <c r="O71" s="398">
        <f>Resumen_año!$C$5</f>
        <v>43627</v>
      </c>
      <c r="P71" s="422"/>
      <c r="Q71" s="399"/>
    </row>
    <row r="72" spans="1:17" s="409" customFormat="1" ht="15">
      <c r="A72" s="414" t="s">
        <v>90</v>
      </c>
      <c r="B72" s="414" t="s">
        <v>91</v>
      </c>
      <c r="C72" s="414" t="s">
        <v>112</v>
      </c>
      <c r="D72" s="396" t="s">
        <v>461</v>
      </c>
      <c r="E72" s="417" t="str">
        <f>+'Merluza común Artesanal'!E64</f>
        <v>YANIRA III (RPA 956550)</v>
      </c>
      <c r="F72" s="414" t="s">
        <v>97</v>
      </c>
      <c r="G72" s="414" t="s">
        <v>98</v>
      </c>
      <c r="H72" s="418">
        <f>'Merluza común Artesanal'!G65</f>
        <v>5.7469999999999999</v>
      </c>
      <c r="I72" s="418">
        <f>'Merluza común Artesanal'!H65</f>
        <v>0</v>
      </c>
      <c r="J72" s="418">
        <f>'Merluza común Artesanal'!I65</f>
        <v>9.7040000000000006</v>
      </c>
      <c r="K72" s="418">
        <f>'Merluza común Artesanal'!J65</f>
        <v>0</v>
      </c>
      <c r="L72" s="418">
        <f>'Merluza común Artesanal'!K65</f>
        <v>9.7040000000000006</v>
      </c>
      <c r="M72" s="401">
        <f>'Merluza común Artesanal'!L65</f>
        <v>0</v>
      </c>
      <c r="N72" s="397" t="str">
        <f>'Merluza común Artesanal'!M65</f>
        <v>-</v>
      </c>
      <c r="O72" s="398">
        <f>Resumen_año!$C$5</f>
        <v>43627</v>
      </c>
      <c r="P72" s="422"/>
      <c r="Q72" s="399"/>
    </row>
    <row r="73" spans="1:17" s="409" customFormat="1" ht="15">
      <c r="A73" s="414" t="s">
        <v>90</v>
      </c>
      <c r="B73" s="414" t="s">
        <v>91</v>
      </c>
      <c r="C73" s="414" t="s">
        <v>112</v>
      </c>
      <c r="D73" s="396" t="s">
        <v>461</v>
      </c>
      <c r="E73" s="417" t="str">
        <f>+'Merluza común Artesanal'!E64</f>
        <v>YANIRA III (RPA 956550)</v>
      </c>
      <c r="F73" s="414" t="s">
        <v>101</v>
      </c>
      <c r="G73" s="414" t="s">
        <v>98</v>
      </c>
      <c r="H73" s="418">
        <f>'Merluza común Artesanal'!N64</f>
        <v>10.963999999999999</v>
      </c>
      <c r="I73" s="418">
        <f>'Merluza común Artesanal'!O64</f>
        <v>0</v>
      </c>
      <c r="J73" s="418">
        <f>'Merluza común Artesanal'!P64</f>
        <v>10.963999999999999</v>
      </c>
      <c r="K73" s="418">
        <f>'Merluza común Artesanal'!Q64</f>
        <v>1.26</v>
      </c>
      <c r="L73" s="418">
        <f>'Merluza común Artesanal'!R64</f>
        <v>9.7039999999999988</v>
      </c>
      <c r="M73" s="401">
        <f>'Merluza común Artesanal'!S64</f>
        <v>0.11492156147391465</v>
      </c>
      <c r="N73" s="381" t="str">
        <f>'Merluza común Artesanal'!M79</f>
        <v>-</v>
      </c>
      <c r="O73" s="398">
        <f>Resumen_año!$C$5</f>
        <v>43627</v>
      </c>
      <c r="P73" s="422"/>
      <c r="Q73" s="399"/>
    </row>
    <row r="74" spans="1:17" s="409" customFormat="1" ht="15">
      <c r="A74" s="414" t="s">
        <v>90</v>
      </c>
      <c r="B74" s="414" t="s">
        <v>91</v>
      </c>
      <c r="C74" s="414" t="s">
        <v>112</v>
      </c>
      <c r="D74" s="396" t="s">
        <v>461</v>
      </c>
      <c r="E74" s="417" t="str">
        <f>+'Merluza común Artesanal'!E66</f>
        <v>MARIA ELIANA (RPA 958902)</v>
      </c>
      <c r="F74" s="414" t="s">
        <v>101</v>
      </c>
      <c r="G74" s="414" t="s">
        <v>96</v>
      </c>
      <c r="H74" s="418">
        <f>'Merluza común Artesanal'!G66</f>
        <v>5.2190000000000003</v>
      </c>
      <c r="I74" s="418">
        <f>'Merluza común Artesanal'!H66</f>
        <v>0</v>
      </c>
      <c r="J74" s="418">
        <f>'Merluza común Artesanal'!I66</f>
        <v>5.2190000000000003</v>
      </c>
      <c r="K74" s="418">
        <f>'Merluza común Artesanal'!J66</f>
        <v>5.6000000000000001E-2</v>
      </c>
      <c r="L74" s="418">
        <f>'Merluza común Artesanal'!K66</f>
        <v>5.1630000000000003</v>
      </c>
      <c r="M74" s="401">
        <f>'Merluza común Artesanal'!L66</f>
        <v>1.0730024908986396E-2</v>
      </c>
      <c r="N74" s="397" t="str">
        <f>'Merluza común Artesanal'!M66</f>
        <v>-</v>
      </c>
      <c r="O74" s="398">
        <f>Resumen_año!$C$5</f>
        <v>43627</v>
      </c>
      <c r="P74" s="422"/>
      <c r="Q74" s="399"/>
    </row>
    <row r="75" spans="1:17" s="409" customFormat="1" ht="15">
      <c r="A75" s="414" t="s">
        <v>90</v>
      </c>
      <c r="B75" s="414" t="s">
        <v>91</v>
      </c>
      <c r="C75" s="414" t="s">
        <v>112</v>
      </c>
      <c r="D75" s="396" t="s">
        <v>461</v>
      </c>
      <c r="E75" s="417" t="str">
        <f>+'Merluza común Artesanal'!E66</f>
        <v>MARIA ELIANA (RPA 958902)</v>
      </c>
      <c r="F75" s="414" t="s">
        <v>97</v>
      </c>
      <c r="G75" s="414" t="s">
        <v>98</v>
      </c>
      <c r="H75" s="418">
        <f>'Merluza común Artesanal'!G67</f>
        <v>5.7489999999999997</v>
      </c>
      <c r="I75" s="418">
        <f>'Merluza común Artesanal'!H67</f>
        <v>0</v>
      </c>
      <c r="J75" s="418">
        <f>'Merluza común Artesanal'!I67</f>
        <v>10.911999999999999</v>
      </c>
      <c r="K75" s="418">
        <f>'Merluza común Artesanal'!J67</f>
        <v>0</v>
      </c>
      <c r="L75" s="418">
        <f>'Merluza común Artesanal'!K67</f>
        <v>10.911999999999999</v>
      </c>
      <c r="M75" s="401">
        <f>'Merluza común Artesanal'!L67</f>
        <v>0</v>
      </c>
      <c r="N75" s="397" t="str">
        <f>'Merluza común Artesanal'!M67</f>
        <v>-</v>
      </c>
      <c r="O75" s="398">
        <f>Resumen_año!$C$5</f>
        <v>43627</v>
      </c>
      <c r="P75" s="415"/>
      <c r="Q75" s="410"/>
    </row>
    <row r="76" spans="1:17" s="409" customFormat="1" ht="15">
      <c r="A76" s="414" t="s">
        <v>90</v>
      </c>
      <c r="B76" s="414" t="s">
        <v>91</v>
      </c>
      <c r="C76" s="414" t="s">
        <v>112</v>
      </c>
      <c r="D76" s="396" t="s">
        <v>461</v>
      </c>
      <c r="E76" s="417" t="str">
        <f>+'Merluza común Artesanal'!E66</f>
        <v>MARIA ELIANA (RPA 958902)</v>
      </c>
      <c r="F76" s="414" t="s">
        <v>101</v>
      </c>
      <c r="G76" s="414" t="s">
        <v>98</v>
      </c>
      <c r="H76" s="418">
        <f>'Merluza común Artesanal'!N66</f>
        <v>10.968</v>
      </c>
      <c r="I76" s="418">
        <f>'Merluza común Artesanal'!O66</f>
        <v>0</v>
      </c>
      <c r="J76" s="418">
        <f>'Merluza común Artesanal'!P66</f>
        <v>10.968</v>
      </c>
      <c r="K76" s="418">
        <f>'Merluza común Artesanal'!Q66</f>
        <v>5.6000000000000001E-2</v>
      </c>
      <c r="L76" s="418">
        <f>'Merluza común Artesanal'!R66</f>
        <v>10.912000000000001</v>
      </c>
      <c r="M76" s="401">
        <f>'Merluza común Artesanal'!S66</f>
        <v>5.1057622173595919E-3</v>
      </c>
      <c r="N76" s="395" t="str">
        <f>'Merluza común Artesanal'!M79</f>
        <v>-</v>
      </c>
      <c r="O76" s="398">
        <f>Resumen_año!$C$5</f>
        <v>43627</v>
      </c>
      <c r="P76" s="415"/>
      <c r="Q76" s="410"/>
    </row>
    <row r="77" spans="1:17" s="409" customFormat="1" ht="15">
      <c r="A77" s="414" t="s">
        <v>90</v>
      </c>
      <c r="B77" s="414" t="s">
        <v>91</v>
      </c>
      <c r="C77" s="414" t="s">
        <v>112</v>
      </c>
      <c r="D77" s="396" t="s">
        <v>461</v>
      </c>
      <c r="E77" s="417" t="str">
        <f>+'Merluza común Artesanal'!E68</f>
        <v>CLAUDIO ALEJANDRO (RPA 967538)</v>
      </c>
      <c r="F77" s="414" t="s">
        <v>101</v>
      </c>
      <c r="G77" s="414" t="s">
        <v>96</v>
      </c>
      <c r="H77" s="418">
        <f>'Merluza común Artesanal'!G68</f>
        <v>5.218</v>
      </c>
      <c r="I77" s="418">
        <f>'Merluza común Artesanal'!H68</f>
        <v>0</v>
      </c>
      <c r="J77" s="418">
        <f>'Merluza común Artesanal'!I68</f>
        <v>5.218</v>
      </c>
      <c r="K77" s="418">
        <f>'Merluza común Artesanal'!J68</f>
        <v>0.61799999999999999</v>
      </c>
      <c r="L77" s="418">
        <f>'Merluza común Artesanal'!K68</f>
        <v>4.5999999999999996</v>
      </c>
      <c r="M77" s="401">
        <f>'Merluza común Artesanal'!L68</f>
        <v>0.11843618244538137</v>
      </c>
      <c r="N77" s="397" t="str">
        <f>'Merluza común Artesanal'!M68</f>
        <v>-</v>
      </c>
      <c r="O77" s="398">
        <f>Resumen_año!$C$5</f>
        <v>43627</v>
      </c>
      <c r="P77" s="415"/>
      <c r="Q77" s="410"/>
    </row>
    <row r="78" spans="1:17" s="409" customFormat="1" ht="15">
      <c r="A78" s="414" t="s">
        <v>90</v>
      </c>
      <c r="B78" s="414" t="s">
        <v>91</v>
      </c>
      <c r="C78" s="414" t="s">
        <v>112</v>
      </c>
      <c r="D78" s="396" t="s">
        <v>461</v>
      </c>
      <c r="E78" s="417" t="str">
        <f>+'Merluza común Artesanal'!E68</f>
        <v>CLAUDIO ALEJANDRO (RPA 967538)</v>
      </c>
      <c r="F78" s="414" t="s">
        <v>97</v>
      </c>
      <c r="G78" s="414" t="s">
        <v>98</v>
      </c>
      <c r="H78" s="418">
        <f>'Merluza común Artesanal'!G69</f>
        <v>5.7480000000000002</v>
      </c>
      <c r="I78" s="418">
        <f>'Merluza común Artesanal'!H69</f>
        <v>0</v>
      </c>
      <c r="J78" s="418">
        <f>'Merluza común Artesanal'!I69</f>
        <v>10.347999999999999</v>
      </c>
      <c r="K78" s="418">
        <f>'Merluza común Artesanal'!J69</f>
        <v>0</v>
      </c>
      <c r="L78" s="418">
        <f>'Merluza común Artesanal'!K69</f>
        <v>10.347999999999999</v>
      </c>
      <c r="M78" s="401">
        <f>'Merluza común Artesanal'!L69</f>
        <v>0</v>
      </c>
      <c r="N78" s="397" t="str">
        <f>'Merluza común Artesanal'!M69</f>
        <v>-</v>
      </c>
      <c r="O78" s="398">
        <f>Resumen_año!$C$5</f>
        <v>43627</v>
      </c>
      <c r="P78" s="415"/>
      <c r="Q78" s="410"/>
    </row>
    <row r="79" spans="1:17" s="409" customFormat="1" ht="15">
      <c r="A79" s="414" t="s">
        <v>90</v>
      </c>
      <c r="B79" s="414" t="s">
        <v>91</v>
      </c>
      <c r="C79" s="414" t="s">
        <v>112</v>
      </c>
      <c r="D79" s="396" t="s">
        <v>461</v>
      </c>
      <c r="E79" s="417" t="str">
        <f>+'Merluza común Artesanal'!E68</f>
        <v>CLAUDIO ALEJANDRO (RPA 967538)</v>
      </c>
      <c r="F79" s="414" t="s">
        <v>101</v>
      </c>
      <c r="G79" s="414" t="s">
        <v>98</v>
      </c>
      <c r="H79" s="418">
        <f>'Merluza común Artesanal'!N68</f>
        <v>10.966000000000001</v>
      </c>
      <c r="I79" s="418">
        <f>'Merluza común Artesanal'!O68</f>
        <v>0</v>
      </c>
      <c r="J79" s="418">
        <f>'Merluza común Artesanal'!P68</f>
        <v>10.966000000000001</v>
      </c>
      <c r="K79" s="418">
        <f>'Merluza común Artesanal'!Q68</f>
        <v>0.61799999999999999</v>
      </c>
      <c r="L79" s="418">
        <f>'Merluza común Artesanal'!R68</f>
        <v>10.348000000000001</v>
      </c>
      <c r="M79" s="401">
        <f>'Merluza común Artesanal'!S68</f>
        <v>5.6356009483859194E-2</v>
      </c>
      <c r="N79" s="397" t="s">
        <v>262</v>
      </c>
      <c r="O79" s="398">
        <f>Resumen_año!$C$5</f>
        <v>43627</v>
      </c>
      <c r="P79" s="415"/>
      <c r="Q79" s="410"/>
    </row>
    <row r="80" spans="1:17" s="409" customFormat="1" ht="15">
      <c r="A80" s="414" t="s">
        <v>90</v>
      </c>
      <c r="B80" s="414" t="s">
        <v>91</v>
      </c>
      <c r="C80" s="414" t="s">
        <v>112</v>
      </c>
      <c r="D80" s="396" t="s">
        <v>461</v>
      </c>
      <c r="E80" s="417" t="str">
        <f>+'Merluza común Artesanal'!E70</f>
        <v>EL FARO (RPA 964544)</v>
      </c>
      <c r="F80" s="414" t="s">
        <v>101</v>
      </c>
      <c r="G80" s="414" t="s">
        <v>96</v>
      </c>
      <c r="H80" s="418">
        <f>'Merluza común Artesanal'!G70</f>
        <v>5.22</v>
      </c>
      <c r="I80" s="418">
        <f>'Merluza común Artesanal'!H70</f>
        <v>0</v>
      </c>
      <c r="J80" s="418">
        <f>'Merluza común Artesanal'!I70</f>
        <v>5.22</v>
      </c>
      <c r="K80" s="418">
        <f>'Merluza común Artesanal'!J70</f>
        <v>0</v>
      </c>
      <c r="L80" s="418">
        <f>'Merluza común Artesanal'!K70</f>
        <v>5.22</v>
      </c>
      <c r="M80" s="401">
        <f>'Merluza común Artesanal'!L70</f>
        <v>0</v>
      </c>
      <c r="N80" s="397" t="str">
        <f>'Merluza común Artesanal'!M70</f>
        <v>-</v>
      </c>
      <c r="O80" s="398">
        <f>Resumen_año!$C$5</f>
        <v>43627</v>
      </c>
      <c r="P80" s="415"/>
      <c r="Q80" s="410"/>
    </row>
    <row r="81" spans="1:17" s="409" customFormat="1" ht="15">
      <c r="A81" s="414" t="s">
        <v>90</v>
      </c>
      <c r="B81" s="414" t="s">
        <v>91</v>
      </c>
      <c r="C81" s="414" t="s">
        <v>112</v>
      </c>
      <c r="D81" s="396" t="s">
        <v>461</v>
      </c>
      <c r="E81" s="417" t="str">
        <f>+'Merluza común Artesanal'!E70</f>
        <v>EL FARO (RPA 964544)</v>
      </c>
      <c r="F81" s="414" t="s">
        <v>97</v>
      </c>
      <c r="G81" s="414" t="s">
        <v>98</v>
      </c>
      <c r="H81" s="418">
        <f>'Merluza común Artesanal'!G71</f>
        <v>5.7510000000000003</v>
      </c>
      <c r="I81" s="418">
        <f>'Merluza común Artesanal'!H71</f>
        <v>0</v>
      </c>
      <c r="J81" s="418">
        <f>'Merluza común Artesanal'!I71</f>
        <v>10.971</v>
      </c>
      <c r="K81" s="418">
        <f>'Merluza común Artesanal'!J71</f>
        <v>0</v>
      </c>
      <c r="L81" s="418">
        <f>'Merluza común Artesanal'!K71</f>
        <v>10.971</v>
      </c>
      <c r="M81" s="401">
        <f>'Merluza común Artesanal'!L71</f>
        <v>0</v>
      </c>
      <c r="N81" s="397" t="str">
        <f>'Merluza común Artesanal'!M71</f>
        <v>-</v>
      </c>
      <c r="O81" s="398">
        <f>Resumen_año!$C$5</f>
        <v>43627</v>
      </c>
      <c r="P81" s="415"/>
      <c r="Q81" s="410"/>
    </row>
    <row r="82" spans="1:17" s="409" customFormat="1" ht="15">
      <c r="A82" s="414" t="s">
        <v>90</v>
      </c>
      <c r="B82" s="414" t="s">
        <v>91</v>
      </c>
      <c r="C82" s="414" t="s">
        <v>112</v>
      </c>
      <c r="D82" s="396" t="s">
        <v>461</v>
      </c>
      <c r="E82" s="417" t="str">
        <f>+'Merluza común Artesanal'!E70</f>
        <v>EL FARO (RPA 964544)</v>
      </c>
      <c r="F82" s="414" t="s">
        <v>101</v>
      </c>
      <c r="G82" s="414" t="s">
        <v>98</v>
      </c>
      <c r="H82" s="418">
        <f>'Merluza común Artesanal'!N70</f>
        <v>10.971</v>
      </c>
      <c r="I82" s="418">
        <f>'Merluza común Artesanal'!O70</f>
        <v>0</v>
      </c>
      <c r="J82" s="418">
        <f>'Merluza común Artesanal'!P70</f>
        <v>10.971</v>
      </c>
      <c r="K82" s="418">
        <f>'Merluza común Artesanal'!Q70</f>
        <v>0</v>
      </c>
      <c r="L82" s="418">
        <f>'Merluza común Artesanal'!R70</f>
        <v>10.971</v>
      </c>
      <c r="M82" s="401">
        <f>'Merluza común Artesanal'!S70</f>
        <v>0</v>
      </c>
      <c r="N82" s="397" t="s">
        <v>262</v>
      </c>
      <c r="O82" s="398">
        <f>Resumen_año!$C$5</f>
        <v>43627</v>
      </c>
      <c r="P82" s="415"/>
      <c r="Q82" s="410"/>
    </row>
    <row r="83" spans="1:17" s="409" customFormat="1" ht="15">
      <c r="A83" s="414" t="s">
        <v>90</v>
      </c>
      <c r="B83" s="414" t="s">
        <v>91</v>
      </c>
      <c r="C83" s="414" t="s">
        <v>112</v>
      </c>
      <c r="D83" s="396" t="s">
        <v>107</v>
      </c>
      <c r="E83" s="417" t="str">
        <f>+'Merluza común Artesanal'!E72</f>
        <v>STI PESCADORES ARTESANALES DE PICHILEMU RSU 06.07.0010</v>
      </c>
      <c r="F83" s="414" t="s">
        <v>95</v>
      </c>
      <c r="G83" s="414" t="s">
        <v>100</v>
      </c>
      <c r="H83" s="418">
        <f>+'Merluza común Artesanal'!G72</f>
        <v>16.172000000000001</v>
      </c>
      <c r="I83" s="418">
        <f>+'Merluza común Artesanal'!H72</f>
        <v>0</v>
      </c>
      <c r="J83" s="418">
        <f>+'Merluza común Artesanal'!I72</f>
        <v>16.172000000000001</v>
      </c>
      <c r="K83" s="418">
        <f>+'Merluza común Artesanal'!J72</f>
        <v>0.78400000000000003</v>
      </c>
      <c r="L83" s="418">
        <f>+'Merluza común Artesanal'!K72</f>
        <v>15.388</v>
      </c>
      <c r="M83" s="401">
        <f>+'Merluza común Artesanal'!L72</f>
        <v>4.8478852337373236E-2</v>
      </c>
      <c r="N83" s="397" t="str">
        <f>+'Merluza común Artesanal'!M72</f>
        <v>-</v>
      </c>
      <c r="O83" s="398">
        <f>Resumen_año!$C$5</f>
        <v>43627</v>
      </c>
      <c r="P83" s="415"/>
      <c r="Q83" s="410"/>
    </row>
    <row r="84" spans="1:17" s="409" customFormat="1" ht="15">
      <c r="A84" s="414" t="s">
        <v>90</v>
      </c>
      <c r="B84" s="414" t="s">
        <v>91</v>
      </c>
      <c r="C84" s="414" t="s">
        <v>112</v>
      </c>
      <c r="D84" s="396" t="s">
        <v>461</v>
      </c>
      <c r="E84" s="417" t="str">
        <f>+'Merluza común Artesanal'!E73</f>
        <v>ERICAR (RPA 957516)</v>
      </c>
      <c r="F84" s="414" t="s">
        <v>101</v>
      </c>
      <c r="G84" s="414" t="s">
        <v>96</v>
      </c>
      <c r="H84" s="418">
        <f>+'Merluza común Artesanal'!G73</f>
        <v>5.13</v>
      </c>
      <c r="I84" s="418">
        <f>+'Merluza común Artesanal'!H73</f>
        <v>0</v>
      </c>
      <c r="J84" s="418">
        <f>+'Merluza común Artesanal'!I73</f>
        <v>5.13</v>
      </c>
      <c r="K84" s="418">
        <f>+'Merluza común Artesanal'!J73</f>
        <v>0.78400000000000003</v>
      </c>
      <c r="L84" s="418">
        <f>+'Merluza común Artesanal'!K73</f>
        <v>4.3460000000000001</v>
      </c>
      <c r="M84" s="401">
        <f>+'Merluza común Artesanal'!L73</f>
        <v>0.15282651072124756</v>
      </c>
      <c r="N84" s="397" t="str">
        <f>+'Merluza común Artesanal'!M73</f>
        <v>-</v>
      </c>
      <c r="O84" s="398">
        <f>Resumen_año!$C$5</f>
        <v>43627</v>
      </c>
      <c r="P84" s="415"/>
      <c r="Q84" s="410"/>
    </row>
    <row r="85" spans="1:17" s="409" customFormat="1" ht="15">
      <c r="A85" s="414" t="s">
        <v>90</v>
      </c>
      <c r="B85" s="414" t="s">
        <v>91</v>
      </c>
      <c r="C85" s="414" t="s">
        <v>112</v>
      </c>
      <c r="D85" s="396" t="s">
        <v>461</v>
      </c>
      <c r="E85" s="417" t="str">
        <f>+'Merluza común Artesanal'!E73</f>
        <v>ERICAR (RPA 957516)</v>
      </c>
      <c r="F85" s="414" t="s">
        <v>97</v>
      </c>
      <c r="G85" s="414" t="s">
        <v>98</v>
      </c>
      <c r="H85" s="418">
        <f>'Merluza común Artesanal'!G74</f>
        <v>5.7430000000000003</v>
      </c>
      <c r="I85" s="418">
        <f>'Merluza común Artesanal'!H74</f>
        <v>0</v>
      </c>
      <c r="J85" s="418">
        <f>'Merluza común Artesanal'!I74</f>
        <v>10.089</v>
      </c>
      <c r="K85" s="418">
        <f>'Merluza común Artesanal'!J74</f>
        <v>0</v>
      </c>
      <c r="L85" s="418">
        <f>'Merluza común Artesanal'!K74</f>
        <v>10.089</v>
      </c>
      <c r="M85" s="401">
        <f>'Merluza común Artesanal'!L74</f>
        <v>0</v>
      </c>
      <c r="N85" s="397" t="str">
        <f>'Merluza común Artesanal'!M74</f>
        <v>-</v>
      </c>
      <c r="O85" s="398">
        <f>Resumen_año!$C$5</f>
        <v>43627</v>
      </c>
      <c r="P85" s="415"/>
      <c r="Q85" s="410"/>
    </row>
    <row r="86" spans="1:17" s="409" customFormat="1" ht="15">
      <c r="A86" s="414" t="s">
        <v>90</v>
      </c>
      <c r="B86" s="414" t="s">
        <v>91</v>
      </c>
      <c r="C86" s="414" t="s">
        <v>112</v>
      </c>
      <c r="D86" s="396" t="s">
        <v>461</v>
      </c>
      <c r="E86" s="417" t="str">
        <f>+'Merluza común Artesanal'!E73</f>
        <v>ERICAR (RPA 957516)</v>
      </c>
      <c r="F86" s="414" t="s">
        <v>101</v>
      </c>
      <c r="G86" s="414" t="s">
        <v>98</v>
      </c>
      <c r="H86" s="418">
        <f>'Merluza común Artesanal'!N73</f>
        <v>10.873000000000001</v>
      </c>
      <c r="I86" s="418">
        <f>'Merluza común Artesanal'!O73</f>
        <v>0</v>
      </c>
      <c r="J86" s="418">
        <f>'Merluza común Artesanal'!P73</f>
        <v>10.873000000000001</v>
      </c>
      <c r="K86" s="418">
        <f>'Merluza común Artesanal'!Q73</f>
        <v>0.78400000000000003</v>
      </c>
      <c r="L86" s="418">
        <f>'Merluza común Artesanal'!R73</f>
        <v>10.089</v>
      </c>
      <c r="M86" s="401">
        <f>'Merluza común Artesanal'!S73</f>
        <v>7.2105214752138325E-2</v>
      </c>
      <c r="N86" s="395" t="str">
        <f>'Merluza común Artesanal'!M127</f>
        <v>-</v>
      </c>
      <c r="O86" s="398">
        <f>Resumen_año!$C$5</f>
        <v>43627</v>
      </c>
      <c r="P86" s="415"/>
      <c r="Q86" s="410"/>
    </row>
    <row r="87" spans="1:17" s="409" customFormat="1" ht="15">
      <c r="A87" s="414" t="s">
        <v>90</v>
      </c>
      <c r="B87" s="414" t="s">
        <v>91</v>
      </c>
      <c r="C87" s="414" t="s">
        <v>112</v>
      </c>
      <c r="D87" s="396" t="s">
        <v>461</v>
      </c>
      <c r="E87" s="417" t="str">
        <f>+'Merluza común Artesanal'!E75</f>
        <v>SAN JOSE III (RPA 962034)</v>
      </c>
      <c r="F87" s="414" t="s">
        <v>101</v>
      </c>
      <c r="G87" s="414" t="s">
        <v>96</v>
      </c>
      <c r="H87" s="418">
        <f>'Merluza común Artesanal'!G75</f>
        <v>5.13</v>
      </c>
      <c r="I87" s="418">
        <f>'Merluza común Artesanal'!H75</f>
        <v>0</v>
      </c>
      <c r="J87" s="418">
        <f>'Merluza común Artesanal'!I75</f>
        <v>5.13</v>
      </c>
      <c r="K87" s="418">
        <f>'Merluza común Artesanal'!J75</f>
        <v>0.49199999999999999</v>
      </c>
      <c r="L87" s="418">
        <f>'Merluza común Artesanal'!K75</f>
        <v>4.6379999999999999</v>
      </c>
      <c r="M87" s="401">
        <f>'Merluza común Artesanal'!L75</f>
        <v>9.5906432748538009E-2</v>
      </c>
      <c r="N87" s="397" t="str">
        <f>'Merluza común Artesanal'!M75</f>
        <v>-</v>
      </c>
      <c r="O87" s="398">
        <f>Resumen_año!$C$5</f>
        <v>43627</v>
      </c>
      <c r="P87" s="415"/>
      <c r="Q87" s="410"/>
    </row>
    <row r="88" spans="1:17" s="409" customFormat="1" ht="15">
      <c r="A88" s="414" t="s">
        <v>90</v>
      </c>
      <c r="B88" s="414" t="s">
        <v>91</v>
      </c>
      <c r="C88" s="414" t="s">
        <v>112</v>
      </c>
      <c r="D88" s="396" t="s">
        <v>461</v>
      </c>
      <c r="E88" s="417" t="str">
        <f>+'Merluza común Artesanal'!E75</f>
        <v>SAN JOSE III (RPA 962034)</v>
      </c>
      <c r="F88" s="414" t="s">
        <v>97</v>
      </c>
      <c r="G88" s="414" t="s">
        <v>98</v>
      </c>
      <c r="H88" s="418">
        <f>'Merluza común Artesanal'!G76</f>
        <v>5.7430000000000003</v>
      </c>
      <c r="I88" s="418">
        <f>'Merluza común Artesanal'!H76</f>
        <v>0</v>
      </c>
      <c r="J88" s="418">
        <f>'Merluza común Artesanal'!I76</f>
        <v>10.381</v>
      </c>
      <c r="K88" s="418">
        <f>'Merluza común Artesanal'!J76</f>
        <v>0</v>
      </c>
      <c r="L88" s="418">
        <f>'Merluza común Artesanal'!K76</f>
        <v>10.381</v>
      </c>
      <c r="M88" s="401">
        <f>'Merluza común Artesanal'!L76</f>
        <v>0</v>
      </c>
      <c r="N88" s="397" t="str">
        <f>'Merluza común Artesanal'!M76</f>
        <v>-</v>
      </c>
      <c r="O88" s="398">
        <f>Resumen_año!$C$5</f>
        <v>43627</v>
      </c>
      <c r="P88" s="415"/>
      <c r="Q88" s="410"/>
    </row>
    <row r="89" spans="1:17" s="409" customFormat="1" ht="15">
      <c r="A89" s="414" t="s">
        <v>90</v>
      </c>
      <c r="B89" s="414" t="s">
        <v>91</v>
      </c>
      <c r="C89" s="414" t="s">
        <v>112</v>
      </c>
      <c r="D89" s="396" t="s">
        <v>461</v>
      </c>
      <c r="E89" s="417" t="str">
        <f>+'Merluza común Artesanal'!E75</f>
        <v>SAN JOSE III (RPA 962034)</v>
      </c>
      <c r="F89" s="414" t="s">
        <v>101</v>
      </c>
      <c r="G89" s="414" t="s">
        <v>98</v>
      </c>
      <c r="H89" s="418">
        <f>'Merluza común Artesanal'!N75</f>
        <v>10.873000000000001</v>
      </c>
      <c r="I89" s="418">
        <f>'Merluza común Artesanal'!O75</f>
        <v>0</v>
      </c>
      <c r="J89" s="418">
        <f>'Merluza común Artesanal'!P75</f>
        <v>10.873000000000001</v>
      </c>
      <c r="K89" s="418">
        <f>'Merluza común Artesanal'!Q75</f>
        <v>0.49199999999999999</v>
      </c>
      <c r="L89" s="418">
        <f>'Merluza común Artesanal'!R75</f>
        <v>10.381</v>
      </c>
      <c r="M89" s="401">
        <f>'Merluza común Artesanal'!S75</f>
        <v>4.5249701094454149E-2</v>
      </c>
      <c r="N89" s="395" t="str">
        <f>'Merluza común Artesanal'!M129</f>
        <v>-</v>
      </c>
      <c r="O89" s="398">
        <f>Resumen_año!$C$5</f>
        <v>43627</v>
      </c>
      <c r="P89" s="415"/>
      <c r="Q89" s="410"/>
    </row>
    <row r="90" spans="1:17" s="409" customFormat="1" ht="15">
      <c r="A90" s="414" t="s">
        <v>90</v>
      </c>
      <c r="B90" s="414" t="s">
        <v>91</v>
      </c>
      <c r="C90" s="414" t="s">
        <v>112</v>
      </c>
      <c r="D90" s="396" t="s">
        <v>461</v>
      </c>
      <c r="E90" s="417" t="str">
        <f>+'Merluza común Artesanal'!E77</f>
        <v>BEN-HUR II (RPA 962110)</v>
      </c>
      <c r="F90" s="414" t="s">
        <v>101</v>
      </c>
      <c r="G90" s="414" t="s">
        <v>96</v>
      </c>
      <c r="H90" s="418">
        <f>'Merluza común Artesanal'!G77</f>
        <v>5.1280000000000001</v>
      </c>
      <c r="I90" s="418">
        <f>'Merluza común Artesanal'!H77</f>
        <v>0</v>
      </c>
      <c r="J90" s="418">
        <f>'Merluza común Artesanal'!I77</f>
        <v>5.1280000000000001</v>
      </c>
      <c r="K90" s="418">
        <f>'Merluza común Artesanal'!J77</f>
        <v>0</v>
      </c>
      <c r="L90" s="418">
        <f>'Merluza común Artesanal'!K77</f>
        <v>5.1280000000000001</v>
      </c>
      <c r="M90" s="401">
        <f>'Merluza común Artesanal'!L77</f>
        <v>0</v>
      </c>
      <c r="N90" s="397" t="str">
        <f>'Merluza común Artesanal'!M77</f>
        <v>-</v>
      </c>
      <c r="O90" s="398">
        <f>Resumen_año!$C$5</f>
        <v>43627</v>
      </c>
      <c r="P90" s="415"/>
      <c r="Q90" s="410"/>
    </row>
    <row r="91" spans="1:17" s="409" customFormat="1" ht="15">
      <c r="A91" s="414" t="s">
        <v>90</v>
      </c>
      <c r="B91" s="414" t="s">
        <v>91</v>
      </c>
      <c r="C91" s="414" t="s">
        <v>112</v>
      </c>
      <c r="D91" s="396" t="s">
        <v>461</v>
      </c>
      <c r="E91" s="417" t="str">
        <f>+'Merluza común Artesanal'!E77</f>
        <v>BEN-HUR II (RPA 962110)</v>
      </c>
      <c r="F91" s="414" t="s">
        <v>97</v>
      </c>
      <c r="G91" s="414" t="s">
        <v>98</v>
      </c>
      <c r="H91" s="418">
        <f>'Merluza común Artesanal'!G78</f>
        <v>5.742</v>
      </c>
      <c r="I91" s="418">
        <f>'Merluza común Artesanal'!H78</f>
        <v>0</v>
      </c>
      <c r="J91" s="418">
        <f>'Merluza común Artesanal'!I78</f>
        <v>10.870000000000001</v>
      </c>
      <c r="K91" s="418">
        <f>'Merluza común Artesanal'!J78</f>
        <v>0</v>
      </c>
      <c r="L91" s="418">
        <f>'Merluza común Artesanal'!K78</f>
        <v>10.870000000000001</v>
      </c>
      <c r="M91" s="401">
        <f>'Merluza común Artesanal'!L78</f>
        <v>0</v>
      </c>
      <c r="N91" s="397" t="str">
        <f>'Merluza común Artesanal'!M78</f>
        <v>-</v>
      </c>
      <c r="O91" s="398">
        <f>Resumen_año!$C$5</f>
        <v>43627</v>
      </c>
      <c r="P91" s="415"/>
      <c r="Q91" s="410"/>
    </row>
    <row r="92" spans="1:17" s="409" customFormat="1" ht="15">
      <c r="A92" s="414" t="s">
        <v>90</v>
      </c>
      <c r="B92" s="414" t="s">
        <v>91</v>
      </c>
      <c r="C92" s="414" t="s">
        <v>112</v>
      </c>
      <c r="D92" s="396" t="s">
        <v>461</v>
      </c>
      <c r="E92" s="417" t="str">
        <f>+'Merluza común Artesanal'!E77</f>
        <v>BEN-HUR II (RPA 962110)</v>
      </c>
      <c r="F92" s="414" t="s">
        <v>101</v>
      </c>
      <c r="G92" s="414" t="s">
        <v>98</v>
      </c>
      <c r="H92" s="418">
        <f>'Merluza común Artesanal'!N77</f>
        <v>10.870000000000001</v>
      </c>
      <c r="I92" s="418">
        <f>'Merluza común Artesanal'!O77</f>
        <v>0</v>
      </c>
      <c r="J92" s="418">
        <f>'Merluza común Artesanal'!P77</f>
        <v>10.870000000000001</v>
      </c>
      <c r="K92" s="418">
        <f>'Merluza común Artesanal'!Q77</f>
        <v>0</v>
      </c>
      <c r="L92" s="418">
        <f>'Merluza común Artesanal'!R77</f>
        <v>10.870000000000001</v>
      </c>
      <c r="M92" s="401">
        <f>'Merluza común Artesanal'!S77</f>
        <v>0</v>
      </c>
      <c r="N92" s="397" t="s">
        <v>262</v>
      </c>
      <c r="O92" s="398">
        <f>Resumen_año!$C$5</f>
        <v>43627</v>
      </c>
      <c r="P92" s="415"/>
      <c r="Q92" s="410"/>
    </row>
    <row r="93" spans="1:17" s="409" customFormat="1" ht="15">
      <c r="A93" s="414" t="s">
        <v>90</v>
      </c>
      <c r="B93" s="414" t="s">
        <v>91</v>
      </c>
      <c r="C93" s="414" t="s">
        <v>112</v>
      </c>
      <c r="D93" s="396" t="s">
        <v>107</v>
      </c>
      <c r="E93" s="417" t="str">
        <f>+'Merluza común Artesanal'!E79</f>
        <v>S.T.I. PESCADORES DE BUCALEMU RSU 06.07.0071</v>
      </c>
      <c r="F93" s="414" t="s">
        <v>95</v>
      </c>
      <c r="G93" s="414" t="s">
        <v>100</v>
      </c>
      <c r="H93" s="418">
        <f>+'Merluza común Artesanal'!G79</f>
        <v>53.945</v>
      </c>
      <c r="I93" s="418">
        <f>+'Merluza común Artesanal'!H79</f>
        <v>0</v>
      </c>
      <c r="J93" s="418">
        <f>+'Merluza común Artesanal'!I79</f>
        <v>53.945</v>
      </c>
      <c r="K93" s="418">
        <f>+'Merluza común Artesanal'!J79</f>
        <v>8.5340000000000007</v>
      </c>
      <c r="L93" s="418">
        <f>+'Merluza común Artesanal'!K79</f>
        <v>45.411000000000001</v>
      </c>
      <c r="M93" s="401">
        <f>+'Merluza común Artesanal'!L79</f>
        <v>0.15819816479747892</v>
      </c>
      <c r="N93" s="397" t="str">
        <f>+'Merluza común Artesanal'!M79</f>
        <v>-</v>
      </c>
      <c r="O93" s="398">
        <f>Resumen_año!$C$5</f>
        <v>43627</v>
      </c>
      <c r="P93" s="415"/>
      <c r="Q93" s="410"/>
    </row>
    <row r="94" spans="1:17" s="409" customFormat="1" ht="15">
      <c r="A94" s="414" t="s">
        <v>90</v>
      </c>
      <c r="B94" s="414" t="s">
        <v>91</v>
      </c>
      <c r="C94" s="414" t="s">
        <v>112</v>
      </c>
      <c r="D94" s="396" t="s">
        <v>461</v>
      </c>
      <c r="E94" s="417" t="str">
        <f>+'Merluza común Artesanal'!E80</f>
        <v>EL LEYTON (RPA 900331)</v>
      </c>
      <c r="F94" s="414" t="s">
        <v>101</v>
      </c>
      <c r="G94" s="414" t="s">
        <v>96</v>
      </c>
      <c r="H94" s="418">
        <f>+'Merluza común Artesanal'!G80</f>
        <v>4.5540000000000003</v>
      </c>
      <c r="I94" s="418">
        <f>+'Merluza común Artesanal'!H80</f>
        <v>0</v>
      </c>
      <c r="J94" s="418">
        <f>+'Merluza común Artesanal'!I80</f>
        <v>4.5540000000000003</v>
      </c>
      <c r="K94" s="418">
        <f>+'Merluza común Artesanal'!J80</f>
        <v>0.92400000000000004</v>
      </c>
      <c r="L94" s="418">
        <f>+'Merluza común Artesanal'!K80</f>
        <v>3.6300000000000003</v>
      </c>
      <c r="M94" s="401">
        <f>+'Merluza común Artesanal'!L80</f>
        <v>0.20289855072463767</v>
      </c>
      <c r="N94" s="397" t="str">
        <f>+'Merluza común Artesanal'!M80</f>
        <v>-</v>
      </c>
      <c r="O94" s="398">
        <f>Resumen_año!$C$5</f>
        <v>43627</v>
      </c>
      <c r="P94" s="415"/>
      <c r="Q94" s="410"/>
    </row>
    <row r="95" spans="1:17" s="409" customFormat="1" ht="15">
      <c r="A95" s="414" t="s">
        <v>90</v>
      </c>
      <c r="B95" s="414" t="s">
        <v>91</v>
      </c>
      <c r="C95" s="414" t="s">
        <v>112</v>
      </c>
      <c r="D95" s="396" t="s">
        <v>461</v>
      </c>
      <c r="E95" s="417" t="str">
        <f>+'Merluza común Artesanal'!E80</f>
        <v>EL LEYTON (RPA 900331)</v>
      </c>
      <c r="F95" s="414" t="s">
        <v>97</v>
      </c>
      <c r="G95" s="414" t="s">
        <v>98</v>
      </c>
      <c r="H95" s="418">
        <f>+'Merluza común Artesanal'!G81</f>
        <v>5.7489999999999997</v>
      </c>
      <c r="I95" s="418">
        <f>+'Merluza común Artesanal'!H81</f>
        <v>0</v>
      </c>
      <c r="J95" s="418">
        <f>+'Merluza común Artesanal'!I81</f>
        <v>9.3789999999999996</v>
      </c>
      <c r="K95" s="418">
        <f>+'Merluza común Artesanal'!J81</f>
        <v>0</v>
      </c>
      <c r="L95" s="418">
        <f>+'Merluza común Artesanal'!K81</f>
        <v>9.3789999999999996</v>
      </c>
      <c r="M95" s="401">
        <f>+'Merluza común Artesanal'!L81</f>
        <v>0</v>
      </c>
      <c r="N95" s="397" t="str">
        <f>+'Merluza común Artesanal'!M81</f>
        <v>-</v>
      </c>
      <c r="O95" s="398">
        <f>Resumen_año!$C$5</f>
        <v>43627</v>
      </c>
      <c r="P95" s="415"/>
      <c r="Q95" s="410"/>
    </row>
    <row r="96" spans="1:17" s="409" customFormat="1" ht="15">
      <c r="A96" s="414" t="s">
        <v>90</v>
      </c>
      <c r="B96" s="414" t="s">
        <v>91</v>
      </c>
      <c r="C96" s="414" t="s">
        <v>112</v>
      </c>
      <c r="D96" s="396" t="s">
        <v>461</v>
      </c>
      <c r="E96" s="417" t="str">
        <f>+'Merluza común Artesanal'!E80</f>
        <v>EL LEYTON (RPA 900331)</v>
      </c>
      <c r="F96" s="414" t="s">
        <v>101</v>
      </c>
      <c r="G96" s="414" t="s">
        <v>98</v>
      </c>
      <c r="H96" s="418">
        <f>+'Merluza común Artesanal'!N80</f>
        <v>10.303000000000001</v>
      </c>
      <c r="I96" s="418">
        <f>+'Merluza común Artesanal'!O80</f>
        <v>0</v>
      </c>
      <c r="J96" s="418">
        <f>+'Merluza común Artesanal'!P80</f>
        <v>10.303000000000001</v>
      </c>
      <c r="K96" s="418">
        <f>+'Merluza común Artesanal'!Q80</f>
        <v>0.92400000000000004</v>
      </c>
      <c r="L96" s="418">
        <f>+'Merluza común Artesanal'!R80</f>
        <v>9.3790000000000013</v>
      </c>
      <c r="M96" s="401">
        <f>+'Merluza común Artesanal'!S80</f>
        <v>8.9682616713578564E-2</v>
      </c>
      <c r="N96" s="397" t="s">
        <v>262</v>
      </c>
      <c r="O96" s="398">
        <f>Resumen_año!$C$5</f>
        <v>43627</v>
      </c>
      <c r="P96" s="415"/>
      <c r="Q96" s="410"/>
    </row>
    <row r="97" spans="1:17" s="409" customFormat="1" ht="15">
      <c r="A97" s="414" t="s">
        <v>90</v>
      </c>
      <c r="B97" s="414" t="s">
        <v>91</v>
      </c>
      <c r="C97" s="414" t="s">
        <v>112</v>
      </c>
      <c r="D97" s="396" t="s">
        <v>461</v>
      </c>
      <c r="E97" s="417" t="str">
        <f>+'Merluza común Artesanal'!E82</f>
        <v>CRISTOPHER (RPA 900336)</v>
      </c>
      <c r="F97" s="414" t="s">
        <v>101</v>
      </c>
      <c r="G97" s="414" t="s">
        <v>96</v>
      </c>
      <c r="H97" s="418">
        <f>+'Merluza común Artesanal'!G82</f>
        <v>4.5540000000000003</v>
      </c>
      <c r="I97" s="418">
        <f>+'Merluza común Artesanal'!H82</f>
        <v>0</v>
      </c>
      <c r="J97" s="418">
        <f>+'Merluza común Artesanal'!I82</f>
        <v>4.5540000000000003</v>
      </c>
      <c r="K97" s="418">
        <f>+'Merluza común Artesanal'!J82</f>
        <v>1.4279999999999999</v>
      </c>
      <c r="L97" s="418">
        <f>+'Merluza común Artesanal'!K82</f>
        <v>3.1260000000000003</v>
      </c>
      <c r="M97" s="401">
        <f>+'Merluza común Artesanal'!L82</f>
        <v>0.31357048748353095</v>
      </c>
      <c r="N97" s="397" t="str">
        <f>+'Merluza común Artesanal'!M82</f>
        <v>-</v>
      </c>
      <c r="O97" s="398">
        <f>Resumen_año!$C$5</f>
        <v>43627</v>
      </c>
      <c r="P97" s="415"/>
      <c r="Q97" s="410"/>
    </row>
    <row r="98" spans="1:17" s="409" customFormat="1" ht="15">
      <c r="A98" s="414" t="s">
        <v>90</v>
      </c>
      <c r="B98" s="414" t="s">
        <v>91</v>
      </c>
      <c r="C98" s="414" t="s">
        <v>112</v>
      </c>
      <c r="D98" s="396" t="s">
        <v>461</v>
      </c>
      <c r="E98" s="417" t="str">
        <f>+'Merluza común Artesanal'!E82</f>
        <v>CRISTOPHER (RPA 900336)</v>
      </c>
      <c r="F98" s="414" t="s">
        <v>97</v>
      </c>
      <c r="G98" s="414" t="s">
        <v>98</v>
      </c>
      <c r="H98" s="418">
        <f>+'Merluza común Artesanal'!G81</f>
        <v>5.7489999999999997</v>
      </c>
      <c r="I98" s="418">
        <f>+'Merluza común Artesanal'!H81</f>
        <v>0</v>
      </c>
      <c r="J98" s="418">
        <f>+'Merluza común Artesanal'!I81</f>
        <v>9.3789999999999996</v>
      </c>
      <c r="K98" s="418">
        <f>+'Merluza común Artesanal'!J81</f>
        <v>0</v>
      </c>
      <c r="L98" s="418">
        <f>+'Merluza común Artesanal'!K81</f>
        <v>9.3789999999999996</v>
      </c>
      <c r="M98" s="401">
        <f>+'Merluza común Artesanal'!L81</f>
        <v>0</v>
      </c>
      <c r="N98" s="397" t="str">
        <f>+'Merluza común Artesanal'!M81</f>
        <v>-</v>
      </c>
      <c r="O98" s="398">
        <f>Resumen_año!$C$5</f>
        <v>43627</v>
      </c>
      <c r="P98" s="415"/>
      <c r="Q98" s="410"/>
    </row>
    <row r="99" spans="1:17" s="409" customFormat="1" ht="15">
      <c r="A99" s="414" t="s">
        <v>90</v>
      </c>
      <c r="B99" s="414" t="s">
        <v>91</v>
      </c>
      <c r="C99" s="414" t="s">
        <v>112</v>
      </c>
      <c r="D99" s="396" t="s">
        <v>461</v>
      </c>
      <c r="E99" s="417" t="str">
        <f>+'Merluza común Artesanal'!E82</f>
        <v>CRISTOPHER (RPA 900336)</v>
      </c>
      <c r="F99" s="414" t="s">
        <v>101</v>
      </c>
      <c r="G99" s="414" t="s">
        <v>98</v>
      </c>
      <c r="H99" s="418">
        <f>+'Merluza común Artesanal'!N82</f>
        <v>10.302</v>
      </c>
      <c r="I99" s="418">
        <f>+'Merluza común Artesanal'!O82</f>
        <v>0</v>
      </c>
      <c r="J99" s="418">
        <f>+'Merluza común Artesanal'!P82</f>
        <v>10.302</v>
      </c>
      <c r="K99" s="418">
        <f>+'Merluza común Artesanal'!Q82</f>
        <v>1.4279999999999999</v>
      </c>
      <c r="L99" s="418">
        <f>+'Merluza común Artesanal'!R82</f>
        <v>8.8739999999999988</v>
      </c>
      <c r="M99" s="401">
        <f>+'Merluza común Artesanal'!S82</f>
        <v>0.13861386138613863</v>
      </c>
      <c r="N99" s="397" t="s">
        <v>262</v>
      </c>
      <c r="O99" s="398">
        <f>Resumen_año!$C$5</f>
        <v>43627</v>
      </c>
      <c r="P99" s="415"/>
      <c r="Q99" s="410"/>
    </row>
    <row r="100" spans="1:17" s="409" customFormat="1" ht="15">
      <c r="A100" s="414" t="s">
        <v>90</v>
      </c>
      <c r="B100" s="414" t="s">
        <v>91</v>
      </c>
      <c r="C100" s="414" t="s">
        <v>112</v>
      </c>
      <c r="D100" s="396" t="s">
        <v>461</v>
      </c>
      <c r="E100" s="417" t="str">
        <f>+'Merluza común Artesanal'!E84</f>
        <v>BENJAMIN (RPA 967308)</v>
      </c>
      <c r="F100" s="414" t="s">
        <v>101</v>
      </c>
      <c r="G100" s="414" t="s">
        <v>96</v>
      </c>
      <c r="H100" s="418">
        <f>+'Merluza común Artesanal'!G84</f>
        <v>4.5549999999999997</v>
      </c>
      <c r="I100" s="418">
        <f>+'Merluza común Artesanal'!H84</f>
        <v>0</v>
      </c>
      <c r="J100" s="418">
        <f>+'Merluza común Artesanal'!I84</f>
        <v>4.5549999999999997</v>
      </c>
      <c r="K100" s="418">
        <f>+'Merluza común Artesanal'!J84</f>
        <v>0.92400000000000004</v>
      </c>
      <c r="L100" s="418">
        <f>+'Merluza común Artesanal'!K84</f>
        <v>3.6309999999999998</v>
      </c>
      <c r="M100" s="401">
        <f>+'Merluza común Artesanal'!L84</f>
        <v>0.20285400658616906</v>
      </c>
      <c r="N100" s="397" t="str">
        <f>+'Merluza común Artesanal'!M84</f>
        <v>-</v>
      </c>
      <c r="O100" s="398">
        <f>Resumen_año!$C$5</f>
        <v>43627</v>
      </c>
      <c r="P100" s="415"/>
      <c r="Q100" s="410"/>
    </row>
    <row r="101" spans="1:17" s="409" customFormat="1" ht="15">
      <c r="A101" s="414" t="s">
        <v>90</v>
      </c>
      <c r="B101" s="414" t="s">
        <v>91</v>
      </c>
      <c r="C101" s="414" t="s">
        <v>112</v>
      </c>
      <c r="D101" s="396" t="s">
        <v>461</v>
      </c>
      <c r="E101" s="417" t="str">
        <f>+'Merluza común Artesanal'!E84</f>
        <v>BENJAMIN (RPA 967308)</v>
      </c>
      <c r="F101" s="414" t="s">
        <v>97</v>
      </c>
      <c r="G101" s="414" t="s">
        <v>98</v>
      </c>
      <c r="H101" s="418">
        <f>+'Merluza común Artesanal'!G85</f>
        <v>5.75</v>
      </c>
      <c r="I101" s="418">
        <f>+'Merluza común Artesanal'!H85</f>
        <v>0</v>
      </c>
      <c r="J101" s="418">
        <f>+'Merluza común Artesanal'!I85</f>
        <v>9.3810000000000002</v>
      </c>
      <c r="K101" s="418">
        <f>+'Merluza común Artesanal'!J85</f>
        <v>0</v>
      </c>
      <c r="L101" s="418">
        <f>+'Merluza común Artesanal'!K85</f>
        <v>9.3810000000000002</v>
      </c>
      <c r="M101" s="401">
        <f>+'Merluza común Artesanal'!L85</f>
        <v>0</v>
      </c>
      <c r="N101" s="397" t="str">
        <f>+'Merluza común Artesanal'!M85</f>
        <v>-</v>
      </c>
      <c r="O101" s="398">
        <f>Resumen_año!$C$5</f>
        <v>43627</v>
      </c>
      <c r="P101" s="415"/>
      <c r="Q101" s="410"/>
    </row>
    <row r="102" spans="1:17" s="409" customFormat="1" ht="15">
      <c r="A102" s="414" t="s">
        <v>90</v>
      </c>
      <c r="B102" s="414" t="s">
        <v>91</v>
      </c>
      <c r="C102" s="414" t="s">
        <v>112</v>
      </c>
      <c r="D102" s="396" t="s">
        <v>461</v>
      </c>
      <c r="E102" s="417" t="str">
        <f>+'Merluza común Artesanal'!E84</f>
        <v>BENJAMIN (RPA 967308)</v>
      </c>
      <c r="F102" s="414" t="s">
        <v>101</v>
      </c>
      <c r="G102" s="414" t="s">
        <v>98</v>
      </c>
      <c r="H102" s="418">
        <f>+'Merluza común Artesanal'!N84</f>
        <v>10.305</v>
      </c>
      <c r="I102" s="418">
        <f>+'Merluza común Artesanal'!O84</f>
        <v>0</v>
      </c>
      <c r="J102" s="418">
        <f>+'Merluza común Artesanal'!P84</f>
        <v>10.305</v>
      </c>
      <c r="K102" s="418">
        <f>+'Merluza común Artesanal'!Q84</f>
        <v>0.92400000000000004</v>
      </c>
      <c r="L102" s="418">
        <f>+'Merluza común Artesanal'!R84</f>
        <v>9.3810000000000002</v>
      </c>
      <c r="M102" s="401">
        <f>+'Merluza común Artesanal'!S84</f>
        <v>8.9665211062590983E-2</v>
      </c>
      <c r="N102" s="397" t="s">
        <v>262</v>
      </c>
      <c r="O102" s="398">
        <f>Resumen_año!$C$5</f>
        <v>43627</v>
      </c>
      <c r="P102" s="415"/>
      <c r="Q102" s="410"/>
    </row>
    <row r="103" spans="1:17" s="409" customFormat="1" ht="15">
      <c r="A103" s="414" t="s">
        <v>90</v>
      </c>
      <c r="B103" s="414" t="s">
        <v>91</v>
      </c>
      <c r="C103" s="414" t="s">
        <v>112</v>
      </c>
      <c r="D103" s="396" t="s">
        <v>461</v>
      </c>
      <c r="E103" s="417" t="str">
        <f>+'Merluza común Artesanal'!E86</f>
        <v>SAN MARCOS II (RPA 952807)</v>
      </c>
      <c r="F103" s="414" t="s">
        <v>101</v>
      </c>
      <c r="G103" s="414" t="s">
        <v>96</v>
      </c>
      <c r="H103" s="418">
        <f>+'Merluza común Artesanal'!G86</f>
        <v>4.5490000000000004</v>
      </c>
      <c r="I103" s="418">
        <f>+'Merluza común Artesanal'!H86</f>
        <v>0</v>
      </c>
      <c r="J103" s="418">
        <f>+'Merluza común Artesanal'!I86</f>
        <v>4.5490000000000004</v>
      </c>
      <c r="K103" s="418">
        <f>+'Merluza común Artesanal'!J86</f>
        <v>0</v>
      </c>
      <c r="L103" s="418">
        <f>+'Merluza común Artesanal'!K86</f>
        <v>4.5490000000000004</v>
      </c>
      <c r="M103" s="401">
        <f>+'Merluza común Artesanal'!L86</f>
        <v>0</v>
      </c>
      <c r="N103" s="397" t="str">
        <f>+'Merluza común Artesanal'!M86</f>
        <v>-</v>
      </c>
      <c r="O103" s="398">
        <f>Resumen_año!$C$5</f>
        <v>43627</v>
      </c>
      <c r="P103" s="415"/>
      <c r="Q103" s="410"/>
    </row>
    <row r="104" spans="1:17" s="409" customFormat="1" ht="15">
      <c r="A104" s="414" t="s">
        <v>90</v>
      </c>
      <c r="B104" s="414" t="s">
        <v>91</v>
      </c>
      <c r="C104" s="414" t="s">
        <v>112</v>
      </c>
      <c r="D104" s="396" t="s">
        <v>461</v>
      </c>
      <c r="E104" s="417" t="str">
        <f>+'Merluza común Artesanal'!E86</f>
        <v>SAN MARCOS II (RPA 952807)</v>
      </c>
      <c r="F104" s="414" t="s">
        <v>97</v>
      </c>
      <c r="G104" s="414" t="s">
        <v>98</v>
      </c>
      <c r="H104" s="418">
        <f>+'Merluza común Artesanal'!G87</f>
        <v>5.7430000000000003</v>
      </c>
      <c r="I104" s="418">
        <f>+'Merluza común Artesanal'!H87</f>
        <v>0</v>
      </c>
      <c r="J104" s="418">
        <f>+'Merluza común Artesanal'!I87</f>
        <v>10.292000000000002</v>
      </c>
      <c r="K104" s="418">
        <f>+'Merluza común Artesanal'!J87</f>
        <v>0</v>
      </c>
      <c r="L104" s="418">
        <f>+'Merluza común Artesanal'!K87</f>
        <v>10.292000000000002</v>
      </c>
      <c r="M104" s="401">
        <f>+'Merluza común Artesanal'!L87</f>
        <v>0</v>
      </c>
      <c r="N104" s="397" t="str">
        <f>+'Merluza común Artesanal'!M87</f>
        <v>-</v>
      </c>
      <c r="O104" s="398">
        <f>Resumen_año!$C$5</f>
        <v>43627</v>
      </c>
      <c r="P104" s="415"/>
      <c r="Q104" s="410"/>
    </row>
    <row r="105" spans="1:17" s="409" customFormat="1" ht="15">
      <c r="A105" s="414" t="s">
        <v>90</v>
      </c>
      <c r="B105" s="414" t="s">
        <v>91</v>
      </c>
      <c r="C105" s="414" t="s">
        <v>112</v>
      </c>
      <c r="D105" s="396" t="s">
        <v>461</v>
      </c>
      <c r="E105" s="417" t="str">
        <f>+'Merluza común Artesanal'!E86</f>
        <v>SAN MARCOS II (RPA 952807)</v>
      </c>
      <c r="F105" s="414" t="s">
        <v>101</v>
      </c>
      <c r="G105" s="414" t="s">
        <v>98</v>
      </c>
      <c r="H105" s="418">
        <f>+'Merluza común Artesanal'!N86</f>
        <v>10.292000000000002</v>
      </c>
      <c r="I105" s="418">
        <f>+'Merluza común Artesanal'!O86</f>
        <v>0</v>
      </c>
      <c r="J105" s="418">
        <f>+'Merluza común Artesanal'!P86</f>
        <v>10.292000000000002</v>
      </c>
      <c r="K105" s="418">
        <f>+'Merluza común Artesanal'!Q86</f>
        <v>0</v>
      </c>
      <c r="L105" s="418">
        <f>+'Merluza común Artesanal'!R86</f>
        <v>10.292000000000002</v>
      </c>
      <c r="M105" s="401">
        <f>+'Merluza común Artesanal'!S86</f>
        <v>0</v>
      </c>
      <c r="N105" s="397" t="s">
        <v>262</v>
      </c>
      <c r="O105" s="398">
        <f>Resumen_año!$C$5</f>
        <v>43627</v>
      </c>
      <c r="P105" s="415"/>
      <c r="Q105" s="410"/>
    </row>
    <row r="106" spans="1:17" s="409" customFormat="1" ht="15">
      <c r="A106" s="414" t="s">
        <v>90</v>
      </c>
      <c r="B106" s="414" t="s">
        <v>91</v>
      </c>
      <c r="C106" s="414" t="s">
        <v>112</v>
      </c>
      <c r="D106" s="396" t="s">
        <v>461</v>
      </c>
      <c r="E106" s="417" t="str">
        <f>+'Merluza común Artesanal'!E88</f>
        <v>DON TITO III (RPA 954974)</v>
      </c>
      <c r="F106" s="414" t="s">
        <v>101</v>
      </c>
      <c r="G106" s="414" t="s">
        <v>96</v>
      </c>
      <c r="H106" s="418">
        <f>+'Merluza común Artesanal'!G88</f>
        <v>4.556</v>
      </c>
      <c r="I106" s="418">
        <f>+'Merluza común Artesanal'!H88</f>
        <v>0</v>
      </c>
      <c r="J106" s="418">
        <f>+'Merluza común Artesanal'!I88</f>
        <v>4.556</v>
      </c>
      <c r="K106" s="418">
        <f>+'Merluza común Artesanal'!J88</f>
        <v>1.0640000000000001</v>
      </c>
      <c r="L106" s="418">
        <f>+'Merluza común Artesanal'!K88</f>
        <v>3.492</v>
      </c>
      <c r="M106" s="401">
        <f>+'Merluza común Artesanal'!L88</f>
        <v>0.23353819139596138</v>
      </c>
      <c r="N106" s="397" t="str">
        <f>+'Merluza común Artesanal'!M88</f>
        <v>-</v>
      </c>
      <c r="O106" s="398">
        <f>Resumen_año!$C$5</f>
        <v>43627</v>
      </c>
      <c r="P106" s="415"/>
      <c r="Q106" s="410"/>
    </row>
    <row r="107" spans="1:17" s="409" customFormat="1" ht="15">
      <c r="A107" s="414" t="s">
        <v>90</v>
      </c>
      <c r="B107" s="414" t="s">
        <v>91</v>
      </c>
      <c r="C107" s="414" t="s">
        <v>112</v>
      </c>
      <c r="D107" s="396" t="s">
        <v>461</v>
      </c>
      <c r="E107" s="417" t="str">
        <f>+'Merluza común Artesanal'!E88</f>
        <v>DON TITO III (RPA 954974)</v>
      </c>
      <c r="F107" s="414" t="s">
        <v>97</v>
      </c>
      <c r="G107" s="414" t="s">
        <v>98</v>
      </c>
      <c r="H107" s="418">
        <f>+'Merluza común Artesanal'!G89</f>
        <v>5.7510000000000003</v>
      </c>
      <c r="I107" s="418">
        <f>+'Merluza común Artesanal'!H89</f>
        <v>0</v>
      </c>
      <c r="J107" s="418">
        <f>+'Merluza común Artesanal'!I89</f>
        <v>9.2430000000000003</v>
      </c>
      <c r="K107" s="418">
        <f>+'Merluza común Artesanal'!J89</f>
        <v>0</v>
      </c>
      <c r="L107" s="418">
        <f>+'Merluza común Artesanal'!K89</f>
        <v>9.2430000000000003</v>
      </c>
      <c r="M107" s="401">
        <f>+'Merluza común Artesanal'!L89</f>
        <v>0</v>
      </c>
      <c r="N107" s="397" t="str">
        <f>+'Merluza común Artesanal'!M89</f>
        <v>-</v>
      </c>
      <c r="O107" s="398">
        <f>Resumen_año!$C$5</f>
        <v>43627</v>
      </c>
      <c r="P107" s="415"/>
      <c r="Q107" s="410"/>
    </row>
    <row r="108" spans="1:17" s="409" customFormat="1" ht="15">
      <c r="A108" s="414" t="s">
        <v>90</v>
      </c>
      <c r="B108" s="414" t="s">
        <v>91</v>
      </c>
      <c r="C108" s="414" t="s">
        <v>112</v>
      </c>
      <c r="D108" s="396" t="s">
        <v>461</v>
      </c>
      <c r="E108" s="417" t="str">
        <f>+'Merluza común Artesanal'!E88</f>
        <v>DON TITO III (RPA 954974)</v>
      </c>
      <c r="F108" s="414" t="s">
        <v>101</v>
      </c>
      <c r="G108" s="414" t="s">
        <v>98</v>
      </c>
      <c r="H108" s="418">
        <f>+'Merluza común Artesanal'!N88</f>
        <v>10.307</v>
      </c>
      <c r="I108" s="418">
        <f>+'Merluza común Artesanal'!O88</f>
        <v>0</v>
      </c>
      <c r="J108" s="418">
        <f>+'Merluza común Artesanal'!P88</f>
        <v>10.307</v>
      </c>
      <c r="K108" s="418">
        <f>+'Merluza común Artesanal'!Q88</f>
        <v>1.0640000000000001</v>
      </c>
      <c r="L108" s="418">
        <f>+'Merluza común Artesanal'!R88</f>
        <v>9.2430000000000003</v>
      </c>
      <c r="M108" s="401">
        <f>+'Merluza común Artesanal'!S88</f>
        <v>0.10323081400989619</v>
      </c>
      <c r="N108" s="397" t="s">
        <v>262</v>
      </c>
      <c r="O108" s="398">
        <f>Resumen_año!$C$5</f>
        <v>43627</v>
      </c>
      <c r="P108" s="415"/>
      <c r="Q108" s="410"/>
    </row>
    <row r="109" spans="1:17" s="409" customFormat="1" ht="15">
      <c r="A109" s="414" t="s">
        <v>90</v>
      </c>
      <c r="B109" s="414" t="s">
        <v>91</v>
      </c>
      <c r="C109" s="414" t="s">
        <v>112</v>
      </c>
      <c r="D109" s="396" t="s">
        <v>461</v>
      </c>
      <c r="E109" s="417" t="str">
        <f>+'Merluza común Artesanal'!E90</f>
        <v>SANTA ROSA II (RPA 954991)</v>
      </c>
      <c r="F109" s="414" t="s">
        <v>101</v>
      </c>
      <c r="G109" s="414" t="s">
        <v>96</v>
      </c>
      <c r="H109" s="418">
        <f>+'Merluza común Artesanal'!G90</f>
        <v>4.5519999999999996</v>
      </c>
      <c r="I109" s="418">
        <f>+'Merluza común Artesanal'!H90</f>
        <v>0</v>
      </c>
      <c r="J109" s="418">
        <f>+'Merluza común Artesanal'!I90</f>
        <v>4.5519999999999996</v>
      </c>
      <c r="K109" s="418">
        <f>+'Merluza común Artesanal'!J90</f>
        <v>0.64400000000000002</v>
      </c>
      <c r="L109" s="418">
        <f>+'Merluza común Artesanal'!K90</f>
        <v>3.9079999999999995</v>
      </c>
      <c r="M109" s="401">
        <f>+'Merluza común Artesanal'!L90</f>
        <v>0.14147627416520211</v>
      </c>
      <c r="N109" s="397" t="str">
        <f>+'Merluza común Artesanal'!M90</f>
        <v>-</v>
      </c>
      <c r="O109" s="398">
        <f>Resumen_año!$C$5</f>
        <v>43627</v>
      </c>
      <c r="P109" s="415"/>
      <c r="Q109" s="410"/>
    </row>
    <row r="110" spans="1:17" s="409" customFormat="1" ht="15">
      <c r="A110" s="414" t="s">
        <v>90</v>
      </c>
      <c r="B110" s="414" t="s">
        <v>91</v>
      </c>
      <c r="C110" s="414" t="s">
        <v>112</v>
      </c>
      <c r="D110" s="396" t="s">
        <v>461</v>
      </c>
      <c r="E110" s="417" t="str">
        <f>+'Merluza común Artesanal'!E90</f>
        <v>SANTA ROSA II (RPA 954991)</v>
      </c>
      <c r="F110" s="414" t="s">
        <v>97</v>
      </c>
      <c r="G110" s="414" t="s">
        <v>98</v>
      </c>
      <c r="H110" s="418">
        <f>+'Merluza común Artesanal'!G91</f>
        <v>5.7460000000000004</v>
      </c>
      <c r="I110" s="418">
        <f>+'Merluza común Artesanal'!H91</f>
        <v>0</v>
      </c>
      <c r="J110" s="418">
        <f>+'Merluza común Artesanal'!I91</f>
        <v>9.6539999999999999</v>
      </c>
      <c r="K110" s="418">
        <f>+'Merluza común Artesanal'!J91</f>
        <v>0</v>
      </c>
      <c r="L110" s="418">
        <f>+'Merluza común Artesanal'!K91</f>
        <v>9.6539999999999999</v>
      </c>
      <c r="M110" s="401">
        <f>+'Merluza común Artesanal'!L91</f>
        <v>0</v>
      </c>
      <c r="N110" s="397" t="str">
        <f>+'Merluza común Artesanal'!M91</f>
        <v>-</v>
      </c>
      <c r="O110" s="398">
        <f>Resumen_año!$C$5</f>
        <v>43627</v>
      </c>
      <c r="P110" s="415"/>
      <c r="Q110" s="410"/>
    </row>
    <row r="111" spans="1:17" s="409" customFormat="1" ht="15">
      <c r="A111" s="414" t="s">
        <v>90</v>
      </c>
      <c r="B111" s="414" t="s">
        <v>91</v>
      </c>
      <c r="C111" s="414" t="s">
        <v>112</v>
      </c>
      <c r="D111" s="396" t="s">
        <v>461</v>
      </c>
      <c r="E111" s="417" t="str">
        <f>+'Merluza común Artesanal'!E90</f>
        <v>SANTA ROSA II (RPA 954991)</v>
      </c>
      <c r="F111" s="414" t="s">
        <v>101</v>
      </c>
      <c r="G111" s="414" t="s">
        <v>98</v>
      </c>
      <c r="H111" s="418">
        <f>+'Merluza común Artesanal'!N90</f>
        <v>10.298</v>
      </c>
      <c r="I111" s="418">
        <f>+'Merluza común Artesanal'!O90</f>
        <v>0</v>
      </c>
      <c r="J111" s="418">
        <f>+'Merluza común Artesanal'!P90</f>
        <v>10.298</v>
      </c>
      <c r="K111" s="418">
        <f>+'Merluza común Artesanal'!Q90</f>
        <v>0.64400000000000002</v>
      </c>
      <c r="L111" s="418">
        <f>+'Merluza común Artesanal'!R90</f>
        <v>9.6539999999999999</v>
      </c>
      <c r="M111" s="401">
        <f>+'Merluza común Artesanal'!S90</f>
        <v>6.2536414837832593E-2</v>
      </c>
      <c r="N111" s="397" t="s">
        <v>262</v>
      </c>
      <c r="O111" s="398">
        <f>Resumen_año!$C$5</f>
        <v>43627</v>
      </c>
      <c r="P111" s="415"/>
      <c r="Q111" s="410"/>
    </row>
    <row r="112" spans="1:17" s="409" customFormat="1" ht="15">
      <c r="A112" s="414" t="s">
        <v>90</v>
      </c>
      <c r="B112" s="414" t="s">
        <v>91</v>
      </c>
      <c r="C112" s="414" t="s">
        <v>112</v>
      </c>
      <c r="D112" s="396" t="s">
        <v>461</v>
      </c>
      <c r="E112" s="417" t="str">
        <f>+'Merluza común Artesanal'!E92</f>
        <v>LA NENA (RPA 957823)</v>
      </c>
      <c r="F112" s="414" t="s">
        <v>101</v>
      </c>
      <c r="G112" s="414" t="s">
        <v>96</v>
      </c>
      <c r="H112" s="418">
        <f>+'Merluza común Artesanal'!G92</f>
        <v>4.55</v>
      </c>
      <c r="I112" s="418">
        <f>+'Merluza común Artesanal'!H92</f>
        <v>0</v>
      </c>
      <c r="J112" s="418">
        <f>+'Merluza común Artesanal'!I92</f>
        <v>4.55</v>
      </c>
      <c r="K112" s="418">
        <f>+'Merluza común Artesanal'!J92</f>
        <v>3.052</v>
      </c>
      <c r="L112" s="418">
        <f>+'Merluza común Artesanal'!K92</f>
        <v>1.4979999999999998</v>
      </c>
      <c r="M112" s="401">
        <f>+'Merluza común Artesanal'!L92</f>
        <v>0.67076923076923078</v>
      </c>
      <c r="N112" s="397" t="str">
        <f>+'Merluza común Artesanal'!M92</f>
        <v>-</v>
      </c>
      <c r="O112" s="398">
        <f>Resumen_año!$C$5</f>
        <v>43627</v>
      </c>
      <c r="P112" s="415"/>
      <c r="Q112" s="410"/>
    </row>
    <row r="113" spans="1:17" s="409" customFormat="1" ht="15">
      <c r="A113" s="414" t="s">
        <v>90</v>
      </c>
      <c r="B113" s="414" t="s">
        <v>91</v>
      </c>
      <c r="C113" s="414" t="s">
        <v>112</v>
      </c>
      <c r="D113" s="396" t="s">
        <v>461</v>
      </c>
      <c r="E113" s="417" t="str">
        <f>+'Merluza común Artesanal'!E92</f>
        <v>LA NENA (RPA 957823)</v>
      </c>
      <c r="F113" s="414" t="s">
        <v>97</v>
      </c>
      <c r="G113" s="414" t="s">
        <v>98</v>
      </c>
      <c r="H113" s="418">
        <f>+'Merluza común Artesanal'!G93</f>
        <v>5.7439999999999998</v>
      </c>
      <c r="I113" s="418">
        <f>+'Merluza común Artesanal'!H93</f>
        <v>0</v>
      </c>
      <c r="J113" s="418">
        <f>+'Merluza común Artesanal'!I93</f>
        <v>7.2419999999999991</v>
      </c>
      <c r="K113" s="418">
        <f>+'Merluza común Artesanal'!J93</f>
        <v>0</v>
      </c>
      <c r="L113" s="418">
        <f>+'Merluza común Artesanal'!K93</f>
        <v>7.2419999999999991</v>
      </c>
      <c r="M113" s="401">
        <f>+'Merluza común Artesanal'!L93</f>
        <v>0</v>
      </c>
      <c r="N113" s="397" t="str">
        <f>+'Merluza común Artesanal'!M93</f>
        <v>-</v>
      </c>
      <c r="O113" s="398">
        <f>Resumen_año!$C$5</f>
        <v>43627</v>
      </c>
      <c r="P113" s="415"/>
      <c r="Q113" s="410"/>
    </row>
    <row r="114" spans="1:17" s="409" customFormat="1" ht="15">
      <c r="A114" s="414" t="s">
        <v>90</v>
      </c>
      <c r="B114" s="414" t="s">
        <v>91</v>
      </c>
      <c r="C114" s="414" t="s">
        <v>112</v>
      </c>
      <c r="D114" s="396" t="s">
        <v>461</v>
      </c>
      <c r="E114" s="417" t="str">
        <f>+'Merluza común Artesanal'!E92</f>
        <v>LA NENA (RPA 957823)</v>
      </c>
      <c r="F114" s="414" t="s">
        <v>101</v>
      </c>
      <c r="G114" s="414" t="s">
        <v>98</v>
      </c>
      <c r="H114" s="418">
        <f>+'Merluza común Artesanal'!N92</f>
        <v>10.294</v>
      </c>
      <c r="I114" s="418">
        <f>+'Merluza común Artesanal'!O92</f>
        <v>0</v>
      </c>
      <c r="J114" s="418">
        <f>+'Merluza común Artesanal'!P92</f>
        <v>10.294</v>
      </c>
      <c r="K114" s="418">
        <f>+'Merluza común Artesanal'!Q92</f>
        <v>3.052</v>
      </c>
      <c r="L114" s="418">
        <f>+'Merluza común Artesanal'!R92</f>
        <v>7.2420000000000009</v>
      </c>
      <c r="M114" s="401">
        <f>+'Merluza común Artesanal'!S92</f>
        <v>0.2964833883815815</v>
      </c>
      <c r="N114" s="397" t="s">
        <v>262</v>
      </c>
      <c r="O114" s="398">
        <f>Resumen_año!$C$5</f>
        <v>43627</v>
      </c>
      <c r="P114" s="415"/>
      <c r="Q114" s="410"/>
    </row>
    <row r="115" spans="1:17" s="409" customFormat="1" ht="15">
      <c r="A115" s="414" t="s">
        <v>90</v>
      </c>
      <c r="B115" s="414" t="s">
        <v>91</v>
      </c>
      <c r="C115" s="414" t="s">
        <v>112</v>
      </c>
      <c r="D115" s="396" t="s">
        <v>461</v>
      </c>
      <c r="E115" s="417" t="str">
        <f>+'Merluza común Artesanal'!E94</f>
        <v>HURACAN II (RPA 962717)</v>
      </c>
      <c r="F115" s="414" t="s">
        <v>101</v>
      </c>
      <c r="G115" s="414" t="s">
        <v>96</v>
      </c>
      <c r="H115" s="418">
        <f>+'Merluza común Artesanal'!G94</f>
        <v>4.5510000000000002</v>
      </c>
      <c r="I115" s="418">
        <f>+'Merluza común Artesanal'!H94</f>
        <v>0</v>
      </c>
      <c r="J115" s="418">
        <f>+'Merluza común Artesanal'!I94</f>
        <v>4.5510000000000002</v>
      </c>
      <c r="K115" s="418">
        <f>+'Merluza común Artesanal'!J94</f>
        <v>1.512</v>
      </c>
      <c r="L115" s="418">
        <f>+'Merluza común Artesanal'!K94</f>
        <v>3.0390000000000001</v>
      </c>
      <c r="M115" s="401">
        <f>+'Merluza común Artesanal'!L94</f>
        <v>0.33223467369808835</v>
      </c>
      <c r="N115" s="397" t="str">
        <f>+'Merluza común Artesanal'!M94</f>
        <v>-</v>
      </c>
      <c r="O115" s="398">
        <f>Resumen_año!$C$5</f>
        <v>43627</v>
      </c>
      <c r="P115" s="415"/>
      <c r="Q115" s="410"/>
    </row>
    <row r="116" spans="1:17" s="409" customFormat="1" ht="15">
      <c r="A116" s="414" t="s">
        <v>90</v>
      </c>
      <c r="B116" s="414" t="s">
        <v>91</v>
      </c>
      <c r="C116" s="414" t="s">
        <v>112</v>
      </c>
      <c r="D116" s="396" t="s">
        <v>461</v>
      </c>
      <c r="E116" s="417" t="str">
        <f>+'Merluza común Artesanal'!E94</f>
        <v>HURACAN II (RPA 962717)</v>
      </c>
      <c r="F116" s="414" t="s">
        <v>97</v>
      </c>
      <c r="G116" s="414" t="s">
        <v>98</v>
      </c>
      <c r="H116" s="418">
        <f>+'Merluza común Artesanal'!G95</f>
        <v>5.7450000000000001</v>
      </c>
      <c r="I116" s="418">
        <f>+'Merluza común Artesanal'!H95</f>
        <v>0</v>
      </c>
      <c r="J116" s="418">
        <f>+'Merluza común Artesanal'!I95</f>
        <v>8.7840000000000007</v>
      </c>
      <c r="K116" s="418">
        <f>+'Merluza común Artesanal'!J95</f>
        <v>0</v>
      </c>
      <c r="L116" s="418">
        <f>+'Merluza común Artesanal'!K95</f>
        <v>8.7840000000000007</v>
      </c>
      <c r="M116" s="401">
        <f>+'Merluza común Artesanal'!L95</f>
        <v>0</v>
      </c>
      <c r="N116" s="397" t="str">
        <f>+'Merluza común Artesanal'!M95</f>
        <v>-</v>
      </c>
      <c r="O116" s="398">
        <f>Resumen_año!$C$5</f>
        <v>43627</v>
      </c>
      <c r="P116" s="415"/>
      <c r="Q116" s="410"/>
    </row>
    <row r="117" spans="1:17" s="409" customFormat="1" ht="15">
      <c r="A117" s="414" t="s">
        <v>90</v>
      </c>
      <c r="B117" s="414" t="s">
        <v>91</v>
      </c>
      <c r="C117" s="414" t="s">
        <v>112</v>
      </c>
      <c r="D117" s="396" t="s">
        <v>461</v>
      </c>
      <c r="E117" s="417" t="str">
        <f>+'Merluza común Artesanal'!E94</f>
        <v>HURACAN II (RPA 962717)</v>
      </c>
      <c r="F117" s="414" t="s">
        <v>101</v>
      </c>
      <c r="G117" s="414" t="s">
        <v>98</v>
      </c>
      <c r="H117" s="418">
        <f>+'Merluza común Artesanal'!N94</f>
        <v>10.295999999999999</v>
      </c>
      <c r="I117" s="418">
        <f>+'Merluza común Artesanal'!O94</f>
        <v>0</v>
      </c>
      <c r="J117" s="418">
        <f>+'Merluza común Artesanal'!P94</f>
        <v>10.295999999999999</v>
      </c>
      <c r="K117" s="418">
        <f>+'Merluza común Artesanal'!Q94</f>
        <v>1.512</v>
      </c>
      <c r="L117" s="418">
        <f>+'Merluza común Artesanal'!R94</f>
        <v>8.7839999999999989</v>
      </c>
      <c r="M117" s="401">
        <f>+'Merluza común Artesanal'!S94</f>
        <v>0.14685314685314688</v>
      </c>
      <c r="N117" s="397" t="s">
        <v>262</v>
      </c>
      <c r="O117" s="398">
        <f>Resumen_año!$C$5</f>
        <v>43627</v>
      </c>
      <c r="P117" s="415"/>
      <c r="Q117" s="410"/>
    </row>
    <row r="118" spans="1:17" s="409" customFormat="1" ht="15">
      <c r="A118" s="414" t="s">
        <v>90</v>
      </c>
      <c r="B118" s="414" t="s">
        <v>91</v>
      </c>
      <c r="C118" s="414" t="s">
        <v>112</v>
      </c>
      <c r="D118" s="396" t="s">
        <v>461</v>
      </c>
      <c r="E118" s="417" t="str">
        <f>+'Merluza común Artesanal'!E96</f>
        <v>NICOL (RPA 963246)</v>
      </c>
      <c r="F118" s="414" t="s">
        <v>101</v>
      </c>
      <c r="G118" s="414" t="s">
        <v>96</v>
      </c>
      <c r="H118" s="418">
        <f>+'Merluza común Artesanal'!G96</f>
        <v>4.548</v>
      </c>
      <c r="I118" s="418">
        <f>+'Merluza común Artesanal'!H96</f>
        <v>0</v>
      </c>
      <c r="J118" s="418">
        <f>+'Merluza común Artesanal'!I96</f>
        <v>4.548</v>
      </c>
      <c r="K118" s="418">
        <f>+'Merluza común Artesanal'!J96</f>
        <v>0.95199999999999996</v>
      </c>
      <c r="L118" s="418">
        <f>+'Merluza común Artesanal'!K96</f>
        <v>3.5960000000000001</v>
      </c>
      <c r="M118" s="401">
        <f>+'Merluza común Artesanal'!L96</f>
        <v>0.20932277924362355</v>
      </c>
      <c r="N118" s="397" t="str">
        <f>+'Merluza común Artesanal'!M96</f>
        <v>-</v>
      </c>
      <c r="O118" s="398">
        <f>Resumen_año!$C$5</f>
        <v>43627</v>
      </c>
      <c r="P118" s="415"/>
      <c r="Q118" s="410"/>
    </row>
    <row r="119" spans="1:17" s="409" customFormat="1" ht="15">
      <c r="A119" s="414" t="s">
        <v>90</v>
      </c>
      <c r="B119" s="414" t="s">
        <v>91</v>
      </c>
      <c r="C119" s="414" t="s">
        <v>112</v>
      </c>
      <c r="D119" s="396" t="s">
        <v>461</v>
      </c>
      <c r="E119" s="417" t="str">
        <f>+'Merluza común Artesanal'!E96</f>
        <v>NICOL (RPA 963246)</v>
      </c>
      <c r="F119" s="414" t="s">
        <v>97</v>
      </c>
      <c r="G119" s="414" t="s">
        <v>98</v>
      </c>
      <c r="H119" s="418">
        <f>+'Merluza común Artesanal'!G97</f>
        <v>5.742</v>
      </c>
      <c r="I119" s="418">
        <f>+'Merluza común Artesanal'!H97</f>
        <v>0</v>
      </c>
      <c r="J119" s="418">
        <f>+'Merluza común Artesanal'!I97</f>
        <v>9.338000000000001</v>
      </c>
      <c r="K119" s="418">
        <f>+'Merluza común Artesanal'!J97</f>
        <v>0</v>
      </c>
      <c r="L119" s="418">
        <f>+'Merluza común Artesanal'!K97</f>
        <v>9.338000000000001</v>
      </c>
      <c r="M119" s="401">
        <f>+'Merluza común Artesanal'!L97</f>
        <v>0</v>
      </c>
      <c r="N119" s="397" t="str">
        <f>+'Merluza común Artesanal'!M97</f>
        <v>-</v>
      </c>
      <c r="O119" s="398">
        <f>Resumen_año!$C$5</f>
        <v>43627</v>
      </c>
      <c r="P119" s="415"/>
      <c r="Q119" s="410"/>
    </row>
    <row r="120" spans="1:17" s="409" customFormat="1" ht="15">
      <c r="A120" s="414" t="s">
        <v>90</v>
      </c>
      <c r="B120" s="414" t="s">
        <v>91</v>
      </c>
      <c r="C120" s="414" t="s">
        <v>112</v>
      </c>
      <c r="D120" s="396" t="s">
        <v>461</v>
      </c>
      <c r="E120" s="417" t="str">
        <f>+'Merluza común Artesanal'!E96</f>
        <v>NICOL (RPA 963246)</v>
      </c>
      <c r="F120" s="414" t="s">
        <v>101</v>
      </c>
      <c r="G120" s="414" t="s">
        <v>98</v>
      </c>
      <c r="H120" s="418">
        <f>+'Merluza común Artesanal'!N96</f>
        <v>10.29</v>
      </c>
      <c r="I120" s="418">
        <f>+'Merluza común Artesanal'!O96</f>
        <v>0</v>
      </c>
      <c r="J120" s="418">
        <f>+'Merluza común Artesanal'!P96</f>
        <v>10.29</v>
      </c>
      <c r="K120" s="418">
        <f>+'Merluza común Artesanal'!Q96</f>
        <v>0.95199999999999996</v>
      </c>
      <c r="L120" s="418">
        <f>+'Merluza común Artesanal'!R96</f>
        <v>9.3379999999999992</v>
      </c>
      <c r="M120" s="401">
        <f>+'Merluza común Artesanal'!S96</f>
        <v>9.2517006802721097E-2</v>
      </c>
      <c r="N120" s="397" t="s">
        <v>262</v>
      </c>
      <c r="O120" s="398">
        <f>Resumen_año!$C$5</f>
        <v>43627</v>
      </c>
      <c r="P120" s="415"/>
      <c r="Q120" s="410"/>
    </row>
    <row r="121" spans="1:17" s="409" customFormat="1" ht="15">
      <c r="A121" s="414" t="s">
        <v>90</v>
      </c>
      <c r="B121" s="414" t="s">
        <v>91</v>
      </c>
      <c r="C121" s="414" t="s">
        <v>112</v>
      </c>
      <c r="D121" s="396" t="s">
        <v>461</v>
      </c>
      <c r="E121" s="417" t="str">
        <f>+'Merluza común Artesanal'!E98</f>
        <v>PATO CHONCHON II (RPA 964545)</v>
      </c>
      <c r="F121" s="414" t="s">
        <v>101</v>
      </c>
      <c r="G121" s="414" t="s">
        <v>96</v>
      </c>
      <c r="H121" s="418">
        <f>+'Merluza común Artesanal'!G98</f>
        <v>4.5540000000000003</v>
      </c>
      <c r="I121" s="418">
        <f>+'Merluza común Artesanal'!H98</f>
        <v>0</v>
      </c>
      <c r="J121" s="418">
        <f>+'Merluza común Artesanal'!I98</f>
        <v>4.5540000000000003</v>
      </c>
      <c r="K121" s="418">
        <f>+'Merluza común Artesanal'!J98</f>
        <v>1.5960000000000001</v>
      </c>
      <c r="L121" s="418">
        <f>+'Merluza común Artesanal'!K98</f>
        <v>2.9580000000000002</v>
      </c>
      <c r="M121" s="401">
        <f>+'Merluza común Artesanal'!L98</f>
        <v>0.35046113306982873</v>
      </c>
      <c r="N121" s="397" t="str">
        <f>+'Merluza común Artesanal'!M98</f>
        <v>-</v>
      </c>
      <c r="O121" s="398">
        <f>Resumen_año!$C$5</f>
        <v>43627</v>
      </c>
      <c r="P121" s="415"/>
      <c r="Q121" s="410"/>
    </row>
    <row r="122" spans="1:17" s="409" customFormat="1" ht="15">
      <c r="A122" s="414" t="s">
        <v>90</v>
      </c>
      <c r="B122" s="414" t="s">
        <v>91</v>
      </c>
      <c r="C122" s="414" t="s">
        <v>112</v>
      </c>
      <c r="D122" s="396" t="s">
        <v>461</v>
      </c>
      <c r="E122" s="417" t="str">
        <f>+'Merluza común Artesanal'!E98</f>
        <v>PATO CHONCHON II (RPA 964545)</v>
      </c>
      <c r="F122" s="414" t="s">
        <v>97</v>
      </c>
      <c r="G122" s="414" t="s">
        <v>98</v>
      </c>
      <c r="H122" s="418">
        <f>+'Merluza común Artesanal'!G99</f>
        <v>5.7469999999999999</v>
      </c>
      <c r="I122" s="418">
        <f>+'Merluza común Artesanal'!H99</f>
        <v>0</v>
      </c>
      <c r="J122" s="418">
        <f>+'Merluza común Artesanal'!I99</f>
        <v>8.7050000000000001</v>
      </c>
      <c r="K122" s="418">
        <f>+'Merluza común Artesanal'!J99</f>
        <v>0</v>
      </c>
      <c r="L122" s="418">
        <f>+'Merluza común Artesanal'!K99</f>
        <v>8.7050000000000001</v>
      </c>
      <c r="M122" s="401">
        <f>+'Merluza común Artesanal'!L99</f>
        <v>0</v>
      </c>
      <c r="N122" s="397" t="str">
        <f>+'Merluza común Artesanal'!M99</f>
        <v>-</v>
      </c>
      <c r="O122" s="398">
        <f>Resumen_año!$C$5</f>
        <v>43627</v>
      </c>
      <c r="P122" s="415"/>
      <c r="Q122" s="410"/>
    </row>
    <row r="123" spans="1:17" s="409" customFormat="1" ht="15">
      <c r="A123" s="414" t="s">
        <v>90</v>
      </c>
      <c r="B123" s="414" t="s">
        <v>91</v>
      </c>
      <c r="C123" s="414" t="s">
        <v>112</v>
      </c>
      <c r="D123" s="396" t="s">
        <v>461</v>
      </c>
      <c r="E123" s="417" t="str">
        <f>+'Merluza común Artesanal'!E98</f>
        <v>PATO CHONCHON II (RPA 964545)</v>
      </c>
      <c r="F123" s="414" t="s">
        <v>101</v>
      </c>
      <c r="G123" s="414" t="s">
        <v>98</v>
      </c>
      <c r="H123" s="418">
        <f>+'Merluza común Artesanal'!N98</f>
        <v>10.301</v>
      </c>
      <c r="I123" s="418">
        <f>+'Merluza común Artesanal'!O98</f>
        <v>0</v>
      </c>
      <c r="J123" s="418">
        <f>+'Merluza común Artesanal'!P98</f>
        <v>10.301</v>
      </c>
      <c r="K123" s="418">
        <f>+'Merluza común Artesanal'!Q98</f>
        <v>1.5960000000000001</v>
      </c>
      <c r="L123" s="418">
        <f>+'Merluza común Artesanal'!R98</f>
        <v>8.7050000000000001</v>
      </c>
      <c r="M123" s="401">
        <f>+'Merluza común Artesanal'!S98</f>
        <v>0.15493641394039415</v>
      </c>
      <c r="N123" s="397" t="s">
        <v>262</v>
      </c>
      <c r="O123" s="398">
        <f>Resumen_año!$C$5</f>
        <v>43627</v>
      </c>
      <c r="P123" s="415"/>
      <c r="Q123" s="410"/>
    </row>
    <row r="124" spans="1:17" s="409" customFormat="1" ht="15">
      <c r="A124" s="414" t="s">
        <v>90</v>
      </c>
      <c r="B124" s="414" t="s">
        <v>91</v>
      </c>
      <c r="C124" s="414" t="s">
        <v>112</v>
      </c>
      <c r="D124" s="396" t="s">
        <v>461</v>
      </c>
      <c r="E124" s="417" t="str">
        <f>+'Merluza común Artesanal'!E100</f>
        <v>STI BUZOS MARISCADORES, PESCADORES Y ALGUEROS DE BUCALEMU 06.07.0019</v>
      </c>
      <c r="F124" s="414" t="s">
        <v>95</v>
      </c>
      <c r="G124" s="414" t="s">
        <v>100</v>
      </c>
      <c r="H124" s="418">
        <f>+'Merluza común Artesanal'!G100</f>
        <v>64.756</v>
      </c>
      <c r="I124" s="418">
        <f>+'Merluza común Artesanal'!H100</f>
        <v>0</v>
      </c>
      <c r="J124" s="418">
        <f>+'Merluza común Artesanal'!I100</f>
        <v>64.756</v>
      </c>
      <c r="K124" s="418">
        <f>+'Merluza común Artesanal'!J100</f>
        <v>8.5679999999999996</v>
      </c>
      <c r="L124" s="418">
        <f>+'Merluza común Artesanal'!K100</f>
        <v>56.188000000000002</v>
      </c>
      <c r="M124" s="401">
        <f>+'Merluza común Artesanal'!L100</f>
        <v>0.1323120637469887</v>
      </c>
      <c r="N124" s="397" t="str">
        <f>+'Merluza común Artesanal'!M100</f>
        <v>-</v>
      </c>
      <c r="O124" s="398">
        <f>Resumen_año!$C$5</f>
        <v>43627</v>
      </c>
      <c r="P124" s="415"/>
      <c r="Q124" s="410"/>
    </row>
    <row r="125" spans="1:17" s="409" customFormat="1" ht="15">
      <c r="A125" s="414" t="s">
        <v>90</v>
      </c>
      <c r="B125" s="414" t="s">
        <v>91</v>
      </c>
      <c r="C125" s="414" t="s">
        <v>112</v>
      </c>
      <c r="D125" s="396" t="s">
        <v>461</v>
      </c>
      <c r="E125" s="417" t="str">
        <f>+'Merluza común Artesanal'!E101</f>
        <v>LOS PITAS (RPA 902011)</v>
      </c>
      <c r="F125" s="414" t="s">
        <v>101</v>
      </c>
      <c r="G125" s="414" t="s">
        <v>96</v>
      </c>
      <c r="H125" s="418">
        <f>+'Merluza común Artesanal'!G101</f>
        <v>4.6950000000000003</v>
      </c>
      <c r="I125" s="418">
        <f>+'Merluza común Artesanal'!H101</f>
        <v>0</v>
      </c>
      <c r="J125" s="418">
        <f>+'Merluza común Artesanal'!I101</f>
        <v>4.6950000000000003</v>
      </c>
      <c r="K125" s="418">
        <f>+'Merluza común Artesanal'!J101</f>
        <v>0</v>
      </c>
      <c r="L125" s="418">
        <f>+'Merluza común Artesanal'!K101</f>
        <v>4.6950000000000003</v>
      </c>
      <c r="M125" s="401">
        <f>+'Merluza común Artesanal'!L101</f>
        <v>0</v>
      </c>
      <c r="N125" s="397" t="str">
        <f>+'Merluza común Artesanal'!M101</f>
        <v>-</v>
      </c>
      <c r="O125" s="398">
        <f>Resumen_año!$C$5</f>
        <v>43627</v>
      </c>
      <c r="P125" s="415"/>
      <c r="Q125" s="410"/>
    </row>
    <row r="126" spans="1:17" s="409" customFormat="1" ht="15">
      <c r="A126" s="414" t="s">
        <v>90</v>
      </c>
      <c r="B126" s="414" t="s">
        <v>91</v>
      </c>
      <c r="C126" s="414" t="s">
        <v>112</v>
      </c>
      <c r="D126" s="396" t="s">
        <v>461</v>
      </c>
      <c r="E126" s="417" t="str">
        <f>+'Merluza común Artesanal'!E101</f>
        <v>LOS PITAS (RPA 902011)</v>
      </c>
      <c r="F126" s="414" t="s">
        <v>97</v>
      </c>
      <c r="G126" s="414" t="s">
        <v>98</v>
      </c>
      <c r="H126" s="418">
        <f>+'Merluza común Artesanal'!G102</f>
        <v>5.7489999999999997</v>
      </c>
      <c r="I126" s="418">
        <f>+'Merluza común Artesanal'!H102</f>
        <v>0</v>
      </c>
      <c r="J126" s="418">
        <f>+'Merluza común Artesanal'!I102</f>
        <v>10.443999999999999</v>
      </c>
      <c r="K126" s="418">
        <f>+'Merluza común Artesanal'!J102</f>
        <v>0</v>
      </c>
      <c r="L126" s="418">
        <f>+'Merluza común Artesanal'!K102</f>
        <v>10.443999999999999</v>
      </c>
      <c r="M126" s="401">
        <f>+'Merluza común Artesanal'!L102</f>
        <v>0</v>
      </c>
      <c r="N126" s="397" t="str">
        <f>+'Merluza común Artesanal'!M102</f>
        <v>-</v>
      </c>
      <c r="O126" s="398">
        <f>Resumen_año!$C$5</f>
        <v>43627</v>
      </c>
      <c r="P126" s="415"/>
      <c r="Q126" s="410"/>
    </row>
    <row r="127" spans="1:17" s="409" customFormat="1" ht="15">
      <c r="A127" s="414" t="s">
        <v>90</v>
      </c>
      <c r="B127" s="414" t="s">
        <v>91</v>
      </c>
      <c r="C127" s="414" t="s">
        <v>112</v>
      </c>
      <c r="D127" s="396" t="s">
        <v>461</v>
      </c>
      <c r="E127" s="417" t="str">
        <f>+'Merluza común Artesanal'!E101</f>
        <v>LOS PITAS (RPA 902011)</v>
      </c>
      <c r="F127" s="414" t="s">
        <v>101</v>
      </c>
      <c r="G127" s="414" t="s">
        <v>98</v>
      </c>
      <c r="H127" s="418">
        <f>+'Merluza común Artesanal'!N101</f>
        <v>10.443999999999999</v>
      </c>
      <c r="I127" s="418">
        <f>+'Merluza común Artesanal'!O101</f>
        <v>0</v>
      </c>
      <c r="J127" s="418">
        <f>+'Merluza común Artesanal'!P101</f>
        <v>10.443999999999999</v>
      </c>
      <c r="K127" s="418">
        <f>+'Merluza común Artesanal'!Q101</f>
        <v>0</v>
      </c>
      <c r="L127" s="418">
        <f>+'Merluza común Artesanal'!R101</f>
        <v>10.443999999999999</v>
      </c>
      <c r="M127" s="401">
        <f>+'Merluza común Artesanal'!S101</f>
        <v>0</v>
      </c>
      <c r="N127" s="397" t="s">
        <v>262</v>
      </c>
      <c r="O127" s="398">
        <f>Resumen_año!$C$5</f>
        <v>43627</v>
      </c>
      <c r="P127" s="415"/>
      <c r="Q127" s="410"/>
    </row>
    <row r="128" spans="1:17" s="409" customFormat="1" ht="15">
      <c r="A128" s="414" t="s">
        <v>90</v>
      </c>
      <c r="B128" s="414" t="s">
        <v>91</v>
      </c>
      <c r="C128" s="414" t="s">
        <v>112</v>
      </c>
      <c r="D128" s="396" t="s">
        <v>461</v>
      </c>
      <c r="E128" s="417" t="str">
        <f>+'Merluza común Artesanal'!E103</f>
        <v>CHICO PITA (RPA 928200)</v>
      </c>
      <c r="F128" s="414" t="s">
        <v>101</v>
      </c>
      <c r="G128" s="414" t="s">
        <v>96</v>
      </c>
      <c r="H128" s="418">
        <f>+'Merluza común Artesanal'!G103</f>
        <v>4.6950000000000003</v>
      </c>
      <c r="I128" s="418">
        <f>+'Merluza común Artesanal'!H103</f>
        <v>0</v>
      </c>
      <c r="J128" s="418">
        <f>+'Merluza común Artesanal'!I103</f>
        <v>4.6950000000000003</v>
      </c>
      <c r="K128" s="418">
        <f>+'Merluza común Artesanal'!J103</f>
        <v>1.6240000000000001</v>
      </c>
      <c r="L128" s="418">
        <f>+'Merluza común Artesanal'!K103</f>
        <v>3.0710000000000002</v>
      </c>
      <c r="M128" s="401">
        <f>+'Merluza común Artesanal'!L103</f>
        <v>0.34589989350372735</v>
      </c>
      <c r="N128" s="397" t="str">
        <f>+'Merluza común Artesanal'!M103</f>
        <v>-</v>
      </c>
      <c r="O128" s="398">
        <f>Resumen_año!$C$5</f>
        <v>43627</v>
      </c>
      <c r="P128" s="415"/>
      <c r="Q128" s="410"/>
    </row>
    <row r="129" spans="1:17" s="409" customFormat="1" ht="15">
      <c r="A129" s="414" t="s">
        <v>90</v>
      </c>
      <c r="B129" s="414" t="s">
        <v>91</v>
      </c>
      <c r="C129" s="414" t="s">
        <v>112</v>
      </c>
      <c r="D129" s="396" t="s">
        <v>461</v>
      </c>
      <c r="E129" s="417" t="str">
        <f>+'Merluza común Artesanal'!E103</f>
        <v>CHICO PITA (RPA 928200)</v>
      </c>
      <c r="F129" s="414" t="s">
        <v>97</v>
      </c>
      <c r="G129" s="414" t="s">
        <v>98</v>
      </c>
      <c r="H129" s="418">
        <f>+'Merluza común Artesanal'!G104</f>
        <v>5.7489999999999997</v>
      </c>
      <c r="I129" s="418">
        <f>+'Merluza común Artesanal'!H104</f>
        <v>0</v>
      </c>
      <c r="J129" s="418">
        <f>+'Merluza común Artesanal'!I104</f>
        <v>8.82</v>
      </c>
      <c r="K129" s="418">
        <f>+'Merluza común Artesanal'!J104</f>
        <v>0</v>
      </c>
      <c r="L129" s="418">
        <f>+'Merluza común Artesanal'!K104</f>
        <v>8.82</v>
      </c>
      <c r="M129" s="401">
        <f>+'Merluza común Artesanal'!L104</f>
        <v>0</v>
      </c>
      <c r="N129" s="397" t="str">
        <f>+'Merluza común Artesanal'!M104</f>
        <v>-</v>
      </c>
      <c r="O129" s="398">
        <f>Resumen_año!$C$5</f>
        <v>43627</v>
      </c>
      <c r="P129" s="415"/>
      <c r="Q129" s="410"/>
    </row>
    <row r="130" spans="1:17" s="409" customFormat="1" ht="15">
      <c r="A130" s="414" t="s">
        <v>90</v>
      </c>
      <c r="B130" s="414" t="s">
        <v>91</v>
      </c>
      <c r="C130" s="414" t="s">
        <v>112</v>
      </c>
      <c r="D130" s="396" t="s">
        <v>461</v>
      </c>
      <c r="E130" s="417" t="str">
        <f>+'Merluza común Artesanal'!E103</f>
        <v>CHICO PITA (RPA 928200)</v>
      </c>
      <c r="F130" s="414" t="s">
        <v>101</v>
      </c>
      <c r="G130" s="414" t="s">
        <v>98</v>
      </c>
      <c r="H130" s="418">
        <f>+'Merluza común Artesanal'!N103</f>
        <v>10.443999999999999</v>
      </c>
      <c r="I130" s="418">
        <f>+'Merluza común Artesanal'!O103</f>
        <v>0</v>
      </c>
      <c r="J130" s="418">
        <f>+'Merluza común Artesanal'!P103</f>
        <v>10.443999999999999</v>
      </c>
      <c r="K130" s="418">
        <f>+'Merluza común Artesanal'!Q103</f>
        <v>1.6240000000000001</v>
      </c>
      <c r="L130" s="418">
        <f>+'Merluza común Artesanal'!R103</f>
        <v>8.8199999999999985</v>
      </c>
      <c r="M130" s="401">
        <f>+'Merluza común Artesanal'!S103</f>
        <v>0.15549597855227884</v>
      </c>
      <c r="N130" s="397" t="s">
        <v>262</v>
      </c>
      <c r="O130" s="398">
        <f>Resumen_año!$C$5</f>
        <v>43627</v>
      </c>
      <c r="P130" s="415"/>
      <c r="Q130" s="410"/>
    </row>
    <row r="131" spans="1:17" s="409" customFormat="1" ht="15">
      <c r="A131" s="414" t="s">
        <v>90</v>
      </c>
      <c r="B131" s="414" t="s">
        <v>91</v>
      </c>
      <c r="C131" s="414" t="s">
        <v>112</v>
      </c>
      <c r="D131" s="396" t="s">
        <v>461</v>
      </c>
      <c r="E131" s="417" t="str">
        <f>+'Merluza común Artesanal'!E105</f>
        <v>LA SOFI (RPA 954560)</v>
      </c>
      <c r="F131" s="414" t="s">
        <v>101</v>
      </c>
      <c r="G131" s="414" t="s">
        <v>96</v>
      </c>
      <c r="H131" s="418">
        <f>+'Merluza común Artesanal'!G105</f>
        <v>4.694</v>
      </c>
      <c r="I131" s="418">
        <f>+'Merluza común Artesanal'!H105</f>
        <v>0</v>
      </c>
      <c r="J131" s="418">
        <f>+'Merluza común Artesanal'!I105</f>
        <v>4.694</v>
      </c>
      <c r="K131" s="418">
        <f>+'Merluza común Artesanal'!J105</f>
        <v>0</v>
      </c>
      <c r="L131" s="418">
        <f>+'Merluza común Artesanal'!K105</f>
        <v>4.694</v>
      </c>
      <c r="M131" s="401">
        <f>+'Merluza común Artesanal'!L105</f>
        <v>0</v>
      </c>
      <c r="N131" s="397" t="str">
        <f>+'Merluza común Artesanal'!M105</f>
        <v>-</v>
      </c>
      <c r="O131" s="398">
        <f>Resumen_año!$C$5</f>
        <v>43627</v>
      </c>
      <c r="P131" s="415"/>
      <c r="Q131" s="410"/>
    </row>
    <row r="132" spans="1:17" s="409" customFormat="1" ht="15">
      <c r="A132" s="414" t="s">
        <v>90</v>
      </c>
      <c r="B132" s="414" t="s">
        <v>91</v>
      </c>
      <c r="C132" s="414" t="s">
        <v>112</v>
      </c>
      <c r="D132" s="396" t="s">
        <v>461</v>
      </c>
      <c r="E132" s="417" t="str">
        <f>+'Merluza común Artesanal'!E105</f>
        <v>LA SOFI (RPA 954560)</v>
      </c>
      <c r="F132" s="414" t="s">
        <v>97</v>
      </c>
      <c r="G132" s="414" t="s">
        <v>98</v>
      </c>
      <c r="H132" s="418">
        <f>+'Merluza común Artesanal'!G106</f>
        <v>5.7480000000000002</v>
      </c>
      <c r="I132" s="418">
        <f>+'Merluza común Artesanal'!H106</f>
        <v>0</v>
      </c>
      <c r="J132" s="418">
        <f>+'Merluza común Artesanal'!I106</f>
        <v>10.442</v>
      </c>
      <c r="K132" s="418">
        <f>+'Merluza común Artesanal'!J106</f>
        <v>0</v>
      </c>
      <c r="L132" s="418">
        <f>+'Merluza común Artesanal'!K106</f>
        <v>10.442</v>
      </c>
      <c r="M132" s="401">
        <f>+'Merluza común Artesanal'!L106</f>
        <v>0</v>
      </c>
      <c r="N132" s="397" t="str">
        <f>+'Merluza común Artesanal'!M106</f>
        <v>-</v>
      </c>
      <c r="O132" s="398">
        <f>Resumen_año!$C$5</f>
        <v>43627</v>
      </c>
      <c r="P132" s="415"/>
      <c r="Q132" s="410"/>
    </row>
    <row r="133" spans="1:17" s="409" customFormat="1" ht="15">
      <c r="A133" s="414" t="s">
        <v>90</v>
      </c>
      <c r="B133" s="414" t="s">
        <v>91</v>
      </c>
      <c r="C133" s="414" t="s">
        <v>112</v>
      </c>
      <c r="D133" s="396" t="s">
        <v>461</v>
      </c>
      <c r="E133" s="417" t="str">
        <f>+'Merluza común Artesanal'!E105</f>
        <v>LA SOFI (RPA 954560)</v>
      </c>
      <c r="F133" s="414" t="s">
        <v>101</v>
      </c>
      <c r="G133" s="414" t="s">
        <v>98</v>
      </c>
      <c r="H133" s="418">
        <f>+'Merluza común Artesanal'!N105</f>
        <v>10.442</v>
      </c>
      <c r="I133" s="418">
        <f>+'Merluza común Artesanal'!O105</f>
        <v>0</v>
      </c>
      <c r="J133" s="418">
        <f>+'Merluza común Artesanal'!P105</f>
        <v>10.442</v>
      </c>
      <c r="K133" s="418">
        <f>+'Merluza común Artesanal'!Q105</f>
        <v>0</v>
      </c>
      <c r="L133" s="418">
        <f>+'Merluza común Artesanal'!R105</f>
        <v>10.442</v>
      </c>
      <c r="M133" s="401">
        <f>+'Merluza común Artesanal'!S105</f>
        <v>0</v>
      </c>
      <c r="N133" s="397" t="s">
        <v>262</v>
      </c>
      <c r="O133" s="398">
        <f>Resumen_año!$C$5</f>
        <v>43627</v>
      </c>
      <c r="P133" s="415"/>
      <c r="Q133" s="410"/>
    </row>
    <row r="134" spans="1:17" s="409" customFormat="1" ht="15">
      <c r="A134" s="414" t="s">
        <v>90</v>
      </c>
      <c r="B134" s="414" t="s">
        <v>91</v>
      </c>
      <c r="C134" s="414" t="s">
        <v>112</v>
      </c>
      <c r="D134" s="396" t="s">
        <v>461</v>
      </c>
      <c r="E134" s="417" t="str">
        <f>+'Merluza común Artesanal'!E107</f>
        <v>ELISABETH (RPA 954642)</v>
      </c>
      <c r="F134" s="414" t="s">
        <v>101</v>
      </c>
      <c r="G134" s="414" t="s">
        <v>96</v>
      </c>
      <c r="H134" s="418">
        <f>+'Merluza común Artesanal'!G107</f>
        <v>4.6920000000000002</v>
      </c>
      <c r="I134" s="418">
        <f>+'Merluza común Artesanal'!H107</f>
        <v>0</v>
      </c>
      <c r="J134" s="418">
        <f>+'Merluza común Artesanal'!I107</f>
        <v>4.6920000000000002</v>
      </c>
      <c r="K134" s="418">
        <f>+'Merluza común Artesanal'!J107</f>
        <v>0.504</v>
      </c>
      <c r="L134" s="418">
        <f>+'Merluza común Artesanal'!K107</f>
        <v>4.1880000000000006</v>
      </c>
      <c r="M134" s="401">
        <f>+'Merluza común Artesanal'!L107</f>
        <v>0.10741687979539642</v>
      </c>
      <c r="N134" s="397" t="str">
        <f>+'Merluza común Artesanal'!M107</f>
        <v>-</v>
      </c>
      <c r="O134" s="398">
        <f>Resumen_año!$C$5</f>
        <v>43627</v>
      </c>
      <c r="P134" s="415"/>
      <c r="Q134" s="410"/>
    </row>
    <row r="135" spans="1:17" s="409" customFormat="1" ht="15">
      <c r="A135" s="414" t="s">
        <v>90</v>
      </c>
      <c r="B135" s="414" t="s">
        <v>91</v>
      </c>
      <c r="C135" s="414" t="s">
        <v>112</v>
      </c>
      <c r="D135" s="396" t="s">
        <v>461</v>
      </c>
      <c r="E135" s="417" t="str">
        <f>+'Merluza común Artesanal'!E107</f>
        <v>ELISABETH (RPA 954642)</v>
      </c>
      <c r="F135" s="414" t="s">
        <v>97</v>
      </c>
      <c r="G135" s="414" t="s">
        <v>98</v>
      </c>
      <c r="H135" s="418">
        <f>+'Merluza común Artesanal'!G108</f>
        <v>5.7460000000000004</v>
      </c>
      <c r="I135" s="418">
        <f>+'Merluza común Artesanal'!H108</f>
        <v>0</v>
      </c>
      <c r="J135" s="418">
        <f>+'Merluza común Artesanal'!I108</f>
        <v>9.9340000000000011</v>
      </c>
      <c r="K135" s="418">
        <f>+'Merluza común Artesanal'!J108</f>
        <v>0</v>
      </c>
      <c r="L135" s="418">
        <f>+'Merluza común Artesanal'!K108</f>
        <v>9.9340000000000011</v>
      </c>
      <c r="M135" s="401">
        <f>+'Merluza común Artesanal'!L108</f>
        <v>0</v>
      </c>
      <c r="N135" s="397" t="str">
        <f>+'Merluza común Artesanal'!M108</f>
        <v>-</v>
      </c>
      <c r="O135" s="398">
        <f>Resumen_año!$C$5</f>
        <v>43627</v>
      </c>
      <c r="P135" s="415"/>
      <c r="Q135" s="410"/>
    </row>
    <row r="136" spans="1:17" s="409" customFormat="1" ht="15">
      <c r="A136" s="414" t="s">
        <v>90</v>
      </c>
      <c r="B136" s="414" t="s">
        <v>91</v>
      </c>
      <c r="C136" s="414" t="s">
        <v>112</v>
      </c>
      <c r="D136" s="396" t="s">
        <v>461</v>
      </c>
      <c r="E136" s="417" t="str">
        <f>+'Merluza común Artesanal'!E107</f>
        <v>ELISABETH (RPA 954642)</v>
      </c>
      <c r="F136" s="414" t="s">
        <v>101</v>
      </c>
      <c r="G136" s="414" t="s">
        <v>98</v>
      </c>
      <c r="H136" s="418">
        <f>+'Merluza común Artesanal'!N107</f>
        <v>10.438000000000001</v>
      </c>
      <c r="I136" s="418">
        <f>+'Merluza común Artesanal'!O107</f>
        <v>0</v>
      </c>
      <c r="J136" s="418">
        <f>+'Merluza común Artesanal'!P107</f>
        <v>10.438000000000001</v>
      </c>
      <c r="K136" s="418">
        <f>+'Merluza común Artesanal'!Q107</f>
        <v>0.504</v>
      </c>
      <c r="L136" s="418">
        <f>+'Merluza común Artesanal'!R107</f>
        <v>9.9340000000000011</v>
      </c>
      <c r="M136" s="401">
        <f>+'Merluza común Artesanal'!S107</f>
        <v>4.828511209043878E-2</v>
      </c>
      <c r="N136" s="397" t="s">
        <v>262</v>
      </c>
      <c r="O136" s="398">
        <f>Resumen_año!$C$5</f>
        <v>43627</v>
      </c>
      <c r="P136" s="415"/>
      <c r="Q136" s="410"/>
    </row>
    <row r="137" spans="1:17" s="409" customFormat="1" ht="15">
      <c r="A137" s="414" t="s">
        <v>90</v>
      </c>
      <c r="B137" s="414" t="s">
        <v>91</v>
      </c>
      <c r="C137" s="414" t="s">
        <v>112</v>
      </c>
      <c r="D137" s="396" t="s">
        <v>461</v>
      </c>
      <c r="E137" s="417" t="str">
        <f>+'Merluza común Artesanal'!E109</f>
        <v>GENESIS (RPA 956822)</v>
      </c>
      <c r="F137" s="414" t="s">
        <v>101</v>
      </c>
      <c r="G137" s="414" t="s">
        <v>96</v>
      </c>
      <c r="H137" s="418">
        <f>+'Merluza común Artesanal'!G109</f>
        <v>4.6929999999999996</v>
      </c>
      <c r="I137" s="418">
        <f>+'Merluza común Artesanal'!H109</f>
        <v>0</v>
      </c>
      <c r="J137" s="418">
        <f>+'Merluza común Artesanal'!I109</f>
        <v>4.6929999999999996</v>
      </c>
      <c r="K137" s="418">
        <f>+'Merluza común Artesanal'!J109</f>
        <v>0.56000000000000005</v>
      </c>
      <c r="L137" s="418">
        <f>+'Merluza común Artesanal'!K109</f>
        <v>4.1329999999999991</v>
      </c>
      <c r="M137" s="401">
        <f>+'Merluza común Artesanal'!L109</f>
        <v>0.11932665672277863</v>
      </c>
      <c r="N137" s="397" t="str">
        <f>+'Merluza común Artesanal'!M109</f>
        <v>-</v>
      </c>
      <c r="O137" s="398">
        <f>Resumen_año!$C$5</f>
        <v>43627</v>
      </c>
      <c r="P137" s="415"/>
      <c r="Q137" s="410"/>
    </row>
    <row r="138" spans="1:17" s="409" customFormat="1" ht="15">
      <c r="A138" s="414" t="s">
        <v>90</v>
      </c>
      <c r="B138" s="414" t="s">
        <v>91</v>
      </c>
      <c r="C138" s="414" t="s">
        <v>112</v>
      </c>
      <c r="D138" s="396" t="s">
        <v>461</v>
      </c>
      <c r="E138" s="417" t="str">
        <f>+'Merluza común Artesanal'!E109</f>
        <v>GENESIS (RPA 956822)</v>
      </c>
      <c r="F138" s="414" t="s">
        <v>97</v>
      </c>
      <c r="G138" s="414" t="s">
        <v>98</v>
      </c>
      <c r="H138" s="418">
        <f>+'Merluza común Artesanal'!G110</f>
        <v>5.7480000000000002</v>
      </c>
      <c r="I138" s="418">
        <f>+'Merluza común Artesanal'!H110</f>
        <v>0</v>
      </c>
      <c r="J138" s="418">
        <f>+'Merluza común Artesanal'!I110</f>
        <v>9.8810000000000002</v>
      </c>
      <c r="K138" s="418">
        <f>+'Merluza común Artesanal'!J110</f>
        <v>0</v>
      </c>
      <c r="L138" s="418">
        <f>+'Merluza común Artesanal'!K110</f>
        <v>9.8810000000000002</v>
      </c>
      <c r="M138" s="401">
        <f>+'Merluza común Artesanal'!L110</f>
        <v>0</v>
      </c>
      <c r="N138" s="397" t="str">
        <f>+'Merluza común Artesanal'!M110</f>
        <v>-</v>
      </c>
      <c r="O138" s="398">
        <f>Resumen_año!$C$5</f>
        <v>43627</v>
      </c>
      <c r="P138" s="415"/>
      <c r="Q138" s="410"/>
    </row>
    <row r="139" spans="1:17" s="409" customFormat="1" ht="15">
      <c r="A139" s="414" t="s">
        <v>90</v>
      </c>
      <c r="B139" s="414" t="s">
        <v>91</v>
      </c>
      <c r="C139" s="414" t="s">
        <v>112</v>
      </c>
      <c r="D139" s="396" t="s">
        <v>461</v>
      </c>
      <c r="E139" s="417" t="str">
        <f>+'Merluza común Artesanal'!E109</f>
        <v>GENESIS (RPA 956822)</v>
      </c>
      <c r="F139" s="414" t="s">
        <v>101</v>
      </c>
      <c r="G139" s="414" t="s">
        <v>98</v>
      </c>
      <c r="H139" s="418">
        <f>+'Merluza común Artesanal'!N109</f>
        <v>10.440999999999999</v>
      </c>
      <c r="I139" s="418">
        <f>+'Merluza común Artesanal'!O109</f>
        <v>0</v>
      </c>
      <c r="J139" s="418">
        <f>+'Merluza común Artesanal'!P109</f>
        <v>10.440999999999999</v>
      </c>
      <c r="K139" s="418">
        <f>+'Merluza común Artesanal'!Q109</f>
        <v>0.56000000000000005</v>
      </c>
      <c r="L139" s="418">
        <f>+'Merluza común Artesanal'!R109</f>
        <v>9.8809999999999985</v>
      </c>
      <c r="M139" s="401">
        <f>+'Merluza común Artesanal'!S109</f>
        <v>5.3634709319030756E-2</v>
      </c>
      <c r="N139" s="397" t="s">
        <v>262</v>
      </c>
      <c r="O139" s="398">
        <f>Resumen_año!$C$5</f>
        <v>43627</v>
      </c>
      <c r="P139" s="415"/>
      <c r="Q139" s="410"/>
    </row>
    <row r="140" spans="1:17" s="409" customFormat="1" ht="15">
      <c r="A140" s="414" t="s">
        <v>90</v>
      </c>
      <c r="B140" s="414" t="s">
        <v>91</v>
      </c>
      <c r="C140" s="414" t="s">
        <v>112</v>
      </c>
      <c r="D140" s="396" t="s">
        <v>461</v>
      </c>
      <c r="E140" s="417" t="str">
        <f>+'Merluza común Artesanal'!E111</f>
        <v>EL CHUNGA II (RPA 957980)</v>
      </c>
      <c r="F140" s="414" t="s">
        <v>101</v>
      </c>
      <c r="G140" s="414" t="s">
        <v>96</v>
      </c>
      <c r="H140" s="418">
        <f>+'Merluza común Artesanal'!G111</f>
        <v>4.7030000000000003</v>
      </c>
      <c r="I140" s="418">
        <f>+'Merluza común Artesanal'!H111</f>
        <v>0</v>
      </c>
      <c r="J140" s="418">
        <f>+'Merluza común Artesanal'!I111</f>
        <v>4.7030000000000003</v>
      </c>
      <c r="K140" s="418">
        <f>+'Merluza común Artesanal'!J111</f>
        <v>2.2679999999999998</v>
      </c>
      <c r="L140" s="418">
        <f>+'Merluza común Artesanal'!K111</f>
        <v>2.4350000000000005</v>
      </c>
      <c r="M140" s="404">
        <f>+'Merluza común Artesanal'!L111</f>
        <v>0.4822453752923665</v>
      </c>
      <c r="N140" s="405" t="str">
        <f>+'Merluza común Artesanal'!M111</f>
        <v>-</v>
      </c>
      <c r="O140" s="398">
        <f>Resumen_año!$C$5</f>
        <v>43627</v>
      </c>
      <c r="P140" s="415"/>
      <c r="Q140" s="410"/>
    </row>
    <row r="141" spans="1:17" s="409" customFormat="1" ht="15">
      <c r="A141" s="414" t="s">
        <v>90</v>
      </c>
      <c r="B141" s="414" t="s">
        <v>91</v>
      </c>
      <c r="C141" s="414" t="s">
        <v>112</v>
      </c>
      <c r="D141" s="396" t="s">
        <v>461</v>
      </c>
      <c r="E141" s="417" t="str">
        <f>+'Merluza común Artesanal'!E111</f>
        <v>EL CHUNGA II (RPA 957980)</v>
      </c>
      <c r="F141" s="414" t="s">
        <v>97</v>
      </c>
      <c r="G141" s="414" t="s">
        <v>98</v>
      </c>
      <c r="H141" s="418">
        <f>+'Merluza común Artesanal'!G112</f>
        <v>5.7590000000000003</v>
      </c>
      <c r="I141" s="418">
        <f>+'Merluza común Artesanal'!H112</f>
        <v>0</v>
      </c>
      <c r="J141" s="418">
        <f>+'Merluza común Artesanal'!I112</f>
        <v>8.1940000000000008</v>
      </c>
      <c r="K141" s="418">
        <f>+'Merluza común Artesanal'!J112</f>
        <v>0</v>
      </c>
      <c r="L141" s="418">
        <f>+'Merluza común Artesanal'!K112</f>
        <v>8.1940000000000008</v>
      </c>
      <c r="M141" s="404">
        <f>+'Merluza común Artesanal'!L112</f>
        <v>0</v>
      </c>
      <c r="N141" s="405" t="str">
        <f>+'Merluza común Artesanal'!M112</f>
        <v>-</v>
      </c>
      <c r="O141" s="398">
        <f>Resumen_año!$C$5</f>
        <v>43627</v>
      </c>
      <c r="P141" s="415"/>
      <c r="Q141" s="410"/>
    </row>
    <row r="142" spans="1:17" s="409" customFormat="1" ht="15">
      <c r="A142" s="414" t="s">
        <v>90</v>
      </c>
      <c r="B142" s="414" t="s">
        <v>91</v>
      </c>
      <c r="C142" s="414" t="s">
        <v>112</v>
      </c>
      <c r="D142" s="396" t="s">
        <v>461</v>
      </c>
      <c r="E142" s="417" t="str">
        <f>+'Merluza común Artesanal'!E111</f>
        <v>EL CHUNGA II (RPA 957980)</v>
      </c>
      <c r="F142" s="414" t="s">
        <v>101</v>
      </c>
      <c r="G142" s="414" t="s">
        <v>98</v>
      </c>
      <c r="H142" s="418">
        <f>+'Merluza común Artesanal'!N111</f>
        <v>10.462</v>
      </c>
      <c r="I142" s="418">
        <f>+'Merluza común Artesanal'!O111</f>
        <v>0</v>
      </c>
      <c r="J142" s="418">
        <f>+'Merluza común Artesanal'!P111</f>
        <v>10.462</v>
      </c>
      <c r="K142" s="418">
        <f>+'Merluza común Artesanal'!Q111</f>
        <v>2.2679999999999998</v>
      </c>
      <c r="L142" s="418">
        <f>+'Merluza común Artesanal'!R111</f>
        <v>8.1939999999999991</v>
      </c>
      <c r="M142" s="404">
        <f>+'Merluza común Artesanal'!S111</f>
        <v>0.21678455362263427</v>
      </c>
      <c r="N142" s="397" t="s">
        <v>262</v>
      </c>
      <c r="O142" s="398">
        <f>Resumen_año!$C$5</f>
        <v>43627</v>
      </c>
      <c r="P142" s="415"/>
      <c r="Q142" s="410"/>
    </row>
    <row r="143" spans="1:17" s="409" customFormat="1" ht="15">
      <c r="A143" s="414" t="s">
        <v>90</v>
      </c>
      <c r="B143" s="414" t="s">
        <v>91</v>
      </c>
      <c r="C143" s="414" t="s">
        <v>112</v>
      </c>
      <c r="D143" s="396" t="s">
        <v>461</v>
      </c>
      <c r="E143" s="417" t="str">
        <f>+'Merluza común Artesanal'!E113</f>
        <v>MAR Y LUZ (RPA 967771)</v>
      </c>
      <c r="F143" s="414" t="s">
        <v>101</v>
      </c>
      <c r="G143" s="414" t="s">
        <v>96</v>
      </c>
      <c r="H143" s="418">
        <f>+'Merluza común Artesanal'!G113</f>
        <v>4.6950000000000003</v>
      </c>
      <c r="I143" s="418">
        <f>+'Merluza común Artesanal'!H113</f>
        <v>0</v>
      </c>
      <c r="J143" s="418">
        <f>+'Merluza común Artesanal'!I113</f>
        <v>4.6950000000000003</v>
      </c>
      <c r="K143" s="418">
        <f>+'Merluza común Artesanal'!J113</f>
        <v>0.89600000000000002</v>
      </c>
      <c r="L143" s="418">
        <f>+'Merluza común Artesanal'!K113</f>
        <v>3.7990000000000004</v>
      </c>
      <c r="M143" s="401">
        <f>+'Merluza común Artesanal'!L113</f>
        <v>0.19084132055378061</v>
      </c>
      <c r="N143" s="397" t="str">
        <f>+'Merluza común Artesanal'!M113</f>
        <v>-</v>
      </c>
      <c r="O143" s="398">
        <f>Resumen_año!$C$5</f>
        <v>43627</v>
      </c>
      <c r="P143" s="415"/>
      <c r="Q143" s="410"/>
    </row>
    <row r="144" spans="1:17" s="409" customFormat="1" ht="15">
      <c r="A144" s="414" t="s">
        <v>90</v>
      </c>
      <c r="B144" s="414" t="s">
        <v>91</v>
      </c>
      <c r="C144" s="414" t="s">
        <v>112</v>
      </c>
      <c r="D144" s="396" t="s">
        <v>461</v>
      </c>
      <c r="E144" s="417" t="str">
        <f>+'Merluza común Artesanal'!E113</f>
        <v>MAR Y LUZ (RPA 967771)</v>
      </c>
      <c r="F144" s="414" t="s">
        <v>97</v>
      </c>
      <c r="G144" s="414" t="s">
        <v>98</v>
      </c>
      <c r="H144" s="418">
        <f>+'Merluza común Artesanal'!G114</f>
        <v>5.7590000000000003</v>
      </c>
      <c r="I144" s="418">
        <f>+'Merluza común Artesanal'!H114</f>
        <v>0</v>
      </c>
      <c r="J144" s="418">
        <f>+'Merluza común Artesanal'!I114</f>
        <v>9.5579999999999998</v>
      </c>
      <c r="K144" s="418">
        <f>+'Merluza común Artesanal'!J114</f>
        <v>0</v>
      </c>
      <c r="L144" s="418">
        <f>+'Merluza común Artesanal'!K114</f>
        <v>9.5579999999999998</v>
      </c>
      <c r="M144" s="401">
        <f>+'Merluza común Artesanal'!L114</f>
        <v>0</v>
      </c>
      <c r="N144" s="397" t="str">
        <f>+'Merluza común Artesanal'!M114</f>
        <v>-</v>
      </c>
      <c r="O144" s="398">
        <f>Resumen_año!$C$5</f>
        <v>43627</v>
      </c>
      <c r="P144" s="415"/>
      <c r="Q144" s="410"/>
    </row>
    <row r="145" spans="1:17" s="409" customFormat="1" ht="15">
      <c r="A145" s="414" t="s">
        <v>90</v>
      </c>
      <c r="B145" s="414" t="s">
        <v>91</v>
      </c>
      <c r="C145" s="414" t="s">
        <v>112</v>
      </c>
      <c r="D145" s="396" t="s">
        <v>461</v>
      </c>
      <c r="E145" s="417" t="str">
        <f>+'Merluza común Artesanal'!E113</f>
        <v>MAR Y LUZ (RPA 967771)</v>
      </c>
      <c r="F145" s="414" t="s">
        <v>101</v>
      </c>
      <c r="G145" s="414" t="s">
        <v>98</v>
      </c>
      <c r="H145" s="418">
        <f>+'Merluza común Artesanal'!N113</f>
        <v>10.454000000000001</v>
      </c>
      <c r="I145" s="418">
        <f>+'Merluza común Artesanal'!O113</f>
        <v>0</v>
      </c>
      <c r="J145" s="418">
        <f>+'Merluza común Artesanal'!P113</f>
        <v>10.454000000000001</v>
      </c>
      <c r="K145" s="418">
        <f>+'Merluza común Artesanal'!Q113</f>
        <v>0.89600000000000002</v>
      </c>
      <c r="L145" s="418">
        <f>+'Merluza común Artesanal'!R113</f>
        <v>9.5579999999999998</v>
      </c>
      <c r="M145" s="401">
        <f>+'Merluza común Artesanal'!S113</f>
        <v>8.5708819590587335E-2</v>
      </c>
      <c r="N145" s="397" t="s">
        <v>262</v>
      </c>
      <c r="O145" s="398">
        <f>Resumen_año!$C$5</f>
        <v>43627</v>
      </c>
      <c r="P145" s="415"/>
      <c r="Q145" s="410"/>
    </row>
    <row r="146" spans="1:17" s="409" customFormat="1" ht="15">
      <c r="A146" s="414" t="s">
        <v>90</v>
      </c>
      <c r="B146" s="414" t="s">
        <v>91</v>
      </c>
      <c r="C146" s="414" t="s">
        <v>112</v>
      </c>
      <c r="D146" s="396" t="s">
        <v>461</v>
      </c>
      <c r="E146" s="417" t="str">
        <f>+'Merluza común Artesanal'!E115</f>
        <v>VAY II (RPA 959029)</v>
      </c>
      <c r="F146" s="414" t="s">
        <v>101</v>
      </c>
      <c r="G146" s="414" t="s">
        <v>96</v>
      </c>
      <c r="H146" s="418">
        <f>+'Merluza común Artesanal'!G115</f>
        <v>4.6959999999999997</v>
      </c>
      <c r="I146" s="418">
        <f>+'Merluza común Artesanal'!H115</f>
        <v>0</v>
      </c>
      <c r="J146" s="418">
        <f>+'Merluza común Artesanal'!I115</f>
        <v>4.6959999999999997</v>
      </c>
      <c r="K146" s="418">
        <f>+'Merluza común Artesanal'!J115</f>
        <v>1.792</v>
      </c>
      <c r="L146" s="418">
        <f>+'Merluza común Artesanal'!K115</f>
        <v>2.9039999999999999</v>
      </c>
      <c r="M146" s="401">
        <f>+'Merluza común Artesanal'!L115</f>
        <v>0.38160136286201024</v>
      </c>
      <c r="N146" s="397" t="str">
        <f>+'Merluza común Artesanal'!M115</f>
        <v>-</v>
      </c>
      <c r="O146" s="398">
        <f>Resumen_año!$C$5</f>
        <v>43627</v>
      </c>
      <c r="P146" s="415"/>
      <c r="Q146" s="410"/>
    </row>
    <row r="147" spans="1:17" s="409" customFormat="1" ht="15">
      <c r="A147" s="414" t="s">
        <v>90</v>
      </c>
      <c r="B147" s="414" t="s">
        <v>91</v>
      </c>
      <c r="C147" s="414" t="s">
        <v>112</v>
      </c>
      <c r="D147" s="396" t="s">
        <v>461</v>
      </c>
      <c r="E147" s="417" t="str">
        <f>+'Merluza común Artesanal'!E115</f>
        <v>VAY II (RPA 959029)</v>
      </c>
      <c r="F147" s="414" t="s">
        <v>97</v>
      </c>
      <c r="G147" s="414" t="s">
        <v>98</v>
      </c>
      <c r="H147" s="418">
        <f>+'Merluza común Artesanal'!G116</f>
        <v>5.7510000000000003</v>
      </c>
      <c r="I147" s="418">
        <f>+'Merluza común Artesanal'!H116</f>
        <v>0</v>
      </c>
      <c r="J147" s="418">
        <f>+'Merluza común Artesanal'!I116</f>
        <v>8.6550000000000011</v>
      </c>
      <c r="K147" s="418">
        <f>+'Merluza común Artesanal'!J116</f>
        <v>0</v>
      </c>
      <c r="L147" s="418">
        <f>+'Merluza común Artesanal'!K116</f>
        <v>8.6550000000000011</v>
      </c>
      <c r="M147" s="401">
        <f>+'Merluza común Artesanal'!L116</f>
        <v>0</v>
      </c>
      <c r="N147" s="397" t="str">
        <f>+'Merluza común Artesanal'!M116</f>
        <v>-</v>
      </c>
      <c r="O147" s="398">
        <f>Resumen_año!$C$5</f>
        <v>43627</v>
      </c>
      <c r="P147" s="415"/>
      <c r="Q147" s="410"/>
    </row>
    <row r="148" spans="1:17" s="409" customFormat="1" ht="15">
      <c r="A148" s="414" t="s">
        <v>90</v>
      </c>
      <c r="B148" s="414" t="s">
        <v>91</v>
      </c>
      <c r="C148" s="414" t="s">
        <v>112</v>
      </c>
      <c r="D148" s="396" t="s">
        <v>461</v>
      </c>
      <c r="E148" s="417" t="str">
        <f>+'Merluza común Artesanal'!E115</f>
        <v>VAY II (RPA 959029)</v>
      </c>
      <c r="F148" s="414" t="s">
        <v>101</v>
      </c>
      <c r="G148" s="414" t="s">
        <v>98</v>
      </c>
      <c r="H148" s="418">
        <f>+'Merluza común Artesanal'!N115</f>
        <v>10.446999999999999</v>
      </c>
      <c r="I148" s="418">
        <f>+'Merluza común Artesanal'!O115</f>
        <v>0</v>
      </c>
      <c r="J148" s="418">
        <f>+'Merluza común Artesanal'!P115</f>
        <v>10.446999999999999</v>
      </c>
      <c r="K148" s="418">
        <f>+'Merluza común Artesanal'!Q115</f>
        <v>1.792</v>
      </c>
      <c r="L148" s="418">
        <f>+'Merluza común Artesanal'!R115</f>
        <v>8.6549999999999994</v>
      </c>
      <c r="M148" s="401">
        <f>+'Merluza común Artesanal'!S115</f>
        <v>0.17153249736766538</v>
      </c>
      <c r="N148" s="397" t="s">
        <v>262</v>
      </c>
      <c r="O148" s="398">
        <f>Resumen_año!$C$5</f>
        <v>43627</v>
      </c>
      <c r="P148" s="415"/>
      <c r="Q148" s="410"/>
    </row>
    <row r="149" spans="1:17" s="409" customFormat="1" ht="15">
      <c r="A149" s="414" t="s">
        <v>90</v>
      </c>
      <c r="B149" s="414" t="s">
        <v>91</v>
      </c>
      <c r="C149" s="414" t="s">
        <v>112</v>
      </c>
      <c r="D149" s="396" t="s">
        <v>461</v>
      </c>
      <c r="E149" s="417" t="str">
        <f>+'Merluza común Artesanal'!E117</f>
        <v>CRISTOBAL I (RPA 960762)</v>
      </c>
      <c r="F149" s="414" t="s">
        <v>101</v>
      </c>
      <c r="G149" s="414" t="s">
        <v>96</v>
      </c>
      <c r="H149" s="418">
        <f>+'Merluza común Artesanal'!G117</f>
        <v>4.6929999999999996</v>
      </c>
      <c r="I149" s="418">
        <f>+'Merluza común Artesanal'!H117</f>
        <v>0</v>
      </c>
      <c r="J149" s="418">
        <f>+'Merluza común Artesanal'!I117</f>
        <v>4.6929999999999996</v>
      </c>
      <c r="K149" s="418">
        <f>+'Merluza común Artesanal'!J117</f>
        <v>2.6880000000000002</v>
      </c>
      <c r="L149" s="418">
        <f>+'Merluza común Artesanal'!K117</f>
        <v>2.0049999999999994</v>
      </c>
      <c r="M149" s="401">
        <f>+'Merluza común Artesanal'!L117</f>
        <v>0.57276795226933741</v>
      </c>
      <c r="N149" s="397" t="str">
        <f>+'Merluza común Artesanal'!M117</f>
        <v>-</v>
      </c>
      <c r="O149" s="398">
        <f>Resumen_año!$C$5</f>
        <v>43627</v>
      </c>
      <c r="P149" s="415"/>
      <c r="Q149" s="410"/>
    </row>
    <row r="150" spans="1:17" s="409" customFormat="1" ht="15">
      <c r="A150" s="414" t="s">
        <v>90</v>
      </c>
      <c r="B150" s="414" t="s">
        <v>91</v>
      </c>
      <c r="C150" s="414" t="s">
        <v>112</v>
      </c>
      <c r="D150" s="396" t="s">
        <v>461</v>
      </c>
      <c r="E150" s="417" t="str">
        <f>+'Merluza común Artesanal'!E117</f>
        <v>CRISTOBAL I (RPA 960762)</v>
      </c>
      <c r="F150" s="414" t="s">
        <v>97</v>
      </c>
      <c r="G150" s="414" t="s">
        <v>98</v>
      </c>
      <c r="H150" s="418">
        <f>+'Merluza común Artesanal'!G118</f>
        <v>5.7480000000000002</v>
      </c>
      <c r="I150" s="418">
        <f>+'Merluza común Artesanal'!H118</f>
        <v>0</v>
      </c>
      <c r="J150" s="418">
        <f>+'Merluza común Artesanal'!I118</f>
        <v>7.7530000000000001</v>
      </c>
      <c r="K150" s="418">
        <f>+'Merluza común Artesanal'!J118</f>
        <v>0</v>
      </c>
      <c r="L150" s="418">
        <f>+'Merluza común Artesanal'!K118</f>
        <v>7.7530000000000001</v>
      </c>
      <c r="M150" s="401">
        <f>+'Merluza común Artesanal'!L118</f>
        <v>0</v>
      </c>
      <c r="N150" s="397" t="str">
        <f>+'Merluza común Artesanal'!M118</f>
        <v>-</v>
      </c>
      <c r="O150" s="398">
        <f>Resumen_año!$C$5</f>
        <v>43627</v>
      </c>
      <c r="P150" s="415"/>
      <c r="Q150" s="410"/>
    </row>
    <row r="151" spans="1:17" s="409" customFormat="1" ht="15">
      <c r="A151" s="414" t="s">
        <v>90</v>
      </c>
      <c r="B151" s="414" t="s">
        <v>91</v>
      </c>
      <c r="C151" s="414" t="s">
        <v>112</v>
      </c>
      <c r="D151" s="396" t="s">
        <v>461</v>
      </c>
      <c r="E151" s="417" t="str">
        <f>+'Merluza común Artesanal'!E117</f>
        <v>CRISTOBAL I (RPA 960762)</v>
      </c>
      <c r="F151" s="414" t="s">
        <v>101</v>
      </c>
      <c r="G151" s="414" t="s">
        <v>98</v>
      </c>
      <c r="H151" s="418">
        <f>+'Merluza común Artesanal'!N117</f>
        <v>10.440999999999999</v>
      </c>
      <c r="I151" s="418">
        <f>+'Merluza común Artesanal'!O117</f>
        <v>0</v>
      </c>
      <c r="J151" s="418">
        <f>+'Merluza común Artesanal'!P117</f>
        <v>10.440999999999999</v>
      </c>
      <c r="K151" s="418">
        <f>+'Merluza común Artesanal'!Q117</f>
        <v>2.6880000000000002</v>
      </c>
      <c r="L151" s="418">
        <f>+'Merluza común Artesanal'!R117</f>
        <v>7.7529999999999983</v>
      </c>
      <c r="M151" s="401">
        <f>+'Merluza común Artesanal'!S117</f>
        <v>0.25744660473134762</v>
      </c>
      <c r="N151" s="397" t="s">
        <v>262</v>
      </c>
      <c r="O151" s="398">
        <f>Resumen_año!$C$5</f>
        <v>43627</v>
      </c>
      <c r="P151" s="415"/>
      <c r="Q151" s="410"/>
    </row>
    <row r="152" spans="1:17" s="409" customFormat="1" ht="15">
      <c r="A152" s="414" t="s">
        <v>90</v>
      </c>
      <c r="B152" s="414" t="s">
        <v>91</v>
      </c>
      <c r="C152" s="414" t="s">
        <v>112</v>
      </c>
      <c r="D152" s="396" t="s">
        <v>461</v>
      </c>
      <c r="E152" s="417" t="str">
        <f>+'Merluza común Artesanal'!E119</f>
        <v>EL CHUNGA III (RPA 961966)</v>
      </c>
      <c r="F152" s="414" t="s">
        <v>101</v>
      </c>
      <c r="G152" s="414" t="s">
        <v>96</v>
      </c>
      <c r="H152" s="418">
        <f>+'Merluza común Artesanal'!G119</f>
        <v>4.6920000000000002</v>
      </c>
      <c r="I152" s="418">
        <f>+'Merluza común Artesanal'!H119</f>
        <v>0</v>
      </c>
      <c r="J152" s="418">
        <f>+'Merluza común Artesanal'!I119</f>
        <v>4.6920000000000002</v>
      </c>
      <c r="K152" s="418">
        <f>+'Merluza común Artesanal'!J119</f>
        <v>2.7440000000000002</v>
      </c>
      <c r="L152" s="418">
        <f>+'Merluza común Artesanal'!K119</f>
        <v>1.948</v>
      </c>
      <c r="M152" s="401">
        <f>+'Merluza común Artesanal'!L119</f>
        <v>0.58482523444160273</v>
      </c>
      <c r="N152" s="397" t="str">
        <f>+'Merluza común Artesanal'!M119</f>
        <v>-</v>
      </c>
      <c r="O152" s="398">
        <f>Resumen_año!$C$5</f>
        <v>43627</v>
      </c>
      <c r="P152" s="415"/>
      <c r="Q152" s="410"/>
    </row>
    <row r="153" spans="1:17" s="409" customFormat="1" ht="15">
      <c r="A153" s="414" t="s">
        <v>90</v>
      </c>
      <c r="B153" s="414" t="s">
        <v>91</v>
      </c>
      <c r="C153" s="414" t="s">
        <v>112</v>
      </c>
      <c r="D153" s="396" t="s">
        <v>461</v>
      </c>
      <c r="E153" s="417" t="str">
        <f>+'Merluza común Artesanal'!E119</f>
        <v>EL CHUNGA III (RPA 961966)</v>
      </c>
      <c r="F153" s="414" t="s">
        <v>97</v>
      </c>
      <c r="G153" s="414" t="s">
        <v>98</v>
      </c>
      <c r="H153" s="418">
        <f>+'Merluza común Artesanal'!G120</f>
        <v>5.7460000000000004</v>
      </c>
      <c r="I153" s="418">
        <f>+'Merluza común Artesanal'!H120</f>
        <v>0</v>
      </c>
      <c r="J153" s="418">
        <f>+'Merluza común Artesanal'!I120</f>
        <v>7.6940000000000008</v>
      </c>
      <c r="K153" s="418">
        <f>+'Merluza común Artesanal'!J120</f>
        <v>0</v>
      </c>
      <c r="L153" s="418">
        <f>+'Merluza común Artesanal'!K120</f>
        <v>7.6940000000000008</v>
      </c>
      <c r="M153" s="401">
        <f>+'Merluza común Artesanal'!L120</f>
        <v>0</v>
      </c>
      <c r="N153" s="397" t="str">
        <f>+'Merluza común Artesanal'!M120</f>
        <v>-</v>
      </c>
      <c r="O153" s="398">
        <f>Resumen_año!$C$5</f>
        <v>43627</v>
      </c>
      <c r="P153" s="415"/>
      <c r="Q153" s="410"/>
    </row>
    <row r="154" spans="1:17" s="409" customFormat="1" ht="15">
      <c r="A154" s="414" t="s">
        <v>90</v>
      </c>
      <c r="B154" s="414" t="s">
        <v>91</v>
      </c>
      <c r="C154" s="414" t="s">
        <v>112</v>
      </c>
      <c r="D154" s="396" t="s">
        <v>461</v>
      </c>
      <c r="E154" s="417" t="str">
        <f>+'Merluza común Artesanal'!E119</f>
        <v>EL CHUNGA III (RPA 961966)</v>
      </c>
      <c r="F154" s="414" t="s">
        <v>101</v>
      </c>
      <c r="G154" s="414" t="s">
        <v>98</v>
      </c>
      <c r="H154" s="418">
        <f>+'Merluza común Artesanal'!N119</f>
        <v>10.438000000000001</v>
      </c>
      <c r="I154" s="418">
        <f>+'Merluza común Artesanal'!O119</f>
        <v>0</v>
      </c>
      <c r="J154" s="418">
        <f>+'Merluza común Artesanal'!P119</f>
        <v>10.438000000000001</v>
      </c>
      <c r="K154" s="418">
        <f>+'Merluza común Artesanal'!Q119</f>
        <v>2.7440000000000002</v>
      </c>
      <c r="L154" s="418">
        <f>+'Merluza común Artesanal'!R119</f>
        <v>7.6940000000000008</v>
      </c>
      <c r="M154" s="401">
        <f>+'Merluza común Artesanal'!S119</f>
        <v>0.26288561027016671</v>
      </c>
      <c r="N154" s="397" t="s">
        <v>262</v>
      </c>
      <c r="O154" s="398">
        <f>Resumen_año!$C$5</f>
        <v>43627</v>
      </c>
      <c r="P154" s="415"/>
      <c r="Q154" s="410"/>
    </row>
    <row r="155" spans="1:17" s="409" customFormat="1" ht="15">
      <c r="A155" s="414" t="s">
        <v>90</v>
      </c>
      <c r="B155" s="414" t="s">
        <v>91</v>
      </c>
      <c r="C155" s="414" t="s">
        <v>112</v>
      </c>
      <c r="D155" s="396" t="s">
        <v>461</v>
      </c>
      <c r="E155" s="417" t="str">
        <f>+'Merluza común Artesanal'!E121</f>
        <v>SAN JUAN V (RPA 964893)</v>
      </c>
      <c r="F155" s="414" t="s">
        <v>101</v>
      </c>
      <c r="G155" s="414" t="s">
        <v>96</v>
      </c>
      <c r="H155" s="418">
        <f>+'Merluza común Artesanal'!G121</f>
        <v>4.6920000000000002</v>
      </c>
      <c r="I155" s="418">
        <f>+'Merluza común Artesanal'!H121</f>
        <v>0</v>
      </c>
      <c r="J155" s="418">
        <f>+'Merluza común Artesanal'!I121</f>
        <v>4.6920000000000002</v>
      </c>
      <c r="K155" s="418">
        <f>+'Merluza común Artesanal'!J121</f>
        <v>2.492</v>
      </c>
      <c r="L155" s="418">
        <f>+'Merluza común Artesanal'!K121</f>
        <v>2.2000000000000002</v>
      </c>
      <c r="M155" s="401">
        <f>+'Merluza común Artesanal'!L121</f>
        <v>0.53111679454390448</v>
      </c>
      <c r="N155" s="397" t="str">
        <f>+'Merluza común Artesanal'!M121</f>
        <v>-</v>
      </c>
      <c r="O155" s="398">
        <f>Resumen_año!$C$5</f>
        <v>43627</v>
      </c>
      <c r="P155" s="415"/>
      <c r="Q155" s="410"/>
    </row>
    <row r="156" spans="1:17" s="409" customFormat="1" ht="15">
      <c r="A156" s="414" t="s">
        <v>90</v>
      </c>
      <c r="B156" s="414" t="s">
        <v>91</v>
      </c>
      <c r="C156" s="414" t="s">
        <v>112</v>
      </c>
      <c r="D156" s="396" t="s">
        <v>461</v>
      </c>
      <c r="E156" s="417" t="str">
        <f>+'Merluza común Artesanal'!E121</f>
        <v>SAN JUAN V (RPA 964893)</v>
      </c>
      <c r="F156" s="414" t="s">
        <v>97</v>
      </c>
      <c r="G156" s="414" t="s">
        <v>98</v>
      </c>
      <c r="H156" s="418">
        <f>+'Merluza común Artesanal'!G122</f>
        <v>5.7460000000000004</v>
      </c>
      <c r="I156" s="418">
        <f>+'Merluza común Artesanal'!H122</f>
        <v>0</v>
      </c>
      <c r="J156" s="418">
        <f>+'Merluza común Artesanal'!I122</f>
        <v>7.9460000000000006</v>
      </c>
      <c r="K156" s="418">
        <f>+'Merluza común Artesanal'!J122</f>
        <v>0</v>
      </c>
      <c r="L156" s="418">
        <f>+'Merluza común Artesanal'!K122</f>
        <v>7.9460000000000006</v>
      </c>
      <c r="M156" s="401">
        <f>+'Merluza común Artesanal'!L122</f>
        <v>0</v>
      </c>
      <c r="N156" s="397" t="str">
        <f>+'Merluza común Artesanal'!M122</f>
        <v>-</v>
      </c>
      <c r="O156" s="398">
        <f>Resumen_año!$C$5</f>
        <v>43627</v>
      </c>
      <c r="P156" s="415"/>
      <c r="Q156" s="410"/>
    </row>
    <row r="157" spans="1:17" s="409" customFormat="1" ht="15">
      <c r="A157" s="414" t="s">
        <v>90</v>
      </c>
      <c r="B157" s="414" t="s">
        <v>91</v>
      </c>
      <c r="C157" s="414" t="s">
        <v>112</v>
      </c>
      <c r="D157" s="396" t="s">
        <v>461</v>
      </c>
      <c r="E157" s="417" t="str">
        <f>+'Merluza común Artesanal'!E121</f>
        <v>SAN JUAN V (RPA 964893)</v>
      </c>
      <c r="F157" s="414" t="s">
        <v>101</v>
      </c>
      <c r="G157" s="414" t="s">
        <v>98</v>
      </c>
      <c r="H157" s="418">
        <f>+'Merluza común Artesanal'!N121</f>
        <v>10.438000000000001</v>
      </c>
      <c r="I157" s="418">
        <f>+'Merluza común Artesanal'!O121</f>
        <v>0</v>
      </c>
      <c r="J157" s="418">
        <f>+'Merluza común Artesanal'!P121</f>
        <v>10.438000000000001</v>
      </c>
      <c r="K157" s="418">
        <f>+'Merluza común Artesanal'!Q121</f>
        <v>2.492</v>
      </c>
      <c r="L157" s="418">
        <f>+'Merluza común Artesanal'!R121</f>
        <v>7.9460000000000006</v>
      </c>
      <c r="M157" s="401">
        <f>+'Merluza común Artesanal'!S121</f>
        <v>0.23874305422494729</v>
      </c>
      <c r="N157" s="397" t="s">
        <v>262</v>
      </c>
      <c r="O157" s="398">
        <f>Resumen_año!$C$5</f>
        <v>43627</v>
      </c>
      <c r="P157" s="415"/>
      <c r="Q157" s="410"/>
    </row>
    <row r="158" spans="1:17" s="409" customFormat="1" ht="15">
      <c r="A158" s="414" t="s">
        <v>90</v>
      </c>
      <c r="B158" s="414" t="s">
        <v>91</v>
      </c>
      <c r="C158" s="414" t="s">
        <v>112</v>
      </c>
      <c r="D158" s="396" t="s">
        <v>461</v>
      </c>
      <c r="E158" s="417" t="str">
        <f>+'Merluza común Artesanal'!E123</f>
        <v>R. JUNIOR (RPA 966604)</v>
      </c>
      <c r="F158" s="414" t="s">
        <v>101</v>
      </c>
      <c r="G158" s="414" t="s">
        <v>96</v>
      </c>
      <c r="H158" s="418">
        <f>+'Merluza común Artesanal'!G123</f>
        <v>4.6879999999999997</v>
      </c>
      <c r="I158" s="418">
        <f>+'Merluza común Artesanal'!H123</f>
        <v>0</v>
      </c>
      <c r="J158" s="418">
        <f>+'Merluza común Artesanal'!I123</f>
        <v>4.6879999999999997</v>
      </c>
      <c r="K158" s="418">
        <f>+'Merluza común Artesanal'!J123</f>
        <v>2.7440000000000002</v>
      </c>
      <c r="L158" s="418">
        <f>+'Merluza común Artesanal'!K123</f>
        <v>1.9439999999999995</v>
      </c>
      <c r="M158" s="401">
        <f>+'Merluza común Artesanal'!L123</f>
        <v>0.58532423208191131</v>
      </c>
      <c r="N158" s="397" t="str">
        <f>+'Merluza común Artesanal'!M123</f>
        <v>-</v>
      </c>
      <c r="O158" s="398">
        <f>Resumen_año!$C$5</f>
        <v>43627</v>
      </c>
      <c r="P158" s="415"/>
      <c r="Q158" s="410"/>
    </row>
    <row r="159" spans="1:17" s="409" customFormat="1" ht="15">
      <c r="A159" s="414" t="s">
        <v>90</v>
      </c>
      <c r="B159" s="414" t="s">
        <v>91</v>
      </c>
      <c r="C159" s="414" t="s">
        <v>112</v>
      </c>
      <c r="D159" s="396" t="s">
        <v>461</v>
      </c>
      <c r="E159" s="417" t="str">
        <f>+'Merluza común Artesanal'!E123</f>
        <v>R. JUNIOR (RPA 966604)</v>
      </c>
      <c r="F159" s="414" t="s">
        <v>97</v>
      </c>
      <c r="G159" s="414" t="s">
        <v>98</v>
      </c>
      <c r="H159" s="418">
        <f>+'Merluza común Artesanal'!G124</f>
        <v>5.7439999999999998</v>
      </c>
      <c r="I159" s="418">
        <f>+'Merluza común Artesanal'!H124</f>
        <v>0</v>
      </c>
      <c r="J159" s="418">
        <f>+'Merluza común Artesanal'!I124</f>
        <v>7.6879999999999988</v>
      </c>
      <c r="K159" s="418">
        <f>+'Merluza común Artesanal'!J124</f>
        <v>0</v>
      </c>
      <c r="L159" s="418">
        <f>+'Merluza común Artesanal'!K124</f>
        <v>7.6879999999999988</v>
      </c>
      <c r="M159" s="401">
        <f>+'Merluza común Artesanal'!L124</f>
        <v>0</v>
      </c>
      <c r="N159" s="397" t="str">
        <f>+'Merluza común Artesanal'!M124</f>
        <v>-</v>
      </c>
      <c r="O159" s="398">
        <f>Resumen_año!$C$5</f>
        <v>43627</v>
      </c>
      <c r="P159" s="415"/>
      <c r="Q159" s="410"/>
    </row>
    <row r="160" spans="1:17" s="409" customFormat="1" ht="15">
      <c r="A160" s="414" t="s">
        <v>90</v>
      </c>
      <c r="B160" s="414" t="s">
        <v>91</v>
      </c>
      <c r="C160" s="414" t="s">
        <v>112</v>
      </c>
      <c r="D160" s="396" t="s">
        <v>461</v>
      </c>
      <c r="E160" s="417" t="str">
        <f>+'Merluza común Artesanal'!E123</f>
        <v>R. JUNIOR (RPA 966604)</v>
      </c>
      <c r="F160" s="414" t="s">
        <v>101</v>
      </c>
      <c r="G160" s="414" t="s">
        <v>98</v>
      </c>
      <c r="H160" s="418">
        <f>+'Merluza común Artesanal'!N123</f>
        <v>10.431999999999999</v>
      </c>
      <c r="I160" s="418">
        <f>+'Merluza común Artesanal'!O123</f>
        <v>0</v>
      </c>
      <c r="J160" s="418">
        <f>+'Merluza común Artesanal'!P123</f>
        <v>10.431999999999999</v>
      </c>
      <c r="K160" s="418">
        <f>+'Merluza común Artesanal'!Q123</f>
        <v>2.7440000000000002</v>
      </c>
      <c r="L160" s="418">
        <f>+'Merluza común Artesanal'!R123</f>
        <v>7.6879999999999988</v>
      </c>
      <c r="M160" s="401">
        <f>+'Merluza común Artesanal'!S123</f>
        <v>0.26303680981595096</v>
      </c>
      <c r="N160" s="397" t="s">
        <v>262</v>
      </c>
      <c r="O160" s="398">
        <f>Resumen_año!$C$5</f>
        <v>43627</v>
      </c>
      <c r="P160" s="415"/>
      <c r="Q160" s="410"/>
    </row>
    <row r="161" spans="1:17" s="409" customFormat="1" ht="15">
      <c r="A161" s="414" t="s">
        <v>90</v>
      </c>
      <c r="B161" s="414" t="s">
        <v>91</v>
      </c>
      <c r="C161" s="414" t="s">
        <v>112</v>
      </c>
      <c r="D161" s="396" t="s">
        <v>107</v>
      </c>
      <c r="E161" s="417" t="str">
        <f>+'Merluza común Artesanal'!E125</f>
        <v>STI LAS ANIMAS 06.07.0070</v>
      </c>
      <c r="F161" s="414" t="s">
        <v>95</v>
      </c>
      <c r="G161" s="414" t="s">
        <v>100</v>
      </c>
      <c r="H161" s="418">
        <f>+'Merluza común Artesanal'!G125</f>
        <v>5.3959999999999999</v>
      </c>
      <c r="I161" s="418">
        <f>+'Merluza común Artesanal'!H125</f>
        <v>0</v>
      </c>
      <c r="J161" s="418">
        <f>+'Merluza común Artesanal'!I125</f>
        <v>13.084</v>
      </c>
      <c r="K161" s="418">
        <f>+'Merluza común Artesanal'!J125</f>
        <v>1.1200000000000001</v>
      </c>
      <c r="L161" s="418">
        <f>+'Merluza común Artesanal'!K125</f>
        <v>11.963999999999999</v>
      </c>
      <c r="M161" s="401">
        <f>+'Merluza común Artesanal'!L125</f>
        <v>8.5600733720574765E-2</v>
      </c>
      <c r="N161" s="397" t="str">
        <f>+'Merluza común Artesanal'!M125</f>
        <v>-</v>
      </c>
      <c r="O161" s="398">
        <f>Resumen_año!$C$5</f>
        <v>43627</v>
      </c>
      <c r="P161" s="415"/>
      <c r="Q161" s="410"/>
    </row>
    <row r="162" spans="1:17" s="409" customFormat="1" ht="15">
      <c r="A162" s="414" t="s">
        <v>90</v>
      </c>
      <c r="B162" s="414" t="s">
        <v>91</v>
      </c>
      <c r="C162" s="414" t="s">
        <v>112</v>
      </c>
      <c r="D162" s="396" t="s">
        <v>461</v>
      </c>
      <c r="E162" s="417" t="str">
        <f>+'Merluza común Artesanal'!E126</f>
        <v>EBEN-EZER (RPA 902004)</v>
      </c>
      <c r="F162" s="414" t="s">
        <v>101</v>
      </c>
      <c r="G162" s="414" t="s">
        <v>96</v>
      </c>
      <c r="H162" s="418">
        <f>+'Merluza común Artesanal'!G126</f>
        <v>4.2759999999999998</v>
      </c>
      <c r="I162" s="418">
        <f>+'Merluza común Artesanal'!H126</f>
        <v>0</v>
      </c>
      <c r="J162" s="418">
        <f>+'Merluza común Artesanal'!I126</f>
        <v>4.2759999999999998</v>
      </c>
      <c r="K162" s="418">
        <f>+'Merluza común Artesanal'!J126</f>
        <v>0.98</v>
      </c>
      <c r="L162" s="418">
        <f>+'Merluza común Artesanal'!K126</f>
        <v>3.2959999999999998</v>
      </c>
      <c r="M162" s="401">
        <f>+'Merluza común Artesanal'!L126</f>
        <v>0.22918615528531339</v>
      </c>
      <c r="N162" s="397" t="str">
        <f>+'Merluza común Artesanal'!M126</f>
        <v>-</v>
      </c>
      <c r="O162" s="398">
        <f>Resumen_año!$C$5</f>
        <v>43627</v>
      </c>
      <c r="P162" s="415"/>
      <c r="Q162" s="410"/>
    </row>
    <row r="163" spans="1:17" s="409" customFormat="1" ht="15">
      <c r="A163" s="414" t="s">
        <v>90</v>
      </c>
      <c r="B163" s="414" t="s">
        <v>91</v>
      </c>
      <c r="C163" s="414" t="s">
        <v>112</v>
      </c>
      <c r="D163" s="396" t="s">
        <v>461</v>
      </c>
      <c r="E163" s="417" t="str">
        <f>+'Merluza común Artesanal'!E126</f>
        <v>EBEN-EZER (RPA 902004)</v>
      </c>
      <c r="F163" s="414" t="s">
        <v>97</v>
      </c>
      <c r="G163" s="414" t="s">
        <v>98</v>
      </c>
      <c r="H163" s="418">
        <f>+'Merluza común Artesanal'!G127</f>
        <v>5.7480000000000002</v>
      </c>
      <c r="I163" s="418">
        <f>+'Merluza común Artesanal'!H127</f>
        <v>0</v>
      </c>
      <c r="J163" s="418">
        <f>+'Merluza común Artesanal'!I127</f>
        <v>9.0440000000000005</v>
      </c>
      <c r="K163" s="418">
        <f>+'Merluza común Artesanal'!J127</f>
        <v>0</v>
      </c>
      <c r="L163" s="418">
        <f>+'Merluza común Artesanal'!K127</f>
        <v>9.0440000000000005</v>
      </c>
      <c r="M163" s="401">
        <f>+'Merluza común Artesanal'!L127</f>
        <v>0</v>
      </c>
      <c r="N163" s="397" t="str">
        <f>+'Merluza común Artesanal'!M127</f>
        <v>-</v>
      </c>
      <c r="O163" s="398">
        <f>Resumen_año!$C$5</f>
        <v>43627</v>
      </c>
      <c r="P163" s="415"/>
      <c r="Q163" s="410"/>
    </row>
    <row r="164" spans="1:17" s="409" customFormat="1" ht="15">
      <c r="A164" s="414" t="s">
        <v>90</v>
      </c>
      <c r="B164" s="414" t="s">
        <v>91</v>
      </c>
      <c r="C164" s="414" t="s">
        <v>112</v>
      </c>
      <c r="D164" s="396" t="s">
        <v>461</v>
      </c>
      <c r="E164" s="417" t="str">
        <f>+'Merluza común Artesanal'!E126</f>
        <v>EBEN-EZER (RPA 902004)</v>
      </c>
      <c r="F164" s="414" t="s">
        <v>101</v>
      </c>
      <c r="G164" s="414" t="s">
        <v>98</v>
      </c>
      <c r="H164" s="418">
        <f>+'Merluza común Artesanal'!N126</f>
        <v>10.024000000000001</v>
      </c>
      <c r="I164" s="418">
        <f>+'Merluza común Artesanal'!O126</f>
        <v>0</v>
      </c>
      <c r="J164" s="418">
        <f>+'Merluza común Artesanal'!P126</f>
        <v>10.024000000000001</v>
      </c>
      <c r="K164" s="418">
        <f>+'Merluza común Artesanal'!Q126</f>
        <v>0.98</v>
      </c>
      <c r="L164" s="418">
        <f>+'Merluza común Artesanal'!R126</f>
        <v>9.0440000000000005</v>
      </c>
      <c r="M164" s="401">
        <f>+'Merluza común Artesanal'!S126</f>
        <v>9.7765363128491614E-2</v>
      </c>
      <c r="N164" s="397" t="s">
        <v>262</v>
      </c>
      <c r="O164" s="398">
        <f>Resumen_año!$C$5</f>
        <v>43627</v>
      </c>
      <c r="P164" s="415"/>
      <c r="Q164" s="410"/>
    </row>
    <row r="165" spans="1:17" s="409" customFormat="1" ht="15">
      <c r="A165" s="414" t="s">
        <v>90</v>
      </c>
      <c r="B165" s="414" t="s">
        <v>91</v>
      </c>
      <c r="C165" s="414" t="s">
        <v>112</v>
      </c>
      <c r="D165" s="396" t="s">
        <v>107</v>
      </c>
      <c r="E165" s="417" t="str">
        <f>+'Merluza común Artesanal'!E128</f>
        <v>STI ARMADORES, PESCADORES ARTESANALES, RECOLECTORES Y RAMOS AFINES RSU 06.07.0075</v>
      </c>
      <c r="F165" s="414" t="s">
        <v>95</v>
      </c>
      <c r="G165" s="414" t="s">
        <v>100</v>
      </c>
      <c r="H165" s="418">
        <f>+'Merluza común Artesanal'!G128</f>
        <v>32.347000000000001</v>
      </c>
      <c r="I165" s="418">
        <f>+'Merluza común Artesanal'!H128</f>
        <v>0</v>
      </c>
      <c r="J165" s="418">
        <f>+'Merluza común Artesanal'!I128</f>
        <v>32.347000000000001</v>
      </c>
      <c r="K165" s="418">
        <f>+'Merluza común Artesanal'!J128</f>
        <v>2.8439999999999999</v>
      </c>
      <c r="L165" s="418">
        <f>+'Merluza común Artesanal'!K128</f>
        <v>29.503</v>
      </c>
      <c r="M165" s="401">
        <f>+'Merluza común Artesanal'!L128</f>
        <v>8.7921600148390872E-2</v>
      </c>
      <c r="N165" s="397" t="str">
        <f>+'Merluza común Artesanal'!M128</f>
        <v>-</v>
      </c>
      <c r="O165" s="398">
        <f>Resumen_año!$C$5</f>
        <v>43627</v>
      </c>
      <c r="P165" s="415"/>
      <c r="Q165" s="410"/>
    </row>
    <row r="166" spans="1:17" s="409" customFormat="1" ht="15">
      <c r="A166" s="414" t="s">
        <v>90</v>
      </c>
      <c r="B166" s="414" t="s">
        <v>91</v>
      </c>
      <c r="C166" s="414" t="s">
        <v>112</v>
      </c>
      <c r="D166" s="396" t="s">
        <v>461</v>
      </c>
      <c r="E166" s="417" t="str">
        <f>+'Merluza común Artesanal'!E129</f>
        <v>PERLA NEGRA (RPA 953991)</v>
      </c>
      <c r="F166" s="414" t="s">
        <v>101</v>
      </c>
      <c r="G166" s="414" t="s">
        <v>96</v>
      </c>
      <c r="H166" s="418">
        <f>+'Merluza común Artesanal'!G129</f>
        <v>4.9269999999999996</v>
      </c>
      <c r="I166" s="418">
        <f>+'Merluza común Artesanal'!H129</f>
        <v>0</v>
      </c>
      <c r="J166" s="418">
        <f>+'Merluza común Artesanal'!I129</f>
        <v>4.9269999999999996</v>
      </c>
      <c r="K166" s="418">
        <f>+'Merluza común Artesanal'!J129</f>
        <v>0</v>
      </c>
      <c r="L166" s="418">
        <f>+'Merluza común Artesanal'!K129</f>
        <v>4.9269999999999996</v>
      </c>
      <c r="M166" s="401">
        <f>+'Merluza común Artesanal'!L129</f>
        <v>0</v>
      </c>
      <c r="N166" s="397" t="str">
        <f>+'Merluza común Artesanal'!M129</f>
        <v>-</v>
      </c>
      <c r="O166" s="398">
        <f>Resumen_año!$C$5</f>
        <v>43627</v>
      </c>
      <c r="P166" s="415"/>
      <c r="Q166" s="410"/>
    </row>
    <row r="167" spans="1:17" s="409" customFormat="1" ht="15">
      <c r="A167" s="414" t="s">
        <v>90</v>
      </c>
      <c r="B167" s="414" t="s">
        <v>91</v>
      </c>
      <c r="C167" s="414" t="s">
        <v>112</v>
      </c>
      <c r="D167" s="396" t="s">
        <v>461</v>
      </c>
      <c r="E167" s="417" t="str">
        <f>+'Merluza común Artesanal'!E129</f>
        <v>PERLA NEGRA (RPA 953991)</v>
      </c>
      <c r="F167" s="414" t="s">
        <v>97</v>
      </c>
      <c r="G167" s="414" t="s">
        <v>98</v>
      </c>
      <c r="H167" s="418">
        <f>+'Merluza común Artesanal'!G130</f>
        <v>5.7439999999999998</v>
      </c>
      <c r="I167" s="418">
        <f>+'Merluza común Artesanal'!H130</f>
        <v>0</v>
      </c>
      <c r="J167" s="418">
        <f>+'Merluza común Artesanal'!I130</f>
        <v>10.670999999999999</v>
      </c>
      <c r="K167" s="418">
        <f>+'Merluza común Artesanal'!J130</f>
        <v>0</v>
      </c>
      <c r="L167" s="418">
        <f>+'Merluza común Artesanal'!K130</f>
        <v>10.670999999999999</v>
      </c>
      <c r="M167" s="401">
        <f>+'Merluza común Artesanal'!L130</f>
        <v>0</v>
      </c>
      <c r="N167" s="397" t="str">
        <f>+'Merluza común Artesanal'!M130</f>
        <v>-</v>
      </c>
      <c r="O167" s="398">
        <f>Resumen_año!$C$5</f>
        <v>43627</v>
      </c>
      <c r="P167" s="415"/>
      <c r="Q167" s="410"/>
    </row>
    <row r="168" spans="1:17" s="409" customFormat="1" ht="15">
      <c r="A168" s="414" t="s">
        <v>90</v>
      </c>
      <c r="B168" s="414" t="s">
        <v>91</v>
      </c>
      <c r="C168" s="414" t="s">
        <v>112</v>
      </c>
      <c r="D168" s="396" t="s">
        <v>461</v>
      </c>
      <c r="E168" s="417" t="str">
        <f>+'Merluza común Artesanal'!E129</f>
        <v>PERLA NEGRA (RPA 953991)</v>
      </c>
      <c r="F168" s="414" t="s">
        <v>101</v>
      </c>
      <c r="G168" s="414" t="s">
        <v>98</v>
      </c>
      <c r="H168" s="418">
        <f>+'Merluza común Artesanal'!N129</f>
        <v>10.670999999999999</v>
      </c>
      <c r="I168" s="418">
        <f>+'Merluza común Artesanal'!O129</f>
        <v>0</v>
      </c>
      <c r="J168" s="418">
        <f>+'Merluza común Artesanal'!P129</f>
        <v>10.670999999999999</v>
      </c>
      <c r="K168" s="418">
        <f>+'Merluza común Artesanal'!Q129</f>
        <v>0</v>
      </c>
      <c r="L168" s="418">
        <f>+'Merluza común Artesanal'!R129</f>
        <v>10.670999999999999</v>
      </c>
      <c r="M168" s="401">
        <f>+'Merluza común Artesanal'!S129</f>
        <v>0</v>
      </c>
      <c r="N168" s="397" t="s">
        <v>262</v>
      </c>
      <c r="O168" s="398">
        <f>Resumen_año!$C$5</f>
        <v>43627</v>
      </c>
      <c r="P168" s="415"/>
      <c r="Q168" s="410"/>
    </row>
    <row r="169" spans="1:17" s="409" customFormat="1" ht="15">
      <c r="A169" s="414" t="s">
        <v>90</v>
      </c>
      <c r="B169" s="414" t="s">
        <v>91</v>
      </c>
      <c r="C169" s="414" t="s">
        <v>112</v>
      </c>
      <c r="D169" s="396" t="s">
        <v>461</v>
      </c>
      <c r="E169" s="417" t="str">
        <f>+'Merluza común Artesanal'!E131</f>
        <v>FULLU (RPA 954253)</v>
      </c>
      <c r="F169" s="414" t="s">
        <v>101</v>
      </c>
      <c r="G169" s="414" t="s">
        <v>96</v>
      </c>
      <c r="H169" s="418">
        <f>+'Merluza común Artesanal'!G131</f>
        <v>4.9249999999999998</v>
      </c>
      <c r="I169" s="418">
        <f>+'Merluza común Artesanal'!H131</f>
        <v>0</v>
      </c>
      <c r="J169" s="418">
        <f>+'Merluza común Artesanal'!I131</f>
        <v>4.9249999999999998</v>
      </c>
      <c r="K169" s="418">
        <f>+'Merluza común Artesanal'!J131</f>
        <v>5.6000000000000001E-2</v>
      </c>
      <c r="L169" s="418">
        <f>+'Merluza común Artesanal'!K131</f>
        <v>4.8689999999999998</v>
      </c>
      <c r="M169" s="401">
        <f>+'Merluza común Artesanal'!L131</f>
        <v>1.1370558375634518E-2</v>
      </c>
      <c r="N169" s="397" t="str">
        <f>+'Merluza común Artesanal'!M131</f>
        <v>-</v>
      </c>
      <c r="O169" s="398">
        <f>Resumen_año!$C$5</f>
        <v>43627</v>
      </c>
      <c r="P169" s="415"/>
      <c r="Q169" s="410"/>
    </row>
    <row r="170" spans="1:17" s="409" customFormat="1" ht="15">
      <c r="A170" s="414" t="s">
        <v>90</v>
      </c>
      <c r="B170" s="414" t="s">
        <v>91</v>
      </c>
      <c r="C170" s="414" t="s">
        <v>112</v>
      </c>
      <c r="D170" s="396" t="s">
        <v>461</v>
      </c>
      <c r="E170" s="417" t="str">
        <f>+'Merluza común Artesanal'!E131</f>
        <v>FULLU (RPA 954253)</v>
      </c>
      <c r="F170" s="414" t="s">
        <v>97</v>
      </c>
      <c r="G170" s="414" t="s">
        <v>98</v>
      </c>
      <c r="H170" s="418">
        <f>+'Merluza común Artesanal'!G132</f>
        <v>5.742</v>
      </c>
      <c r="I170" s="418">
        <f>+'Merluza común Artesanal'!H132</f>
        <v>0</v>
      </c>
      <c r="J170" s="418">
        <f>+'Merluza común Artesanal'!I132</f>
        <v>10.611000000000001</v>
      </c>
      <c r="K170" s="418">
        <f>+'Merluza común Artesanal'!J132</f>
        <v>0</v>
      </c>
      <c r="L170" s="418">
        <f>+'Merluza común Artesanal'!K132</f>
        <v>10.611000000000001</v>
      </c>
      <c r="M170" s="401">
        <f>+'Merluza común Artesanal'!L132</f>
        <v>0</v>
      </c>
      <c r="N170" s="397" t="str">
        <f>+'Merluza común Artesanal'!M132</f>
        <v>-</v>
      </c>
      <c r="O170" s="398">
        <f>Resumen_año!$C$5</f>
        <v>43627</v>
      </c>
      <c r="P170" s="415"/>
      <c r="Q170" s="410"/>
    </row>
    <row r="171" spans="1:17" s="409" customFormat="1" ht="15">
      <c r="A171" s="414" t="s">
        <v>90</v>
      </c>
      <c r="B171" s="414" t="s">
        <v>91</v>
      </c>
      <c r="C171" s="414" t="s">
        <v>112</v>
      </c>
      <c r="D171" s="396" t="s">
        <v>461</v>
      </c>
      <c r="E171" s="417" t="str">
        <f>+'Merluza común Artesanal'!E131</f>
        <v>FULLU (RPA 954253)</v>
      </c>
      <c r="F171" s="414" t="s">
        <v>101</v>
      </c>
      <c r="G171" s="414" t="s">
        <v>98</v>
      </c>
      <c r="H171" s="418">
        <f>+'Merluza común Artesanal'!N131</f>
        <v>10.667</v>
      </c>
      <c r="I171" s="418">
        <f>+'Merluza común Artesanal'!O131</f>
        <v>0</v>
      </c>
      <c r="J171" s="418">
        <f>+'Merluza común Artesanal'!P131</f>
        <v>10.667</v>
      </c>
      <c r="K171" s="418">
        <f>+'Merluza común Artesanal'!Q131</f>
        <v>5.6000000000000001E-2</v>
      </c>
      <c r="L171" s="418">
        <f>+'Merluza común Artesanal'!R131</f>
        <v>10.611000000000001</v>
      </c>
      <c r="M171" s="401">
        <f>+'Merluza común Artesanal'!S131</f>
        <v>5.249835942626793E-3</v>
      </c>
      <c r="N171" s="397" t="s">
        <v>262</v>
      </c>
      <c r="O171" s="398">
        <f>Resumen_año!$C$5</f>
        <v>43627</v>
      </c>
      <c r="P171" s="415"/>
      <c r="Q171" s="410"/>
    </row>
    <row r="172" spans="1:17" s="409" customFormat="1" ht="15">
      <c r="A172" s="414" t="s">
        <v>90</v>
      </c>
      <c r="B172" s="414" t="s">
        <v>91</v>
      </c>
      <c r="C172" s="414" t="s">
        <v>112</v>
      </c>
      <c r="D172" s="396" t="s">
        <v>461</v>
      </c>
      <c r="E172" s="417" t="str">
        <f>+'Merluza común Artesanal'!E133</f>
        <v>ESPERANZA I (RPA 955167)</v>
      </c>
      <c r="F172" s="414" t="s">
        <v>101</v>
      </c>
      <c r="G172" s="414" t="s">
        <v>96</v>
      </c>
      <c r="H172" s="418">
        <f>+'Merluza común Artesanal'!G133</f>
        <v>4.9249999999999998</v>
      </c>
      <c r="I172" s="418">
        <f>+'Merluza común Artesanal'!H133</f>
        <v>0</v>
      </c>
      <c r="J172" s="418">
        <f>+'Merluza común Artesanal'!I133</f>
        <v>4.9249999999999998</v>
      </c>
      <c r="K172" s="418">
        <f>+'Merluza común Artesanal'!J133</f>
        <v>0</v>
      </c>
      <c r="L172" s="418">
        <f>+'Merluza común Artesanal'!K133</f>
        <v>4.9249999999999998</v>
      </c>
      <c r="M172" s="401">
        <f>+'Merluza común Artesanal'!L133</f>
        <v>0</v>
      </c>
      <c r="N172" s="397" t="str">
        <f>+'Merluza común Artesanal'!M133</f>
        <v>-</v>
      </c>
      <c r="O172" s="398">
        <f>Resumen_año!$C$5</f>
        <v>43627</v>
      </c>
      <c r="P172" s="415"/>
      <c r="Q172" s="410"/>
    </row>
    <row r="173" spans="1:17" s="409" customFormat="1" ht="15">
      <c r="A173" s="414" t="s">
        <v>90</v>
      </c>
      <c r="B173" s="414" t="s">
        <v>91</v>
      </c>
      <c r="C173" s="414" t="s">
        <v>112</v>
      </c>
      <c r="D173" s="396" t="s">
        <v>461</v>
      </c>
      <c r="E173" s="417" t="str">
        <f>+'Merluza común Artesanal'!E133</f>
        <v>ESPERANZA I (RPA 955167)</v>
      </c>
      <c r="F173" s="414" t="s">
        <v>97</v>
      </c>
      <c r="G173" s="414" t="s">
        <v>98</v>
      </c>
      <c r="H173" s="418">
        <f>+'Merluza común Artesanal'!G134</f>
        <v>5.7409999999999997</v>
      </c>
      <c r="I173" s="418">
        <f>+'Merluza común Artesanal'!H134</f>
        <v>0</v>
      </c>
      <c r="J173" s="418">
        <f>+'Merluza común Artesanal'!I134</f>
        <v>10.666</v>
      </c>
      <c r="K173" s="418">
        <f>+'Merluza común Artesanal'!J134</f>
        <v>0</v>
      </c>
      <c r="L173" s="418">
        <f>+'Merluza común Artesanal'!K134</f>
        <v>10.666</v>
      </c>
      <c r="M173" s="401">
        <f>+'Merluza común Artesanal'!L134</f>
        <v>0</v>
      </c>
      <c r="N173" s="397" t="str">
        <f>+'Merluza común Artesanal'!M134</f>
        <v>-</v>
      </c>
      <c r="O173" s="398">
        <f>Resumen_año!$C$5</f>
        <v>43627</v>
      </c>
      <c r="P173" s="415"/>
      <c r="Q173" s="410"/>
    </row>
    <row r="174" spans="1:17" s="409" customFormat="1" ht="15">
      <c r="A174" s="414" t="s">
        <v>90</v>
      </c>
      <c r="B174" s="414" t="s">
        <v>91</v>
      </c>
      <c r="C174" s="414" t="s">
        <v>112</v>
      </c>
      <c r="D174" s="396" t="s">
        <v>461</v>
      </c>
      <c r="E174" s="417" t="str">
        <f>+'Merluza común Artesanal'!E133</f>
        <v>ESPERANZA I (RPA 955167)</v>
      </c>
      <c r="F174" s="414" t="s">
        <v>101</v>
      </c>
      <c r="G174" s="414" t="s">
        <v>98</v>
      </c>
      <c r="H174" s="418">
        <f>+'Merluza común Artesanal'!N133</f>
        <v>10.666</v>
      </c>
      <c r="I174" s="418">
        <f>+'Merluza común Artesanal'!O133</f>
        <v>0</v>
      </c>
      <c r="J174" s="418">
        <f>+'Merluza común Artesanal'!P133</f>
        <v>10.666</v>
      </c>
      <c r="K174" s="418">
        <f>+'Merluza común Artesanal'!Q133</f>
        <v>0</v>
      </c>
      <c r="L174" s="418">
        <f>+'Merluza común Artesanal'!R133</f>
        <v>10.666</v>
      </c>
      <c r="M174" s="401">
        <f>+'Merluza común Artesanal'!S133</f>
        <v>0</v>
      </c>
      <c r="N174" s="397" t="s">
        <v>262</v>
      </c>
      <c r="O174" s="398">
        <f>Resumen_año!$C$5</f>
        <v>43627</v>
      </c>
      <c r="P174" s="415"/>
      <c r="Q174" s="410"/>
    </row>
    <row r="175" spans="1:17" s="409" customFormat="1" ht="15">
      <c r="A175" s="414" t="s">
        <v>90</v>
      </c>
      <c r="B175" s="414" t="s">
        <v>91</v>
      </c>
      <c r="C175" s="414" t="s">
        <v>112</v>
      </c>
      <c r="D175" s="396" t="s">
        <v>461</v>
      </c>
      <c r="E175" s="417" t="str">
        <f>+'Merluza común Artesanal'!E135</f>
        <v>EL PATRON (RPA 962485)</v>
      </c>
      <c r="F175" s="414" t="s">
        <v>101</v>
      </c>
      <c r="G175" s="414" t="s">
        <v>96</v>
      </c>
      <c r="H175" s="418">
        <f>+'Merluza común Artesanal'!G135</f>
        <v>4.9290000000000003</v>
      </c>
      <c r="I175" s="418">
        <f>+'Merluza común Artesanal'!H135</f>
        <v>0</v>
      </c>
      <c r="J175" s="418">
        <f>+'Merluza común Artesanal'!I135</f>
        <v>4.9290000000000003</v>
      </c>
      <c r="K175" s="418">
        <f>+'Merluza común Artesanal'!J135</f>
        <v>0.53200000000000003</v>
      </c>
      <c r="L175" s="418">
        <f>+'Merluza común Artesanal'!K135</f>
        <v>4.3970000000000002</v>
      </c>
      <c r="M175" s="401">
        <f>+'Merluza común Artesanal'!L135</f>
        <v>0.10793264353824306</v>
      </c>
      <c r="N175" s="397" t="str">
        <f>+'Merluza común Artesanal'!M135</f>
        <v>-</v>
      </c>
      <c r="O175" s="398">
        <f>Resumen_año!$C$5</f>
        <v>43627</v>
      </c>
      <c r="P175" s="415"/>
      <c r="Q175" s="410"/>
    </row>
    <row r="176" spans="1:17" s="409" customFormat="1" ht="15">
      <c r="A176" s="414" t="s">
        <v>90</v>
      </c>
      <c r="B176" s="414" t="s">
        <v>91</v>
      </c>
      <c r="C176" s="414" t="s">
        <v>112</v>
      </c>
      <c r="D176" s="396" t="s">
        <v>461</v>
      </c>
      <c r="E176" s="417" t="str">
        <f>+'Merluza común Artesanal'!E135</f>
        <v>EL PATRON (RPA 962485)</v>
      </c>
      <c r="F176" s="414" t="s">
        <v>97</v>
      </c>
      <c r="G176" s="414" t="s">
        <v>98</v>
      </c>
      <c r="H176" s="418">
        <f>+'Merluza común Artesanal'!G136</f>
        <v>5.7460000000000004</v>
      </c>
      <c r="I176" s="418">
        <f>+'Merluza común Artesanal'!H136</f>
        <v>0</v>
      </c>
      <c r="J176" s="418">
        <f>+'Merluza común Artesanal'!I136</f>
        <v>10.143000000000001</v>
      </c>
      <c r="K176" s="418">
        <f>+'Merluza común Artesanal'!J136</f>
        <v>0</v>
      </c>
      <c r="L176" s="418">
        <f>+'Merluza común Artesanal'!K136</f>
        <v>10.143000000000001</v>
      </c>
      <c r="M176" s="401">
        <f>+'Merluza común Artesanal'!L136</f>
        <v>0</v>
      </c>
      <c r="N176" s="397" t="str">
        <f>+'Merluza común Artesanal'!M136</f>
        <v>-</v>
      </c>
      <c r="O176" s="398">
        <f>Resumen_año!$C$5</f>
        <v>43627</v>
      </c>
      <c r="P176" s="415"/>
      <c r="Q176" s="410"/>
    </row>
    <row r="177" spans="1:17" s="409" customFormat="1" ht="15">
      <c r="A177" s="414" t="s">
        <v>90</v>
      </c>
      <c r="B177" s="414" t="s">
        <v>91</v>
      </c>
      <c r="C177" s="414" t="s">
        <v>112</v>
      </c>
      <c r="D177" s="396" t="s">
        <v>461</v>
      </c>
      <c r="E177" s="417" t="str">
        <f>+'Merluza común Artesanal'!E135</f>
        <v>EL PATRON (RPA 962485)</v>
      </c>
      <c r="F177" s="414" t="s">
        <v>101</v>
      </c>
      <c r="G177" s="414" t="s">
        <v>98</v>
      </c>
      <c r="H177" s="418">
        <f>+'Merluza común Artesanal'!N135</f>
        <v>10.675000000000001</v>
      </c>
      <c r="I177" s="418">
        <f>+'Merluza común Artesanal'!O135</f>
        <v>0</v>
      </c>
      <c r="J177" s="418">
        <f>+'Merluza común Artesanal'!P135</f>
        <v>10.675000000000001</v>
      </c>
      <c r="K177" s="418">
        <f>+'Merluza común Artesanal'!Q135</f>
        <v>0.53200000000000003</v>
      </c>
      <c r="L177" s="418">
        <f>+'Merluza común Artesanal'!R135</f>
        <v>10.143000000000001</v>
      </c>
      <c r="M177" s="401">
        <f>+'Merluza común Artesanal'!S135</f>
        <v>4.9836065573770488E-2</v>
      </c>
      <c r="N177" s="397" t="s">
        <v>262</v>
      </c>
      <c r="O177" s="398">
        <f>Resumen_año!$C$5</f>
        <v>43627</v>
      </c>
      <c r="P177" s="415"/>
      <c r="Q177" s="410"/>
    </row>
    <row r="178" spans="1:17" s="409" customFormat="1" ht="15">
      <c r="A178" s="414" t="s">
        <v>90</v>
      </c>
      <c r="B178" s="414" t="s">
        <v>91</v>
      </c>
      <c r="C178" s="414" t="s">
        <v>112</v>
      </c>
      <c r="D178" s="396" t="s">
        <v>461</v>
      </c>
      <c r="E178" s="417" t="str">
        <f>+'Merluza común Artesanal'!E137</f>
        <v>GYTTANO (RPA 963675)</v>
      </c>
      <c r="F178" s="414" t="s">
        <v>101</v>
      </c>
      <c r="G178" s="414" t="s">
        <v>96</v>
      </c>
      <c r="H178" s="418">
        <f>+'Merluza común Artesanal'!G137</f>
        <v>4.9269999999999996</v>
      </c>
      <c r="I178" s="418">
        <f>+'Merluza común Artesanal'!H137</f>
        <v>0</v>
      </c>
      <c r="J178" s="418">
        <f>+'Merluza común Artesanal'!I137</f>
        <v>4.9269999999999996</v>
      </c>
      <c r="K178" s="418">
        <f>+'Merluza común Artesanal'!J137</f>
        <v>0.89600000000000002</v>
      </c>
      <c r="L178" s="418">
        <f>+'Merluza común Artesanal'!K137</f>
        <v>4.0309999999999997</v>
      </c>
      <c r="M178" s="401">
        <f>+'Merluza común Artesanal'!L137</f>
        <v>0.18185508422975444</v>
      </c>
      <c r="N178" s="397" t="str">
        <f>+'Merluza común Artesanal'!M137</f>
        <v>-</v>
      </c>
      <c r="O178" s="398">
        <f>Resumen_año!$C$5</f>
        <v>43627</v>
      </c>
      <c r="P178" s="415"/>
      <c r="Q178" s="410"/>
    </row>
    <row r="179" spans="1:17" s="409" customFormat="1" ht="15">
      <c r="A179" s="414" t="s">
        <v>90</v>
      </c>
      <c r="B179" s="414" t="s">
        <v>91</v>
      </c>
      <c r="C179" s="414" t="s">
        <v>112</v>
      </c>
      <c r="D179" s="396" t="s">
        <v>461</v>
      </c>
      <c r="E179" s="417" t="str">
        <f>+'Merluza común Artesanal'!E137</f>
        <v>GYTTANO (RPA 963675)</v>
      </c>
      <c r="F179" s="414" t="s">
        <v>97</v>
      </c>
      <c r="G179" s="414" t="s">
        <v>98</v>
      </c>
      <c r="H179" s="418">
        <f>+'Merluza común Artesanal'!G138</f>
        <v>5.7439999999999998</v>
      </c>
      <c r="I179" s="418">
        <f>+'Merluza común Artesanal'!H138</f>
        <v>0</v>
      </c>
      <c r="J179" s="418">
        <f>+'Merluza común Artesanal'!I138</f>
        <v>9.7749999999999986</v>
      </c>
      <c r="K179" s="418">
        <f>+'Merluza común Artesanal'!J138</f>
        <v>0</v>
      </c>
      <c r="L179" s="418">
        <f>+'Merluza común Artesanal'!K138</f>
        <v>9.7749999999999986</v>
      </c>
      <c r="M179" s="401">
        <f>+'Merluza común Artesanal'!L138</f>
        <v>0</v>
      </c>
      <c r="N179" s="397" t="str">
        <f>+'Merluza común Artesanal'!M138</f>
        <v>-</v>
      </c>
      <c r="O179" s="398">
        <f>Resumen_año!$C$5</f>
        <v>43627</v>
      </c>
      <c r="P179" s="415"/>
      <c r="Q179" s="410"/>
    </row>
    <row r="180" spans="1:17" s="409" customFormat="1" ht="15">
      <c r="A180" s="414" t="s">
        <v>90</v>
      </c>
      <c r="B180" s="414" t="s">
        <v>91</v>
      </c>
      <c r="C180" s="414" t="s">
        <v>112</v>
      </c>
      <c r="D180" s="396" t="s">
        <v>461</v>
      </c>
      <c r="E180" s="417" t="str">
        <f>+'Merluza común Artesanal'!E137</f>
        <v>GYTTANO (RPA 963675)</v>
      </c>
      <c r="F180" s="414" t="s">
        <v>101</v>
      </c>
      <c r="G180" s="414" t="s">
        <v>98</v>
      </c>
      <c r="H180" s="418">
        <f>+'Merluza común Artesanal'!N137</f>
        <v>10.670999999999999</v>
      </c>
      <c r="I180" s="418">
        <f>+'Merluza común Artesanal'!O137</f>
        <v>0</v>
      </c>
      <c r="J180" s="418">
        <f>+'Merluza común Artesanal'!P137</f>
        <v>10.670999999999999</v>
      </c>
      <c r="K180" s="418">
        <f>+'Merluza común Artesanal'!Q137</f>
        <v>0.89600000000000002</v>
      </c>
      <c r="L180" s="418">
        <f>+'Merluza común Artesanal'!R137</f>
        <v>9.7749999999999986</v>
      </c>
      <c r="M180" s="401">
        <f>+'Merluza común Artesanal'!S137</f>
        <v>8.3965888857651591E-2</v>
      </c>
      <c r="N180" s="397" t="s">
        <v>262</v>
      </c>
      <c r="O180" s="398">
        <f>Resumen_año!$C$5</f>
        <v>43627</v>
      </c>
      <c r="P180" s="415"/>
      <c r="Q180" s="410"/>
    </row>
    <row r="181" spans="1:17" s="409" customFormat="1" ht="15">
      <c r="A181" s="414" t="s">
        <v>90</v>
      </c>
      <c r="B181" s="414" t="s">
        <v>91</v>
      </c>
      <c r="C181" s="414" t="s">
        <v>112</v>
      </c>
      <c r="D181" s="396" t="s">
        <v>461</v>
      </c>
      <c r="E181" s="417" t="str">
        <f>+'Merluza común Artesanal'!E139</f>
        <v>SAN DIEGO III (RPA 964920)</v>
      </c>
      <c r="F181" s="414" t="s">
        <v>101</v>
      </c>
      <c r="G181" s="414" t="s">
        <v>96</v>
      </c>
      <c r="H181" s="418">
        <f>+'Merluza común Artesanal'!G139</f>
        <v>4.9260000000000002</v>
      </c>
      <c r="I181" s="418">
        <f>+'Merluza común Artesanal'!H139</f>
        <v>0</v>
      </c>
      <c r="J181" s="418">
        <f>+'Merluza común Artesanal'!I139</f>
        <v>4.9260000000000002</v>
      </c>
      <c r="K181" s="418">
        <f>+'Merluza común Artesanal'!J139</f>
        <v>1.964</v>
      </c>
      <c r="L181" s="418">
        <f>+'Merluza común Artesanal'!K139</f>
        <v>2.9620000000000002</v>
      </c>
      <c r="M181" s="401">
        <f>+'Merluza común Artesanal'!L139</f>
        <v>0.39870077141697113</v>
      </c>
      <c r="N181" s="397" t="str">
        <f>+'Merluza común Artesanal'!M139</f>
        <v>-</v>
      </c>
      <c r="O181" s="398">
        <f>Resumen_año!$C$5</f>
        <v>43627</v>
      </c>
      <c r="P181" s="415"/>
      <c r="Q181" s="410"/>
    </row>
    <row r="182" spans="1:17" s="409" customFormat="1" ht="15">
      <c r="A182" s="414" t="s">
        <v>90</v>
      </c>
      <c r="B182" s="414" t="s">
        <v>91</v>
      </c>
      <c r="C182" s="414" t="s">
        <v>112</v>
      </c>
      <c r="D182" s="396" t="s">
        <v>461</v>
      </c>
      <c r="E182" s="417" t="str">
        <f>+'Merluza común Artesanal'!E139</f>
        <v>SAN DIEGO III (RPA 964920)</v>
      </c>
      <c r="F182" s="414" t="s">
        <v>97</v>
      </c>
      <c r="G182" s="414" t="s">
        <v>98</v>
      </c>
      <c r="H182" s="418">
        <f>+'Merluza común Artesanal'!G140</f>
        <v>5.7409999999999997</v>
      </c>
      <c r="I182" s="418">
        <f>+'Merluza común Artesanal'!H140</f>
        <v>0</v>
      </c>
      <c r="J182" s="418">
        <f>+'Merluza común Artesanal'!I140</f>
        <v>8.7029999999999994</v>
      </c>
      <c r="K182" s="418">
        <f>+'Merluza común Artesanal'!J140</f>
        <v>0</v>
      </c>
      <c r="L182" s="418">
        <f>+'Merluza común Artesanal'!K140</f>
        <v>8.7029999999999994</v>
      </c>
      <c r="M182" s="401">
        <f>+'Merluza común Artesanal'!L140</f>
        <v>0</v>
      </c>
      <c r="N182" s="397" t="str">
        <f>+'Merluza común Artesanal'!M140</f>
        <v>-</v>
      </c>
      <c r="O182" s="398">
        <f>Resumen_año!$C$5</f>
        <v>43627</v>
      </c>
      <c r="P182" s="415"/>
      <c r="Q182" s="410"/>
    </row>
    <row r="183" spans="1:17" s="409" customFormat="1" ht="15">
      <c r="A183" s="414" t="s">
        <v>90</v>
      </c>
      <c r="B183" s="414" t="s">
        <v>91</v>
      </c>
      <c r="C183" s="414" t="s">
        <v>112</v>
      </c>
      <c r="D183" s="396" t="s">
        <v>461</v>
      </c>
      <c r="E183" s="417" t="str">
        <f>+'Merluza común Artesanal'!E139</f>
        <v>SAN DIEGO III (RPA 964920)</v>
      </c>
      <c r="F183" s="414" t="s">
        <v>101</v>
      </c>
      <c r="G183" s="414" t="s">
        <v>98</v>
      </c>
      <c r="H183" s="418">
        <f>+'Merluza común Artesanal'!N139</f>
        <v>10.667</v>
      </c>
      <c r="I183" s="418">
        <f>+'Merluza común Artesanal'!O139</f>
        <v>0</v>
      </c>
      <c r="J183" s="418">
        <f>+'Merluza común Artesanal'!P139</f>
        <v>10.667</v>
      </c>
      <c r="K183" s="418">
        <f>+'Merluza común Artesanal'!Q139</f>
        <v>1.964</v>
      </c>
      <c r="L183" s="418">
        <f>+'Merluza común Artesanal'!R139</f>
        <v>8.7029999999999994</v>
      </c>
      <c r="M183" s="401">
        <f>+'Merluza común Artesanal'!S139</f>
        <v>0.18411924627355394</v>
      </c>
      <c r="N183" s="397" t="s">
        <v>262</v>
      </c>
      <c r="O183" s="398">
        <f>Resumen_año!$C$5</f>
        <v>43627</v>
      </c>
      <c r="P183" s="415"/>
      <c r="Q183" s="410"/>
    </row>
    <row r="184" spans="1:17" s="409" customFormat="1" ht="15">
      <c r="A184" s="414" t="s">
        <v>90</v>
      </c>
      <c r="B184" s="414" t="s">
        <v>91</v>
      </c>
      <c r="C184" s="414" t="s">
        <v>70</v>
      </c>
      <c r="D184" s="376" t="s">
        <v>125</v>
      </c>
      <c r="E184" s="423" t="s">
        <v>124</v>
      </c>
      <c r="F184" s="414" t="s">
        <v>94</v>
      </c>
      <c r="G184" s="414" t="s">
        <v>98</v>
      </c>
      <c r="H184" s="418">
        <f>+Resumen_año!E11</f>
        <v>650.28300000000013</v>
      </c>
      <c r="I184" s="418">
        <f>+Resumen_año!F11</f>
        <v>0</v>
      </c>
      <c r="J184" s="418">
        <f>+Resumen_año!G11</f>
        <v>650.28300000000013</v>
      </c>
      <c r="K184" s="418">
        <f>+Resumen_año!H11</f>
        <v>80.738</v>
      </c>
      <c r="L184" s="418">
        <f>+Resumen_año!I11</f>
        <v>569.54500000000007</v>
      </c>
      <c r="M184" s="401">
        <f>+Resumen_año!J11</f>
        <v>0.12415825109990571</v>
      </c>
      <c r="N184" s="381" t="s">
        <v>262</v>
      </c>
      <c r="O184" s="398">
        <f>Resumen_año!$C$5</f>
        <v>43627</v>
      </c>
      <c r="P184" s="415"/>
      <c r="Q184" s="410"/>
    </row>
    <row r="185" spans="1:17" s="409" customFormat="1" ht="14.45" customHeight="1">
      <c r="A185" s="414" t="s">
        <v>90</v>
      </c>
      <c r="B185" s="414" t="s">
        <v>91</v>
      </c>
      <c r="C185" s="414" t="s">
        <v>113</v>
      </c>
      <c r="D185" s="396" t="s">
        <v>92</v>
      </c>
      <c r="E185" s="417" t="str">
        <f>+'Merluza común Artesanal'!D142</f>
        <v>AREA NORTE I</v>
      </c>
      <c r="F185" s="414" t="s">
        <v>94</v>
      </c>
      <c r="G185" s="414" t="s">
        <v>94</v>
      </c>
      <c r="H185" s="418">
        <f>'Merluza común Artesanal'!G142</f>
        <v>25.374300000000002</v>
      </c>
      <c r="I185" s="418">
        <f>'Merluza común Artesanal'!H142</f>
        <v>0</v>
      </c>
      <c r="J185" s="418">
        <f>'Merluza común Artesanal'!I142</f>
        <v>25.374300000000002</v>
      </c>
      <c r="K185" s="418">
        <f>'Merluza común Artesanal'!J142</f>
        <v>2.6459999999999999</v>
      </c>
      <c r="L185" s="418">
        <f>'Merluza común Artesanal'!K142</f>
        <v>22.728300000000001</v>
      </c>
      <c r="M185" s="401">
        <f>'Merluza común Artesanal'!L142</f>
        <v>0.10427873872382686</v>
      </c>
      <c r="N185" s="395" t="str">
        <f>'Merluza común Artesanal'!M142</f>
        <v>-</v>
      </c>
      <c r="O185" s="398">
        <f>Resumen_año!$C$5</f>
        <v>43627</v>
      </c>
      <c r="P185" s="415"/>
      <c r="Q185" s="410"/>
    </row>
    <row r="186" spans="1:17" s="409" customFormat="1" ht="15">
      <c r="A186" s="414" t="s">
        <v>90</v>
      </c>
      <c r="B186" s="414" t="s">
        <v>91</v>
      </c>
      <c r="C186" s="414" t="s">
        <v>113</v>
      </c>
      <c r="D186" s="396" t="s">
        <v>107</v>
      </c>
      <c r="E186" s="417" t="str">
        <f>+'Merluza común Artesanal'!E143</f>
        <v>STI BUZOS PESCADORES Y ACUICULTORES CALETA PRESIDENTE BALMACEDA DE LLICO  RSU 07.02.0096</v>
      </c>
      <c r="F186" s="414" t="s">
        <v>95</v>
      </c>
      <c r="G186" s="414" t="s">
        <v>100</v>
      </c>
      <c r="H186" s="418">
        <f>'Merluza común Artesanal'!G143</f>
        <v>64.867999999999995</v>
      </c>
      <c r="I186" s="418">
        <f>'Merluza común Artesanal'!H143</f>
        <v>0</v>
      </c>
      <c r="J186" s="418">
        <f>'Merluza común Artesanal'!I143</f>
        <v>64.867999999999995</v>
      </c>
      <c r="K186" s="418">
        <f>'Merluza común Artesanal'!J143</f>
        <v>6.2640000000000002</v>
      </c>
      <c r="L186" s="418">
        <f>'Merluza común Artesanal'!K143</f>
        <v>58.603999999999992</v>
      </c>
      <c r="M186" s="401">
        <f>'Merluza común Artesanal'!L143</f>
        <v>9.6565332675587354E-2</v>
      </c>
      <c r="N186" s="395" t="str">
        <f>'Merluza común Artesanal'!M143</f>
        <v>-</v>
      </c>
      <c r="O186" s="398">
        <f>Resumen_año!$C$5</f>
        <v>43627</v>
      </c>
      <c r="P186" s="415"/>
      <c r="Q186" s="410"/>
    </row>
    <row r="187" spans="1:17" s="409" customFormat="1" ht="15">
      <c r="A187" s="414" t="s">
        <v>90</v>
      </c>
      <c r="B187" s="414" t="s">
        <v>91</v>
      </c>
      <c r="C187" s="414" t="s">
        <v>113</v>
      </c>
      <c r="D187" s="396" t="s">
        <v>461</v>
      </c>
      <c r="E187" s="417" t="str">
        <f>+'Merluza común Artesanal'!E144</f>
        <v>CARLITA II (RPA 963657)</v>
      </c>
      <c r="F187" s="414" t="s">
        <v>101</v>
      </c>
      <c r="G187" s="414" t="s">
        <v>96</v>
      </c>
      <c r="H187" s="418">
        <f>'Merluza común Artesanal'!G144</f>
        <v>5.3259999999999996</v>
      </c>
      <c r="I187" s="418">
        <f>'Merluza común Artesanal'!H144</f>
        <v>0</v>
      </c>
      <c r="J187" s="418">
        <f>'Merluza común Artesanal'!I144</f>
        <v>5.3259999999999996</v>
      </c>
      <c r="K187" s="418">
        <f>'Merluza común Artesanal'!J144</f>
        <v>1.7549999999999999</v>
      </c>
      <c r="L187" s="418">
        <f>'Merluza común Artesanal'!K144</f>
        <v>3.5709999999999997</v>
      </c>
      <c r="M187" s="401">
        <f>'Merluza común Artesanal'!L144</f>
        <v>0.32951558392790087</v>
      </c>
      <c r="N187" s="395" t="str">
        <f>'Merluza común Artesanal'!M144</f>
        <v>-</v>
      </c>
      <c r="O187" s="398">
        <f>Resumen_año!$C$5</f>
        <v>43627</v>
      </c>
      <c r="P187" s="415"/>
      <c r="Q187" s="410"/>
    </row>
    <row r="188" spans="1:17" s="409" customFormat="1" ht="15">
      <c r="A188" s="414" t="s">
        <v>90</v>
      </c>
      <c r="B188" s="414" t="s">
        <v>91</v>
      </c>
      <c r="C188" s="414" t="s">
        <v>113</v>
      </c>
      <c r="D188" s="396" t="s">
        <v>461</v>
      </c>
      <c r="E188" s="417" t="str">
        <f>+'Merluza común Artesanal'!E144</f>
        <v>CARLITA II (RPA 963657)</v>
      </c>
      <c r="F188" s="414" t="s">
        <v>97</v>
      </c>
      <c r="G188" s="414" t="s">
        <v>98</v>
      </c>
      <c r="H188" s="418">
        <f>'Merluza común Artesanal'!G145</f>
        <v>6.0060000000000002</v>
      </c>
      <c r="I188" s="418">
        <f>'Merluza común Artesanal'!H145</f>
        <v>0</v>
      </c>
      <c r="J188" s="418">
        <f>'Merluza común Artesanal'!I145</f>
        <v>9.577</v>
      </c>
      <c r="K188" s="418">
        <f>'Merluza común Artesanal'!J145</f>
        <v>0</v>
      </c>
      <c r="L188" s="418">
        <f>'Merluza común Artesanal'!K145</f>
        <v>9.577</v>
      </c>
      <c r="M188" s="401">
        <f>'Merluza común Artesanal'!L145</f>
        <v>0</v>
      </c>
      <c r="N188" s="395" t="str">
        <f>'Merluza común Artesanal'!M145</f>
        <v>-</v>
      </c>
      <c r="O188" s="398">
        <f>Resumen_año!$C$5</f>
        <v>43627</v>
      </c>
      <c r="P188" s="415"/>
      <c r="Q188" s="410"/>
    </row>
    <row r="189" spans="1:17" s="409" customFormat="1" ht="15">
      <c r="A189" s="414" t="s">
        <v>90</v>
      </c>
      <c r="B189" s="414" t="s">
        <v>91</v>
      </c>
      <c r="C189" s="414" t="s">
        <v>113</v>
      </c>
      <c r="D189" s="396" t="s">
        <v>461</v>
      </c>
      <c r="E189" s="417" t="str">
        <f>+'Merluza común Artesanal'!E144</f>
        <v>CARLITA II (RPA 963657)</v>
      </c>
      <c r="F189" s="414" t="s">
        <v>101</v>
      </c>
      <c r="G189" s="414" t="s">
        <v>98</v>
      </c>
      <c r="H189" s="418">
        <f>'Merluza común Artesanal'!N144</f>
        <v>11.332000000000001</v>
      </c>
      <c r="I189" s="418">
        <f>'Merluza común Artesanal'!O144</f>
        <v>0</v>
      </c>
      <c r="J189" s="418">
        <f>'Merluza común Artesanal'!P144</f>
        <v>11.332000000000001</v>
      </c>
      <c r="K189" s="418">
        <f>'Merluza común Artesanal'!Q144</f>
        <v>1.7549999999999999</v>
      </c>
      <c r="L189" s="418">
        <f>'Merluza común Artesanal'!R144</f>
        <v>9.5770000000000017</v>
      </c>
      <c r="M189" s="401">
        <f>'Merluza común Artesanal'!S144</f>
        <v>0.15487116131309564</v>
      </c>
      <c r="N189" s="381" t="s">
        <v>262</v>
      </c>
      <c r="O189" s="398">
        <f>Resumen_año!$C$5</f>
        <v>43627</v>
      </c>
      <c r="P189" s="415"/>
      <c r="Q189" s="410"/>
    </row>
    <row r="190" spans="1:17" s="409" customFormat="1" ht="15">
      <c r="A190" s="414" t="s">
        <v>90</v>
      </c>
      <c r="B190" s="414" t="s">
        <v>91</v>
      </c>
      <c r="C190" s="414" t="s">
        <v>113</v>
      </c>
      <c r="D190" s="396" t="s">
        <v>461</v>
      </c>
      <c r="E190" s="417" t="str">
        <f>+'Merluza común Artesanal'!E146</f>
        <v>CRUCERO DEL MAR I (RPA 963743)</v>
      </c>
      <c r="F190" s="414" t="s">
        <v>101</v>
      </c>
      <c r="G190" s="414" t="s">
        <v>96</v>
      </c>
      <c r="H190" s="418">
        <f>+'Merluza común Artesanal'!G146</f>
        <v>5.3259999999999996</v>
      </c>
      <c r="I190" s="418">
        <f>+'Merluza común Artesanal'!H146</f>
        <v>0</v>
      </c>
      <c r="J190" s="418">
        <f>+'Merluza común Artesanal'!I146</f>
        <v>5.3259999999999996</v>
      </c>
      <c r="K190" s="418">
        <f>+'Merluza común Artesanal'!J146</f>
        <v>2.3220000000000001</v>
      </c>
      <c r="L190" s="418">
        <f>+'Merluza común Artesanal'!K146</f>
        <v>3.0039999999999996</v>
      </c>
      <c r="M190" s="401">
        <f>+'Merluza común Artesanal'!L146</f>
        <v>0.4359744648892227</v>
      </c>
      <c r="N190" s="397" t="str">
        <f>+'Merluza común Artesanal'!M146</f>
        <v>-</v>
      </c>
      <c r="O190" s="398">
        <f>Resumen_año!$C$5</f>
        <v>43627</v>
      </c>
      <c r="P190" s="415"/>
      <c r="Q190" s="410"/>
    </row>
    <row r="191" spans="1:17" s="409" customFormat="1" ht="15">
      <c r="A191" s="414" t="s">
        <v>90</v>
      </c>
      <c r="B191" s="414" t="s">
        <v>91</v>
      </c>
      <c r="C191" s="414" t="s">
        <v>113</v>
      </c>
      <c r="D191" s="396" t="s">
        <v>461</v>
      </c>
      <c r="E191" s="417" t="str">
        <f>+'Merluza común Artesanal'!E146</f>
        <v>CRUCERO DEL MAR I (RPA 963743)</v>
      </c>
      <c r="F191" s="414" t="s">
        <v>97</v>
      </c>
      <c r="G191" s="414" t="s">
        <v>98</v>
      </c>
      <c r="H191" s="418">
        <f>+'Merluza común Artesanal'!G147</f>
        <v>6.0060000000000002</v>
      </c>
      <c r="I191" s="418">
        <f>+'Merluza común Artesanal'!H147</f>
        <v>0</v>
      </c>
      <c r="J191" s="418">
        <f>+'Merluza común Artesanal'!I147</f>
        <v>9.01</v>
      </c>
      <c r="K191" s="418">
        <f>+'Merluza común Artesanal'!J147</f>
        <v>0</v>
      </c>
      <c r="L191" s="418">
        <f>+'Merluza común Artesanal'!K147</f>
        <v>9.01</v>
      </c>
      <c r="M191" s="401">
        <f>+'Merluza común Artesanal'!L147</f>
        <v>0</v>
      </c>
      <c r="N191" s="397" t="str">
        <f>+'Merluza común Artesanal'!M147</f>
        <v>-</v>
      </c>
      <c r="O191" s="398">
        <f>Resumen_año!$C$5</f>
        <v>43627</v>
      </c>
      <c r="P191" s="415"/>
      <c r="Q191" s="410"/>
    </row>
    <row r="192" spans="1:17" s="409" customFormat="1" ht="15">
      <c r="A192" s="414" t="s">
        <v>90</v>
      </c>
      <c r="B192" s="414" t="s">
        <v>91</v>
      </c>
      <c r="C192" s="414" t="s">
        <v>113</v>
      </c>
      <c r="D192" s="396" t="s">
        <v>461</v>
      </c>
      <c r="E192" s="417" t="str">
        <f>+'Merluza común Artesanal'!E146</f>
        <v>CRUCERO DEL MAR I (RPA 963743)</v>
      </c>
      <c r="F192" s="414" t="s">
        <v>101</v>
      </c>
      <c r="G192" s="414" t="s">
        <v>98</v>
      </c>
      <c r="H192" s="418">
        <f>+'Merluza común Artesanal'!N146</f>
        <v>11.332000000000001</v>
      </c>
      <c r="I192" s="418">
        <f>+'Merluza común Artesanal'!O146</f>
        <v>0</v>
      </c>
      <c r="J192" s="418">
        <f>+'Merluza común Artesanal'!P146</f>
        <v>11.332000000000001</v>
      </c>
      <c r="K192" s="418">
        <f>+'Merluza común Artesanal'!Q146</f>
        <v>2.3220000000000001</v>
      </c>
      <c r="L192" s="418">
        <f>+'Merluza común Artesanal'!R146</f>
        <v>9.0100000000000016</v>
      </c>
      <c r="M192" s="401">
        <f>+'Merluza común Artesanal'!S146</f>
        <v>0.20490645958348039</v>
      </c>
      <c r="N192" s="381" t="s">
        <v>262</v>
      </c>
      <c r="O192" s="398">
        <f>Resumen_año!$C$5</f>
        <v>43627</v>
      </c>
      <c r="P192" s="415"/>
      <c r="Q192" s="410"/>
    </row>
    <row r="193" spans="1:17" s="409" customFormat="1" ht="15">
      <c r="A193" s="414" t="s">
        <v>90</v>
      </c>
      <c r="B193" s="414" t="s">
        <v>91</v>
      </c>
      <c r="C193" s="414" t="s">
        <v>113</v>
      </c>
      <c r="D193" s="396" t="s">
        <v>461</v>
      </c>
      <c r="E193" s="417" t="str">
        <f>+'Merluza común Artesanal'!E148</f>
        <v>DIEGO ANTONIO I (RPA 957350)</v>
      </c>
      <c r="F193" s="414" t="s">
        <v>101</v>
      </c>
      <c r="G193" s="414" t="s">
        <v>96</v>
      </c>
      <c r="H193" s="418">
        <f>+'Merluza común Artesanal'!G148</f>
        <v>5.335</v>
      </c>
      <c r="I193" s="418">
        <f>+'Merluza común Artesanal'!H148</f>
        <v>0</v>
      </c>
      <c r="J193" s="418">
        <f>+'Merluza común Artesanal'!I148</f>
        <v>5.335</v>
      </c>
      <c r="K193" s="418">
        <f>+'Merluza común Artesanal'!J148</f>
        <v>1.8360000000000001</v>
      </c>
      <c r="L193" s="418">
        <f>+'Merluza común Artesanal'!K148</f>
        <v>3.4989999999999997</v>
      </c>
      <c r="M193" s="401">
        <f>+'Merluza común Artesanal'!L148</f>
        <v>0.3441424554826617</v>
      </c>
      <c r="N193" s="397" t="str">
        <f>+'Merluza común Artesanal'!M148</f>
        <v>-</v>
      </c>
      <c r="O193" s="398">
        <f>Resumen_año!$C$5</f>
        <v>43627</v>
      </c>
      <c r="P193" s="415"/>
      <c r="Q193" s="410"/>
    </row>
    <row r="194" spans="1:17" s="409" customFormat="1" ht="15">
      <c r="A194" s="414" t="s">
        <v>90</v>
      </c>
      <c r="B194" s="414" t="s">
        <v>91</v>
      </c>
      <c r="C194" s="414" t="s">
        <v>113</v>
      </c>
      <c r="D194" s="396" t="s">
        <v>461</v>
      </c>
      <c r="E194" s="417" t="str">
        <f>+'Merluza común Artesanal'!E148</f>
        <v>DIEGO ANTONIO I (RPA 957350)</v>
      </c>
      <c r="F194" s="414" t="s">
        <v>97</v>
      </c>
      <c r="G194" s="414" t="s">
        <v>98</v>
      </c>
      <c r="H194" s="418">
        <f>+'Merluza común Artesanal'!G149</f>
        <v>6.0149999999999997</v>
      </c>
      <c r="I194" s="418">
        <f>+'Merluza común Artesanal'!H149</f>
        <v>0</v>
      </c>
      <c r="J194" s="418">
        <f>+'Merluza común Artesanal'!I149</f>
        <v>9.5139999999999993</v>
      </c>
      <c r="K194" s="418">
        <f>+'Merluza común Artesanal'!J149</f>
        <v>0</v>
      </c>
      <c r="L194" s="418">
        <f>+'Merluza común Artesanal'!K149</f>
        <v>9.5139999999999993</v>
      </c>
      <c r="M194" s="401">
        <f>+'Merluza común Artesanal'!L149</f>
        <v>0</v>
      </c>
      <c r="N194" s="397" t="str">
        <f>+'Merluza común Artesanal'!M149</f>
        <v>-</v>
      </c>
      <c r="O194" s="398">
        <f>Resumen_año!$C$5</f>
        <v>43627</v>
      </c>
      <c r="P194" s="415"/>
      <c r="Q194" s="410"/>
    </row>
    <row r="195" spans="1:17" s="409" customFormat="1" ht="15">
      <c r="A195" s="414" t="s">
        <v>90</v>
      </c>
      <c r="B195" s="414" t="s">
        <v>91</v>
      </c>
      <c r="C195" s="414" t="s">
        <v>113</v>
      </c>
      <c r="D195" s="396" t="s">
        <v>461</v>
      </c>
      <c r="E195" s="417" t="str">
        <f>+'Merluza común Artesanal'!E148</f>
        <v>DIEGO ANTONIO I (RPA 957350)</v>
      </c>
      <c r="F195" s="414" t="s">
        <v>101</v>
      </c>
      <c r="G195" s="414" t="s">
        <v>98</v>
      </c>
      <c r="H195" s="418">
        <f>+'Merluza común Artesanal'!N148</f>
        <v>11.35</v>
      </c>
      <c r="I195" s="418">
        <f>+'Merluza común Artesanal'!O148</f>
        <v>0</v>
      </c>
      <c r="J195" s="418">
        <f>+'Merluza común Artesanal'!P148</f>
        <v>11.35</v>
      </c>
      <c r="K195" s="418">
        <f>+'Merluza común Artesanal'!Q148</f>
        <v>1.8360000000000001</v>
      </c>
      <c r="L195" s="418">
        <f>+'Merluza común Artesanal'!R148</f>
        <v>9.5139999999999993</v>
      </c>
      <c r="M195" s="401">
        <f>+'Merluza común Artesanal'!S148</f>
        <v>0.16176211453744493</v>
      </c>
      <c r="N195" s="381" t="s">
        <v>262</v>
      </c>
      <c r="O195" s="398">
        <f>Resumen_año!$C$5</f>
        <v>43627</v>
      </c>
      <c r="P195" s="415"/>
      <c r="Q195" s="410"/>
    </row>
    <row r="196" spans="1:17" s="409" customFormat="1" ht="15">
      <c r="A196" s="414" t="s">
        <v>90</v>
      </c>
      <c r="B196" s="414" t="s">
        <v>91</v>
      </c>
      <c r="C196" s="414" t="s">
        <v>113</v>
      </c>
      <c r="D196" s="396" t="s">
        <v>461</v>
      </c>
      <c r="E196" s="417" t="str">
        <f>+'Merluza común Artesanal'!E150</f>
        <v>EL NIÑO I (RPA 963683)</v>
      </c>
      <c r="F196" s="414" t="s">
        <v>101</v>
      </c>
      <c r="G196" s="414" t="s">
        <v>96</v>
      </c>
      <c r="H196" s="418">
        <f>+'Merluza común Artesanal'!G150</f>
        <v>5.3250000000000002</v>
      </c>
      <c r="I196" s="418">
        <f>+'Merluza común Artesanal'!H150</f>
        <v>0</v>
      </c>
      <c r="J196" s="418">
        <f>+'Merluza común Artesanal'!I150</f>
        <v>5.3250000000000002</v>
      </c>
      <c r="K196" s="418">
        <f>+'Merluza común Artesanal'!J150</f>
        <v>2.6459999999999999</v>
      </c>
      <c r="L196" s="418">
        <f>+'Merluza común Artesanal'!K150</f>
        <v>2.6790000000000003</v>
      </c>
      <c r="M196" s="401">
        <f>+'Merluza común Artesanal'!L150</f>
        <v>0.49690140845070419</v>
      </c>
      <c r="N196" s="397" t="str">
        <f>+'Merluza común Artesanal'!M150</f>
        <v>-</v>
      </c>
      <c r="O196" s="398">
        <f>Resumen_año!$C$5</f>
        <v>43627</v>
      </c>
      <c r="P196" s="415"/>
      <c r="Q196" s="410"/>
    </row>
    <row r="197" spans="1:17" s="409" customFormat="1" ht="15">
      <c r="A197" s="414" t="s">
        <v>90</v>
      </c>
      <c r="B197" s="414" t="s">
        <v>91</v>
      </c>
      <c r="C197" s="414" t="s">
        <v>113</v>
      </c>
      <c r="D197" s="396" t="s">
        <v>461</v>
      </c>
      <c r="E197" s="417" t="str">
        <f>+'Merluza común Artesanal'!E150</f>
        <v>EL NIÑO I (RPA 963683)</v>
      </c>
      <c r="F197" s="414" t="s">
        <v>97</v>
      </c>
      <c r="G197" s="414" t="s">
        <v>98</v>
      </c>
      <c r="H197" s="418">
        <f>+'Merluza común Artesanal'!G151</f>
        <v>6.0049999999999999</v>
      </c>
      <c r="I197" s="418">
        <f>+'Merluza común Artesanal'!H151</f>
        <v>0</v>
      </c>
      <c r="J197" s="418">
        <f>+'Merluza común Artesanal'!I151</f>
        <v>8.6840000000000011</v>
      </c>
      <c r="K197" s="418">
        <f>+'Merluza común Artesanal'!J151</f>
        <v>0</v>
      </c>
      <c r="L197" s="418">
        <f>+'Merluza común Artesanal'!K151</f>
        <v>8.6840000000000011</v>
      </c>
      <c r="M197" s="401">
        <f>+'Merluza común Artesanal'!L151</f>
        <v>0</v>
      </c>
      <c r="N197" s="397" t="str">
        <f>+'Merluza común Artesanal'!M151</f>
        <v>-</v>
      </c>
      <c r="O197" s="398">
        <f>Resumen_año!$C$5</f>
        <v>43627</v>
      </c>
      <c r="P197" s="415"/>
      <c r="Q197" s="410"/>
    </row>
    <row r="198" spans="1:17" s="409" customFormat="1" ht="15">
      <c r="A198" s="414" t="s">
        <v>90</v>
      </c>
      <c r="B198" s="414" t="s">
        <v>91</v>
      </c>
      <c r="C198" s="414" t="s">
        <v>113</v>
      </c>
      <c r="D198" s="396" t="s">
        <v>461</v>
      </c>
      <c r="E198" s="417" t="str">
        <f>+'Merluza común Artesanal'!E150</f>
        <v>EL NIÑO I (RPA 963683)</v>
      </c>
      <c r="F198" s="414" t="s">
        <v>101</v>
      </c>
      <c r="G198" s="414" t="s">
        <v>98</v>
      </c>
      <c r="H198" s="418">
        <f>+'Merluza común Artesanal'!N150</f>
        <v>11.33</v>
      </c>
      <c r="I198" s="418">
        <f>+'Merluza común Artesanal'!O150</f>
        <v>0</v>
      </c>
      <c r="J198" s="418">
        <f>+'Merluza común Artesanal'!P150</f>
        <v>11.33</v>
      </c>
      <c r="K198" s="418">
        <f>+'Merluza común Artesanal'!Q150</f>
        <v>2.6459999999999999</v>
      </c>
      <c r="L198" s="418">
        <f>+'Merluza común Artesanal'!R150</f>
        <v>8.6840000000000011</v>
      </c>
      <c r="M198" s="401">
        <f>+'Merluza común Artesanal'!S150</f>
        <v>0.23353927625772286</v>
      </c>
      <c r="N198" s="381" t="s">
        <v>262</v>
      </c>
      <c r="O198" s="398">
        <f>Resumen_año!$C$5</f>
        <v>43627</v>
      </c>
      <c r="P198" s="415"/>
      <c r="Q198" s="410"/>
    </row>
    <row r="199" spans="1:17" s="409" customFormat="1" ht="15">
      <c r="A199" s="414" t="s">
        <v>90</v>
      </c>
      <c r="B199" s="414" t="s">
        <v>91</v>
      </c>
      <c r="C199" s="414" t="s">
        <v>113</v>
      </c>
      <c r="D199" s="396" t="s">
        <v>461</v>
      </c>
      <c r="E199" s="417" t="str">
        <f>+'Merluza común Artesanal'!E152</f>
        <v>EL RAUL I (RPA 959324)</v>
      </c>
      <c r="F199" s="414" t="s">
        <v>101</v>
      </c>
      <c r="G199" s="414" t="s">
        <v>96</v>
      </c>
      <c r="H199" s="418">
        <f>+'Merluza común Artesanal'!G152</f>
        <v>5.3289999999999997</v>
      </c>
      <c r="I199" s="418">
        <f>+'Merluza común Artesanal'!H152</f>
        <v>0</v>
      </c>
      <c r="J199" s="418">
        <f>+'Merluza común Artesanal'!I152</f>
        <v>5.3289999999999997</v>
      </c>
      <c r="K199" s="418">
        <f>+'Merluza común Artesanal'!J152</f>
        <v>2.673</v>
      </c>
      <c r="L199" s="418">
        <f>+'Merluza común Artesanal'!K152</f>
        <v>2.6559999999999997</v>
      </c>
      <c r="M199" s="401">
        <f>+'Merluza común Artesanal'!L152</f>
        <v>0.5015950459748546</v>
      </c>
      <c r="N199" s="397" t="str">
        <f>+'Merluza común Artesanal'!M152</f>
        <v>-</v>
      </c>
      <c r="O199" s="398">
        <f>Resumen_año!$C$5</f>
        <v>43627</v>
      </c>
      <c r="P199" s="415"/>
      <c r="Q199" s="410"/>
    </row>
    <row r="200" spans="1:17" s="409" customFormat="1" ht="15">
      <c r="A200" s="414" t="s">
        <v>90</v>
      </c>
      <c r="B200" s="414" t="s">
        <v>91</v>
      </c>
      <c r="C200" s="414" t="s">
        <v>113</v>
      </c>
      <c r="D200" s="396" t="s">
        <v>461</v>
      </c>
      <c r="E200" s="417" t="str">
        <f>+'Merluza común Artesanal'!E152</f>
        <v>EL RAUL I (RPA 959324)</v>
      </c>
      <c r="F200" s="414" t="s">
        <v>97</v>
      </c>
      <c r="G200" s="414" t="s">
        <v>98</v>
      </c>
      <c r="H200" s="418">
        <f>+'Merluza común Artesanal'!G153</f>
        <v>6.0090000000000003</v>
      </c>
      <c r="I200" s="418">
        <f>+'Merluza común Artesanal'!H153</f>
        <v>0</v>
      </c>
      <c r="J200" s="418">
        <f>+'Merluza común Artesanal'!I153</f>
        <v>8.6649999999999991</v>
      </c>
      <c r="K200" s="418">
        <f>+'Merluza común Artesanal'!J153</f>
        <v>0</v>
      </c>
      <c r="L200" s="418">
        <f>+'Merluza común Artesanal'!K153</f>
        <v>8.6649999999999991</v>
      </c>
      <c r="M200" s="401">
        <f>+'Merluza común Artesanal'!L153</f>
        <v>0</v>
      </c>
      <c r="N200" s="397" t="str">
        <f>+'Merluza común Artesanal'!M153</f>
        <v>-</v>
      </c>
      <c r="O200" s="398">
        <f>Resumen_año!$C$5</f>
        <v>43627</v>
      </c>
      <c r="P200" s="415"/>
      <c r="Q200" s="410"/>
    </row>
    <row r="201" spans="1:17" s="409" customFormat="1" ht="15">
      <c r="A201" s="414" t="s">
        <v>90</v>
      </c>
      <c r="B201" s="414" t="s">
        <v>91</v>
      </c>
      <c r="C201" s="414" t="s">
        <v>113</v>
      </c>
      <c r="D201" s="396" t="s">
        <v>461</v>
      </c>
      <c r="E201" s="417" t="str">
        <f>+'Merluza común Artesanal'!E152</f>
        <v>EL RAUL I (RPA 959324)</v>
      </c>
      <c r="F201" s="414" t="s">
        <v>101</v>
      </c>
      <c r="G201" s="414" t="s">
        <v>98</v>
      </c>
      <c r="H201" s="418">
        <f>+'Merluza común Artesanal'!N152</f>
        <v>11.338000000000001</v>
      </c>
      <c r="I201" s="418">
        <f>+'Merluza común Artesanal'!O152</f>
        <v>0</v>
      </c>
      <c r="J201" s="418">
        <f>+'Merluza común Artesanal'!P152</f>
        <v>11.338000000000001</v>
      </c>
      <c r="K201" s="418">
        <f>+'Merluza común Artesanal'!Q152</f>
        <v>2.673</v>
      </c>
      <c r="L201" s="418">
        <f>+'Merluza común Artesanal'!R152</f>
        <v>8.6650000000000009</v>
      </c>
      <c r="M201" s="401">
        <f>+'Merluza común Artesanal'!S152</f>
        <v>0.23575586523196329</v>
      </c>
      <c r="N201" s="381" t="s">
        <v>262</v>
      </c>
      <c r="O201" s="398">
        <f>Resumen_año!$C$5</f>
        <v>43627</v>
      </c>
      <c r="P201" s="415"/>
      <c r="Q201" s="410"/>
    </row>
    <row r="202" spans="1:17" s="409" customFormat="1" ht="15">
      <c r="A202" s="414" t="s">
        <v>90</v>
      </c>
      <c r="B202" s="414" t="s">
        <v>91</v>
      </c>
      <c r="C202" s="414" t="s">
        <v>113</v>
      </c>
      <c r="D202" s="396" t="s">
        <v>461</v>
      </c>
      <c r="E202" s="417" t="str">
        <f>+'Merluza común Artesanal'!E154</f>
        <v>MARIA IRENE III (RPA 965110)</v>
      </c>
      <c r="F202" s="414" t="s">
        <v>101</v>
      </c>
      <c r="G202" s="414" t="s">
        <v>96</v>
      </c>
      <c r="H202" s="418">
        <f>+'Merluza común Artesanal'!G154</f>
        <v>5.327</v>
      </c>
      <c r="I202" s="418">
        <f>+'Merluza común Artesanal'!H154</f>
        <v>0</v>
      </c>
      <c r="J202" s="418">
        <f>+'Merluza común Artesanal'!I154</f>
        <v>5.327</v>
      </c>
      <c r="K202" s="418">
        <f>+'Merluza común Artesanal'!J154</f>
        <v>1.62</v>
      </c>
      <c r="L202" s="418">
        <f>+'Merluza común Artesanal'!K154</f>
        <v>3.7069999999999999</v>
      </c>
      <c r="M202" s="401">
        <f>+'Merluza común Artesanal'!L154</f>
        <v>0.30411113196921347</v>
      </c>
      <c r="N202" s="397" t="str">
        <f>+'Merluza común Artesanal'!M154</f>
        <v>-</v>
      </c>
      <c r="O202" s="398">
        <f>Resumen_año!$C$5</f>
        <v>43627</v>
      </c>
      <c r="P202" s="415"/>
      <c r="Q202" s="410"/>
    </row>
    <row r="203" spans="1:17" s="409" customFormat="1" ht="15">
      <c r="A203" s="414" t="s">
        <v>90</v>
      </c>
      <c r="B203" s="414" t="s">
        <v>91</v>
      </c>
      <c r="C203" s="414" t="s">
        <v>113</v>
      </c>
      <c r="D203" s="396" t="s">
        <v>461</v>
      </c>
      <c r="E203" s="417" t="str">
        <f>+'Merluza común Artesanal'!E154</f>
        <v>MARIA IRENE III (RPA 965110)</v>
      </c>
      <c r="F203" s="414" t="s">
        <v>97</v>
      </c>
      <c r="G203" s="414" t="s">
        <v>98</v>
      </c>
      <c r="H203" s="418">
        <f>+'Merluza común Artesanal'!G155</f>
        <v>6.0060000000000002</v>
      </c>
      <c r="I203" s="418">
        <f>+'Merluza común Artesanal'!H155</f>
        <v>0</v>
      </c>
      <c r="J203" s="418">
        <f>+'Merluza común Artesanal'!I155</f>
        <v>9.713000000000001</v>
      </c>
      <c r="K203" s="418">
        <f>+'Merluza común Artesanal'!J155</f>
        <v>0</v>
      </c>
      <c r="L203" s="418">
        <f>+'Merluza común Artesanal'!K155</f>
        <v>9.713000000000001</v>
      </c>
      <c r="M203" s="401">
        <f>+'Merluza común Artesanal'!L155</f>
        <v>0</v>
      </c>
      <c r="N203" s="397" t="str">
        <f>+'Merluza común Artesanal'!M155</f>
        <v>-</v>
      </c>
      <c r="O203" s="398">
        <f>Resumen_año!$C$5</f>
        <v>43627</v>
      </c>
      <c r="P203" s="415"/>
      <c r="Q203" s="410"/>
    </row>
    <row r="204" spans="1:17" s="409" customFormat="1" ht="15">
      <c r="A204" s="414" t="s">
        <v>90</v>
      </c>
      <c r="B204" s="414" t="s">
        <v>91</v>
      </c>
      <c r="C204" s="414" t="s">
        <v>113</v>
      </c>
      <c r="D204" s="396" t="s">
        <v>461</v>
      </c>
      <c r="E204" s="417" t="str">
        <f>+'Merluza común Artesanal'!E154</f>
        <v>MARIA IRENE III (RPA 965110)</v>
      </c>
      <c r="F204" s="414" t="s">
        <v>101</v>
      </c>
      <c r="G204" s="414" t="s">
        <v>98</v>
      </c>
      <c r="H204" s="418">
        <f>+'Merluza común Artesanal'!N154</f>
        <v>11.333</v>
      </c>
      <c r="I204" s="418">
        <f>+'Merluza común Artesanal'!O154</f>
        <v>0</v>
      </c>
      <c r="J204" s="418">
        <f>+'Merluza común Artesanal'!P154</f>
        <v>11.333</v>
      </c>
      <c r="K204" s="418">
        <f>+'Merluza común Artesanal'!Q154</f>
        <v>1.62</v>
      </c>
      <c r="L204" s="418">
        <f>+'Merluza común Artesanal'!R154</f>
        <v>9.713000000000001</v>
      </c>
      <c r="M204" s="401">
        <f>+'Merluza común Artesanal'!S154</f>
        <v>0.14294538074649255</v>
      </c>
      <c r="N204" s="381" t="s">
        <v>262</v>
      </c>
      <c r="O204" s="398">
        <f>Resumen_año!$C$5</f>
        <v>43627</v>
      </c>
      <c r="P204" s="415"/>
      <c r="Q204" s="410"/>
    </row>
    <row r="205" spans="1:17" s="409" customFormat="1" ht="15">
      <c r="A205" s="414" t="s">
        <v>90</v>
      </c>
      <c r="B205" s="414" t="s">
        <v>91</v>
      </c>
      <c r="C205" s="414" t="s">
        <v>113</v>
      </c>
      <c r="D205" s="396" t="s">
        <v>461</v>
      </c>
      <c r="E205" s="417" t="str">
        <f>+'Merluza común Artesanal'!E156</f>
        <v>MARIA VICTORIA (RPA 924515)</v>
      </c>
      <c r="F205" s="414" t="s">
        <v>101</v>
      </c>
      <c r="G205" s="414" t="s">
        <v>96</v>
      </c>
      <c r="H205" s="418">
        <f>+'Merluza común Artesanal'!G156</f>
        <v>5.3280000000000003</v>
      </c>
      <c r="I205" s="418">
        <f>+'Merluza común Artesanal'!H156</f>
        <v>0</v>
      </c>
      <c r="J205" s="418">
        <f>+'Merluza común Artesanal'!I156</f>
        <v>5.3280000000000003</v>
      </c>
      <c r="K205" s="418">
        <f>+'Merluza común Artesanal'!J156</f>
        <v>2.3220000000000001</v>
      </c>
      <c r="L205" s="418">
        <f>+'Merluza común Artesanal'!K156</f>
        <v>3.0060000000000002</v>
      </c>
      <c r="M205" s="401">
        <f>+'Merluza común Artesanal'!L156</f>
        <v>0.4358108108108108</v>
      </c>
      <c r="N205" s="397" t="str">
        <f>+'Merluza común Artesanal'!M156</f>
        <v>-</v>
      </c>
      <c r="O205" s="398">
        <f>Resumen_año!$C$5</f>
        <v>43627</v>
      </c>
      <c r="P205" s="415"/>
      <c r="Q205" s="410"/>
    </row>
    <row r="206" spans="1:17" s="409" customFormat="1" ht="15">
      <c r="A206" s="414" t="s">
        <v>90</v>
      </c>
      <c r="B206" s="414" t="s">
        <v>91</v>
      </c>
      <c r="C206" s="414" t="s">
        <v>113</v>
      </c>
      <c r="D206" s="396" t="s">
        <v>461</v>
      </c>
      <c r="E206" s="417" t="str">
        <f>+'Merluza común Artesanal'!E156</f>
        <v>MARIA VICTORIA (RPA 924515)</v>
      </c>
      <c r="F206" s="414" t="s">
        <v>97</v>
      </c>
      <c r="G206" s="414" t="s">
        <v>98</v>
      </c>
      <c r="H206" s="418">
        <f>+'Merluza común Artesanal'!G157</f>
        <v>6.008</v>
      </c>
      <c r="I206" s="418">
        <f>+'Merluza común Artesanal'!H157</f>
        <v>0</v>
      </c>
      <c r="J206" s="418">
        <f>+'Merluza común Artesanal'!I157</f>
        <v>9.0139999999999993</v>
      </c>
      <c r="K206" s="418">
        <f>+'Merluza común Artesanal'!J157</f>
        <v>0</v>
      </c>
      <c r="L206" s="418">
        <f>+'Merluza común Artesanal'!K157</f>
        <v>9.0139999999999993</v>
      </c>
      <c r="M206" s="401">
        <f>+'Merluza común Artesanal'!L157</f>
        <v>0</v>
      </c>
      <c r="N206" s="397" t="str">
        <f>+'Merluza común Artesanal'!M157</f>
        <v>-</v>
      </c>
      <c r="O206" s="398">
        <f>Resumen_año!$C$5</f>
        <v>43627</v>
      </c>
      <c r="P206" s="415"/>
      <c r="Q206" s="410"/>
    </row>
    <row r="207" spans="1:17" s="409" customFormat="1" ht="15">
      <c r="A207" s="414" t="s">
        <v>90</v>
      </c>
      <c r="B207" s="414" t="s">
        <v>91</v>
      </c>
      <c r="C207" s="414" t="s">
        <v>113</v>
      </c>
      <c r="D207" s="396" t="s">
        <v>461</v>
      </c>
      <c r="E207" s="417" t="str">
        <f>+'Merluza común Artesanal'!E156</f>
        <v>MARIA VICTORIA (RPA 924515)</v>
      </c>
      <c r="F207" s="414" t="s">
        <v>101</v>
      </c>
      <c r="G207" s="414" t="s">
        <v>98</v>
      </c>
      <c r="H207" s="418">
        <f>+'Merluza común Artesanal'!N156</f>
        <v>11.336</v>
      </c>
      <c r="I207" s="418">
        <f>+'Merluza común Artesanal'!O156</f>
        <v>0</v>
      </c>
      <c r="J207" s="418">
        <f>+'Merluza común Artesanal'!P156</f>
        <v>11.336</v>
      </c>
      <c r="K207" s="418">
        <f>+'Merluza común Artesanal'!Q156</f>
        <v>2.3220000000000001</v>
      </c>
      <c r="L207" s="418">
        <f>+'Merluza común Artesanal'!R156</f>
        <v>9.0139999999999993</v>
      </c>
      <c r="M207" s="401">
        <f>+'Merluza común Artesanal'!S156</f>
        <v>0.20483415666901905</v>
      </c>
      <c r="N207" s="381" t="s">
        <v>262</v>
      </c>
      <c r="O207" s="398">
        <f>Resumen_año!$C$5</f>
        <v>43627</v>
      </c>
      <c r="P207" s="415"/>
      <c r="Q207" s="410"/>
    </row>
    <row r="208" spans="1:17" s="409" customFormat="1" ht="15">
      <c r="A208" s="414" t="s">
        <v>90</v>
      </c>
      <c r="B208" s="414" t="s">
        <v>91</v>
      </c>
      <c r="C208" s="414" t="s">
        <v>113</v>
      </c>
      <c r="D208" s="396" t="s">
        <v>461</v>
      </c>
      <c r="E208" s="417" t="str">
        <f>+'Merluza común Artesanal'!E158</f>
        <v>PINGÜINO I (RPA 956576)</v>
      </c>
      <c r="F208" s="414" t="s">
        <v>101</v>
      </c>
      <c r="G208" s="414" t="s">
        <v>96</v>
      </c>
      <c r="H208" s="418">
        <f>+'Merluza común Artesanal'!G158</f>
        <v>5.3280000000000003</v>
      </c>
      <c r="I208" s="418">
        <f>+'Merluza común Artesanal'!H158</f>
        <v>0</v>
      </c>
      <c r="J208" s="418">
        <f>+'Merluza común Artesanal'!I158</f>
        <v>5.3280000000000003</v>
      </c>
      <c r="K208" s="418">
        <f>+'Merluza común Artesanal'!J158</f>
        <v>1.89</v>
      </c>
      <c r="L208" s="418">
        <f>+'Merluza común Artesanal'!K158</f>
        <v>3.4380000000000006</v>
      </c>
      <c r="M208" s="401">
        <f>+'Merluza común Artesanal'!L158</f>
        <v>0.35472972972972971</v>
      </c>
      <c r="N208" s="397" t="str">
        <f>+'Merluza común Artesanal'!M158</f>
        <v>-</v>
      </c>
      <c r="O208" s="398">
        <f>Resumen_año!$C$5</f>
        <v>43627</v>
      </c>
      <c r="P208" s="415"/>
      <c r="Q208" s="410"/>
    </row>
    <row r="209" spans="1:17" s="409" customFormat="1" ht="15">
      <c r="A209" s="414" t="s">
        <v>90</v>
      </c>
      <c r="B209" s="414" t="s">
        <v>91</v>
      </c>
      <c r="C209" s="414" t="s">
        <v>113</v>
      </c>
      <c r="D209" s="396" t="s">
        <v>461</v>
      </c>
      <c r="E209" s="417" t="str">
        <f>+'Merluza común Artesanal'!E158</f>
        <v>PINGÜINO I (RPA 956576)</v>
      </c>
      <c r="F209" s="414" t="s">
        <v>97</v>
      </c>
      <c r="G209" s="414" t="s">
        <v>98</v>
      </c>
      <c r="H209" s="418">
        <f>+'Merluza común Artesanal'!G159</f>
        <v>6.008</v>
      </c>
      <c r="I209" s="418">
        <f>+'Merluza común Artesanal'!H159</f>
        <v>0</v>
      </c>
      <c r="J209" s="418">
        <f>+'Merluza común Artesanal'!I159</f>
        <v>9.4460000000000015</v>
      </c>
      <c r="K209" s="418">
        <f>+'Merluza común Artesanal'!J159</f>
        <v>0</v>
      </c>
      <c r="L209" s="418">
        <f>+'Merluza común Artesanal'!K159</f>
        <v>9.4460000000000015</v>
      </c>
      <c r="M209" s="401">
        <f>+'Merluza común Artesanal'!L159</f>
        <v>0</v>
      </c>
      <c r="N209" s="397" t="str">
        <f>+'Merluza común Artesanal'!M159</f>
        <v>-</v>
      </c>
      <c r="O209" s="398">
        <f>Resumen_año!$C$5</f>
        <v>43627</v>
      </c>
      <c r="P209" s="415"/>
      <c r="Q209" s="410"/>
    </row>
    <row r="210" spans="1:17" s="409" customFormat="1" ht="15">
      <c r="A210" s="414" t="s">
        <v>90</v>
      </c>
      <c r="B210" s="414" t="s">
        <v>91</v>
      </c>
      <c r="C210" s="414" t="s">
        <v>113</v>
      </c>
      <c r="D210" s="396" t="s">
        <v>461</v>
      </c>
      <c r="E210" s="417" t="str">
        <f>+'Merluza común Artesanal'!E158</f>
        <v>PINGÜINO I (RPA 956576)</v>
      </c>
      <c r="F210" s="414" t="s">
        <v>101</v>
      </c>
      <c r="G210" s="414" t="s">
        <v>98</v>
      </c>
      <c r="H210" s="418">
        <f>+'Merluza común Artesanal'!N158</f>
        <v>11.336</v>
      </c>
      <c r="I210" s="418">
        <f>+'Merluza común Artesanal'!O158</f>
        <v>0</v>
      </c>
      <c r="J210" s="418">
        <f>+'Merluza común Artesanal'!P158</f>
        <v>11.336</v>
      </c>
      <c r="K210" s="418">
        <f>+'Merluza común Artesanal'!Q158</f>
        <v>1.89</v>
      </c>
      <c r="L210" s="418">
        <f>+'Merluza común Artesanal'!R158</f>
        <v>9.4459999999999997</v>
      </c>
      <c r="M210" s="401">
        <f>+'Merluza común Artesanal'!S158</f>
        <v>0.16672547635850388</v>
      </c>
      <c r="N210" s="381" t="s">
        <v>262</v>
      </c>
      <c r="O210" s="398">
        <f>Resumen_año!$C$5</f>
        <v>43627</v>
      </c>
      <c r="P210" s="415"/>
      <c r="Q210" s="410"/>
    </row>
    <row r="211" spans="1:17" s="409" customFormat="1" ht="15">
      <c r="A211" s="414" t="s">
        <v>90</v>
      </c>
      <c r="B211" s="414" t="s">
        <v>91</v>
      </c>
      <c r="C211" s="414" t="s">
        <v>113</v>
      </c>
      <c r="D211" s="396" t="s">
        <v>461</v>
      </c>
      <c r="E211" s="417" t="str">
        <f>+'Merluza común Artesanal'!E160</f>
        <v>SANTA ROSA II (RPA 956905)</v>
      </c>
      <c r="F211" s="414" t="s">
        <v>101</v>
      </c>
      <c r="G211" s="414" t="s">
        <v>96</v>
      </c>
      <c r="H211" s="418">
        <f>+'Merluza común Artesanal'!G160</f>
        <v>5.3259999999999996</v>
      </c>
      <c r="I211" s="418">
        <f>+'Merluza común Artesanal'!H160</f>
        <v>0</v>
      </c>
      <c r="J211" s="418">
        <f>+'Merluza común Artesanal'!I160</f>
        <v>5.3259999999999996</v>
      </c>
      <c r="K211" s="418">
        <f>+'Merluza común Artesanal'!J160</f>
        <v>1.2150000000000001</v>
      </c>
      <c r="L211" s="418">
        <f>+'Merluza común Artesanal'!K160</f>
        <v>4.1109999999999998</v>
      </c>
      <c r="M211" s="401">
        <f>+'Merluza común Artesanal'!L160</f>
        <v>0.22812617348854677</v>
      </c>
      <c r="N211" s="397" t="str">
        <f>+'Merluza común Artesanal'!M160</f>
        <v>-</v>
      </c>
      <c r="O211" s="398">
        <f>Resumen_año!$C$5</f>
        <v>43627</v>
      </c>
      <c r="P211" s="415"/>
      <c r="Q211" s="410"/>
    </row>
    <row r="212" spans="1:17" s="409" customFormat="1" ht="15">
      <c r="A212" s="414" t="s">
        <v>90</v>
      </c>
      <c r="B212" s="414" t="s">
        <v>91</v>
      </c>
      <c r="C212" s="414" t="s">
        <v>113</v>
      </c>
      <c r="D212" s="396" t="s">
        <v>461</v>
      </c>
      <c r="E212" s="417" t="str">
        <f>+'Merluza común Artesanal'!E160</f>
        <v>SANTA ROSA II (RPA 956905)</v>
      </c>
      <c r="F212" s="414" t="s">
        <v>97</v>
      </c>
      <c r="G212" s="414" t="s">
        <v>98</v>
      </c>
      <c r="H212" s="418">
        <f>+'Merluza común Artesanal'!G161</f>
        <v>6.0049999999999999</v>
      </c>
      <c r="I212" s="418">
        <f>+'Merluza común Artesanal'!H161</f>
        <v>0</v>
      </c>
      <c r="J212" s="418">
        <f>+'Merluza común Artesanal'!I161</f>
        <v>10.116</v>
      </c>
      <c r="K212" s="418">
        <f>+'Merluza común Artesanal'!J161</f>
        <v>0</v>
      </c>
      <c r="L212" s="418">
        <f>+'Merluza común Artesanal'!K161</f>
        <v>10.116</v>
      </c>
      <c r="M212" s="401">
        <f>+'Merluza común Artesanal'!L161</f>
        <v>0</v>
      </c>
      <c r="N212" s="397" t="str">
        <f>+'Merluza común Artesanal'!M161</f>
        <v>-</v>
      </c>
      <c r="O212" s="398">
        <f>Resumen_año!$C$5</f>
        <v>43627</v>
      </c>
      <c r="P212" s="415"/>
      <c r="Q212" s="410"/>
    </row>
    <row r="213" spans="1:17" s="409" customFormat="1" ht="15">
      <c r="A213" s="414" t="s">
        <v>90</v>
      </c>
      <c r="B213" s="414" t="s">
        <v>91</v>
      </c>
      <c r="C213" s="414" t="s">
        <v>113</v>
      </c>
      <c r="D213" s="396" t="s">
        <v>461</v>
      </c>
      <c r="E213" s="417" t="str">
        <f>+'Merluza común Artesanal'!E160</f>
        <v>SANTA ROSA II (RPA 956905)</v>
      </c>
      <c r="F213" s="414" t="s">
        <v>101</v>
      </c>
      <c r="G213" s="414" t="s">
        <v>98</v>
      </c>
      <c r="H213" s="418">
        <f>+'Merluza común Artesanal'!N160</f>
        <v>11.331</v>
      </c>
      <c r="I213" s="418">
        <f>+'Merluza común Artesanal'!O160</f>
        <v>0</v>
      </c>
      <c r="J213" s="418">
        <f>+'Merluza común Artesanal'!P160</f>
        <v>11.331</v>
      </c>
      <c r="K213" s="418">
        <f>+'Merluza común Artesanal'!Q160</f>
        <v>1.2150000000000001</v>
      </c>
      <c r="L213" s="418">
        <f>+'Merluza común Artesanal'!R160</f>
        <v>10.116</v>
      </c>
      <c r="M213" s="401">
        <f>+'Merluza común Artesanal'!S160</f>
        <v>0.10722795869737889</v>
      </c>
      <c r="N213" s="381" t="s">
        <v>262</v>
      </c>
      <c r="O213" s="398">
        <f>Resumen_año!$C$5</f>
        <v>43627</v>
      </c>
      <c r="P213" s="415"/>
      <c r="Q213" s="410"/>
    </row>
    <row r="214" spans="1:17" s="409" customFormat="1" ht="15">
      <c r="A214" s="414" t="s">
        <v>90</v>
      </c>
      <c r="B214" s="414" t="s">
        <v>91</v>
      </c>
      <c r="C214" s="414" t="s">
        <v>113</v>
      </c>
      <c r="D214" s="396" t="s">
        <v>461</v>
      </c>
      <c r="E214" s="417" t="str">
        <f>+'Merluza común Artesanal'!E162</f>
        <v>TITAN DEL MAR I (RPA 965111)</v>
      </c>
      <c r="F214" s="414" t="s">
        <v>101</v>
      </c>
      <c r="G214" s="414" t="s">
        <v>96</v>
      </c>
      <c r="H214" s="418">
        <f>+'Merluza común Artesanal'!G162</f>
        <v>5.33</v>
      </c>
      <c r="I214" s="418">
        <f>+'Merluza común Artesanal'!H162</f>
        <v>0</v>
      </c>
      <c r="J214" s="418">
        <f>+'Merluza común Artesanal'!I162</f>
        <v>5.33</v>
      </c>
      <c r="K214" s="418">
        <f>+'Merluza común Artesanal'!J162</f>
        <v>2.5379999999999998</v>
      </c>
      <c r="L214" s="418">
        <f>+'Merluza común Artesanal'!K162</f>
        <v>2.7920000000000003</v>
      </c>
      <c r="M214" s="401">
        <f>+'Merluza común Artesanal'!L162</f>
        <v>0.47617260787992494</v>
      </c>
      <c r="N214" s="397" t="str">
        <f>+'Merluza común Artesanal'!M162</f>
        <v>-</v>
      </c>
      <c r="O214" s="398">
        <f>Resumen_año!$C$5</f>
        <v>43627</v>
      </c>
      <c r="P214" s="415"/>
      <c r="Q214" s="410"/>
    </row>
    <row r="215" spans="1:17" s="409" customFormat="1" ht="15">
      <c r="A215" s="414" t="s">
        <v>90</v>
      </c>
      <c r="B215" s="414" t="s">
        <v>91</v>
      </c>
      <c r="C215" s="414" t="s">
        <v>113</v>
      </c>
      <c r="D215" s="396" t="s">
        <v>461</v>
      </c>
      <c r="E215" s="417" t="str">
        <f>+'Merluza común Artesanal'!E162</f>
        <v>TITAN DEL MAR I (RPA 965111)</v>
      </c>
      <c r="F215" s="414" t="s">
        <v>97</v>
      </c>
      <c r="G215" s="414" t="s">
        <v>98</v>
      </c>
      <c r="H215" s="418">
        <f>+'Merluza común Artesanal'!G163</f>
        <v>6.01</v>
      </c>
      <c r="I215" s="418">
        <f>+'Merluza común Artesanal'!H163</f>
        <v>0</v>
      </c>
      <c r="J215" s="418">
        <f>+'Merluza común Artesanal'!I163</f>
        <v>8.8019999999999996</v>
      </c>
      <c r="K215" s="418">
        <f>+'Merluza común Artesanal'!J163</f>
        <v>0</v>
      </c>
      <c r="L215" s="418">
        <f>+'Merluza común Artesanal'!K163</f>
        <v>8.8019999999999996</v>
      </c>
      <c r="M215" s="401">
        <f>+'Merluza común Artesanal'!L163</f>
        <v>0</v>
      </c>
      <c r="N215" s="397" t="str">
        <f>+'Merluza común Artesanal'!M163</f>
        <v>-</v>
      </c>
      <c r="O215" s="398">
        <f>Resumen_año!$C$5</f>
        <v>43627</v>
      </c>
      <c r="P215" s="415"/>
      <c r="Q215" s="410"/>
    </row>
    <row r="216" spans="1:17" s="409" customFormat="1" ht="15">
      <c r="A216" s="414" t="s">
        <v>90</v>
      </c>
      <c r="B216" s="414" t="s">
        <v>91</v>
      </c>
      <c r="C216" s="414" t="s">
        <v>113</v>
      </c>
      <c r="D216" s="396" t="s">
        <v>461</v>
      </c>
      <c r="E216" s="417" t="str">
        <f>+'Merluza común Artesanal'!E162</f>
        <v>TITAN DEL MAR I (RPA 965111)</v>
      </c>
      <c r="F216" s="414" t="s">
        <v>101</v>
      </c>
      <c r="G216" s="414" t="s">
        <v>98</v>
      </c>
      <c r="H216" s="418">
        <f>+'Merluza común Artesanal'!N162</f>
        <v>11.34</v>
      </c>
      <c r="I216" s="418">
        <f>+'Merluza común Artesanal'!O162</f>
        <v>0</v>
      </c>
      <c r="J216" s="418">
        <f>+'Merluza común Artesanal'!P162</f>
        <v>11.34</v>
      </c>
      <c r="K216" s="418">
        <f>+'Merluza común Artesanal'!Q162</f>
        <v>2.5379999999999998</v>
      </c>
      <c r="L216" s="418">
        <f>+'Merluza común Artesanal'!R162</f>
        <v>8.8019999999999996</v>
      </c>
      <c r="M216" s="401">
        <f>+'Merluza común Artesanal'!S162</f>
        <v>0.22380952380952379</v>
      </c>
      <c r="N216" s="381" t="s">
        <v>262</v>
      </c>
      <c r="O216" s="398">
        <f>Resumen_año!$C$5</f>
        <v>43627</v>
      </c>
      <c r="P216" s="415"/>
      <c r="Q216" s="410"/>
    </row>
    <row r="217" spans="1:17" s="409" customFormat="1" ht="15">
      <c r="A217" s="414" t="s">
        <v>90</v>
      </c>
      <c r="B217" s="414" t="s">
        <v>91</v>
      </c>
      <c r="C217" s="414" t="s">
        <v>113</v>
      </c>
      <c r="D217" s="396" t="s">
        <v>461</v>
      </c>
      <c r="E217" s="417" t="str">
        <f>+'Merluza común Artesanal'!E164</f>
        <v>VICENTE ALONSO (RPA 966350)</v>
      </c>
      <c r="F217" s="414" t="s">
        <v>101</v>
      </c>
      <c r="G217" s="414" t="s">
        <v>96</v>
      </c>
      <c r="H217" s="418">
        <f>+'Merluza común Artesanal'!G164</f>
        <v>5.3239999999999998</v>
      </c>
      <c r="I217" s="418">
        <f>+'Merluza común Artesanal'!H164</f>
        <v>0</v>
      </c>
      <c r="J217" s="418">
        <f>+'Merluza común Artesanal'!I164</f>
        <v>5.3239999999999998</v>
      </c>
      <c r="K217" s="418">
        <f>+'Merluza común Artesanal'!J164</f>
        <v>1.107</v>
      </c>
      <c r="L217" s="418">
        <f>+'Merluza común Artesanal'!K164</f>
        <v>4.2169999999999996</v>
      </c>
      <c r="M217" s="401">
        <f>+'Merluza común Artesanal'!L164</f>
        <v>0.20792637114951165</v>
      </c>
      <c r="N217" s="397" t="str">
        <f>+'Merluza común Artesanal'!M164</f>
        <v>-</v>
      </c>
      <c r="O217" s="398">
        <f>Resumen_año!$C$5</f>
        <v>43627</v>
      </c>
      <c r="P217" s="415"/>
      <c r="Q217" s="410"/>
    </row>
    <row r="218" spans="1:17" s="409" customFormat="1" ht="15">
      <c r="A218" s="414" t="s">
        <v>90</v>
      </c>
      <c r="B218" s="414" t="s">
        <v>91</v>
      </c>
      <c r="C218" s="414" t="s">
        <v>113</v>
      </c>
      <c r="D218" s="396" t="s">
        <v>461</v>
      </c>
      <c r="E218" s="417" t="str">
        <f>+'Merluza común Artesanal'!E164</f>
        <v>VICENTE ALONSO (RPA 966350)</v>
      </c>
      <c r="F218" s="414" t="s">
        <v>97</v>
      </c>
      <c r="G218" s="414" t="s">
        <v>98</v>
      </c>
      <c r="H218" s="418">
        <f>+'Merluza común Artesanal'!G165</f>
        <v>6.0030000000000001</v>
      </c>
      <c r="I218" s="418">
        <f>+'Merluza común Artesanal'!H165</f>
        <v>0</v>
      </c>
      <c r="J218" s="418">
        <f>+'Merluza común Artesanal'!I165</f>
        <v>10.219999999999999</v>
      </c>
      <c r="K218" s="418">
        <f>+'Merluza común Artesanal'!J165</f>
        <v>0</v>
      </c>
      <c r="L218" s="418">
        <f>+'Merluza común Artesanal'!K165</f>
        <v>10.219999999999999</v>
      </c>
      <c r="M218" s="401">
        <f>+'Merluza común Artesanal'!L165</f>
        <v>0</v>
      </c>
      <c r="N218" s="397" t="str">
        <f>+'Merluza común Artesanal'!M165</f>
        <v>-</v>
      </c>
      <c r="O218" s="398">
        <f>Resumen_año!$C$5</f>
        <v>43627</v>
      </c>
      <c r="P218" s="415"/>
      <c r="Q218" s="410"/>
    </row>
    <row r="219" spans="1:17" s="409" customFormat="1" ht="15">
      <c r="A219" s="414" t="s">
        <v>90</v>
      </c>
      <c r="B219" s="414" t="s">
        <v>91</v>
      </c>
      <c r="C219" s="414" t="s">
        <v>113</v>
      </c>
      <c r="D219" s="396" t="s">
        <v>461</v>
      </c>
      <c r="E219" s="417" t="str">
        <f>+'Merluza común Artesanal'!E164</f>
        <v>VICENTE ALONSO (RPA 966350)</v>
      </c>
      <c r="F219" s="414" t="s">
        <v>101</v>
      </c>
      <c r="G219" s="414" t="s">
        <v>98</v>
      </c>
      <c r="H219" s="418">
        <f>+'Merluza común Artesanal'!N164</f>
        <v>11.327</v>
      </c>
      <c r="I219" s="418">
        <f>+'Merluza común Artesanal'!O164</f>
        <v>0</v>
      </c>
      <c r="J219" s="418">
        <f>+'Merluza común Artesanal'!P164</f>
        <v>11.327</v>
      </c>
      <c r="K219" s="418">
        <f>+'Merluza común Artesanal'!Q164</f>
        <v>1.107</v>
      </c>
      <c r="L219" s="418">
        <f>+'Merluza común Artesanal'!R164</f>
        <v>10.220000000000001</v>
      </c>
      <c r="M219" s="401">
        <f>+'Merluza común Artesanal'!S164</f>
        <v>9.7731085018098351E-2</v>
      </c>
      <c r="N219" s="381" t="s">
        <v>262</v>
      </c>
      <c r="O219" s="398">
        <f>Resumen_año!$C$5</f>
        <v>43627</v>
      </c>
      <c r="P219" s="415"/>
      <c r="Q219" s="410"/>
    </row>
    <row r="220" spans="1:17" s="409" customFormat="1" ht="15">
      <c r="A220" s="414" t="s">
        <v>90</v>
      </c>
      <c r="B220" s="414" t="s">
        <v>91</v>
      </c>
      <c r="C220" s="414" t="s">
        <v>113</v>
      </c>
      <c r="D220" s="396" t="s">
        <v>107</v>
      </c>
      <c r="E220" s="417" t="str">
        <f>+'Merluza común Artesanal'!E166</f>
        <v>STI DE PESCADORES ARTESANALES Y AFINES "MANUEL VELIZ"   RSU 07.02.0167</v>
      </c>
      <c r="F220" s="414" t="s">
        <v>95</v>
      </c>
      <c r="G220" s="414" t="s">
        <v>100</v>
      </c>
      <c r="H220" s="418">
        <f>'Merluza común Artesanal'!G166</f>
        <v>35.384</v>
      </c>
      <c r="I220" s="418">
        <f>'Merluza común Artesanal'!H166</f>
        <v>0</v>
      </c>
      <c r="J220" s="418">
        <f>'Merluza común Artesanal'!I166</f>
        <v>35.384</v>
      </c>
      <c r="K220" s="418">
        <f>'Merluza común Artesanal'!J166</f>
        <v>5.5620000000000003</v>
      </c>
      <c r="L220" s="418">
        <f>'Merluza común Artesanal'!K166</f>
        <v>29.821999999999999</v>
      </c>
      <c r="M220" s="401">
        <f>'Merluza común Artesanal'!L166</f>
        <v>0.15718969025548271</v>
      </c>
      <c r="N220" s="395" t="str">
        <f>'Merluza común Artesanal'!M166</f>
        <v>-</v>
      </c>
      <c r="O220" s="398">
        <f>Resumen_año!$C$5</f>
        <v>43627</v>
      </c>
      <c r="P220" s="415"/>
      <c r="Q220" s="410"/>
    </row>
    <row r="221" spans="1:17" ht="15.75" customHeight="1">
      <c r="A221" s="414" t="s">
        <v>90</v>
      </c>
      <c r="B221" s="414" t="s">
        <v>91</v>
      </c>
      <c r="C221" s="414" t="s">
        <v>113</v>
      </c>
      <c r="D221" s="396" t="s">
        <v>461</v>
      </c>
      <c r="E221" s="417" t="str">
        <f>+'Merluza común Artesanal'!E167</f>
        <v>EL PELICANO III (RPA 963242)</v>
      </c>
      <c r="F221" s="414" t="s">
        <v>101</v>
      </c>
      <c r="G221" s="414" t="s">
        <v>96</v>
      </c>
      <c r="H221" s="418">
        <f>'Merluza común Artesanal'!G167</f>
        <v>4.97</v>
      </c>
      <c r="I221" s="418">
        <f>'Merluza común Artesanal'!H167</f>
        <v>0</v>
      </c>
      <c r="J221" s="418">
        <f>'Merluza común Artesanal'!I167</f>
        <v>4.97</v>
      </c>
      <c r="K221" s="418">
        <f>'Merluza común Artesanal'!J167</f>
        <v>2.97</v>
      </c>
      <c r="L221" s="418">
        <f>'Merluza común Artesanal'!K167</f>
        <v>1.9999999999999996</v>
      </c>
      <c r="M221" s="401">
        <f>'Merluza común Artesanal'!L167</f>
        <v>0.59758551307847085</v>
      </c>
      <c r="N221" s="395" t="str">
        <f>'Merluza común Artesanal'!M167</f>
        <v>-</v>
      </c>
      <c r="O221" s="398">
        <f>Resumen_año!$C$5</f>
        <v>43627</v>
      </c>
    </row>
    <row r="222" spans="1:17" s="409" customFormat="1" ht="15">
      <c r="A222" s="414" t="s">
        <v>90</v>
      </c>
      <c r="B222" s="414" t="s">
        <v>91</v>
      </c>
      <c r="C222" s="414" t="s">
        <v>113</v>
      </c>
      <c r="D222" s="396" t="s">
        <v>461</v>
      </c>
      <c r="E222" s="417" t="str">
        <f>+'Merluza común Artesanal'!E167</f>
        <v>EL PELICANO III (RPA 963242)</v>
      </c>
      <c r="F222" s="414" t="s">
        <v>97</v>
      </c>
      <c r="G222" s="414" t="s">
        <v>98</v>
      </c>
      <c r="H222" s="418">
        <f>'Merluza común Artesanal'!G168</f>
        <v>6.0069999999999997</v>
      </c>
      <c r="I222" s="418">
        <f>'Merluza común Artesanal'!H168</f>
        <v>0</v>
      </c>
      <c r="J222" s="418">
        <f>'Merluza común Artesanal'!I168</f>
        <v>8.0069999999999997</v>
      </c>
      <c r="K222" s="418">
        <f>'Merluza común Artesanal'!J168</f>
        <v>0</v>
      </c>
      <c r="L222" s="418">
        <f>'Merluza común Artesanal'!K168</f>
        <v>8.0069999999999997</v>
      </c>
      <c r="M222" s="401">
        <f>'Merluza común Artesanal'!L168</f>
        <v>0</v>
      </c>
      <c r="N222" s="395" t="str">
        <f>'Merluza común Artesanal'!M168</f>
        <v>-</v>
      </c>
      <c r="O222" s="398">
        <f>Resumen_año!$C$5</f>
        <v>43627</v>
      </c>
      <c r="P222" s="415"/>
      <c r="Q222" s="410"/>
    </row>
    <row r="223" spans="1:17" s="409" customFormat="1" ht="15">
      <c r="A223" s="414" t="s">
        <v>90</v>
      </c>
      <c r="B223" s="414" t="s">
        <v>91</v>
      </c>
      <c r="C223" s="414" t="s">
        <v>113</v>
      </c>
      <c r="D223" s="396" t="s">
        <v>461</v>
      </c>
      <c r="E223" s="417" t="str">
        <f>+'Merluza común Artesanal'!E167</f>
        <v>EL PELICANO III (RPA 963242)</v>
      </c>
      <c r="F223" s="414" t="s">
        <v>101</v>
      </c>
      <c r="G223" s="414" t="s">
        <v>98</v>
      </c>
      <c r="H223" s="418">
        <f>'Merluza común Artesanal'!N167</f>
        <v>10.977</v>
      </c>
      <c r="I223" s="418">
        <f>'Merluza común Artesanal'!O167</f>
        <v>0</v>
      </c>
      <c r="J223" s="418">
        <f>'Merluza común Artesanal'!P167</f>
        <v>10.977</v>
      </c>
      <c r="K223" s="418">
        <f>'Merluza común Artesanal'!Q167</f>
        <v>2.97</v>
      </c>
      <c r="L223" s="418">
        <f>'Merluza común Artesanal'!R167</f>
        <v>8.0069999999999997</v>
      </c>
      <c r="M223" s="401">
        <f>'Merluza común Artesanal'!S167</f>
        <v>0.27056572834107678</v>
      </c>
      <c r="N223" s="395" t="s">
        <v>262</v>
      </c>
      <c r="O223" s="398">
        <f>Resumen_año!$C$5</f>
        <v>43627</v>
      </c>
      <c r="P223" s="415"/>
      <c r="Q223" s="410"/>
    </row>
    <row r="224" spans="1:17" s="409" customFormat="1" ht="15">
      <c r="A224" s="414" t="s">
        <v>90</v>
      </c>
      <c r="B224" s="414" t="s">
        <v>91</v>
      </c>
      <c r="C224" s="414" t="s">
        <v>113</v>
      </c>
      <c r="D224" s="396" t="s">
        <v>461</v>
      </c>
      <c r="E224" s="417" t="str">
        <f>+'Merluza común Artesanal'!E169</f>
        <v>EL VIEJO ROLA (RPA 966699)</v>
      </c>
      <c r="F224" s="414" t="s">
        <v>101</v>
      </c>
      <c r="G224" s="414" t="s">
        <v>96</v>
      </c>
      <c r="H224" s="418">
        <f>+'Merluza común Artesanal'!G169</f>
        <v>4.97</v>
      </c>
      <c r="I224" s="418">
        <f>+'Merluza común Artesanal'!H169</f>
        <v>0</v>
      </c>
      <c r="J224" s="418">
        <f>+'Merluza común Artesanal'!I169</f>
        <v>4.97</v>
      </c>
      <c r="K224" s="418">
        <f>+'Merluza común Artesanal'!J169</f>
        <v>2.8620000000000001</v>
      </c>
      <c r="L224" s="418">
        <f>+'Merluza común Artesanal'!K169</f>
        <v>2.1079999999999997</v>
      </c>
      <c r="M224" s="401">
        <f>+'Merluza común Artesanal'!L169</f>
        <v>0.57585513078470829</v>
      </c>
      <c r="N224" s="397" t="str">
        <f>+'Merluza común Artesanal'!M169</f>
        <v>-</v>
      </c>
      <c r="O224" s="398">
        <f>Resumen_año!$C$5</f>
        <v>43627</v>
      </c>
      <c r="P224" s="415"/>
      <c r="Q224" s="410"/>
    </row>
    <row r="225" spans="1:17" s="409" customFormat="1" ht="15">
      <c r="A225" s="414" t="s">
        <v>90</v>
      </c>
      <c r="B225" s="414" t="s">
        <v>91</v>
      </c>
      <c r="C225" s="414" t="s">
        <v>113</v>
      </c>
      <c r="D225" s="396" t="s">
        <v>461</v>
      </c>
      <c r="E225" s="417" t="str">
        <f>+'Merluza común Artesanal'!E169</f>
        <v>EL VIEJO ROLA (RPA 966699)</v>
      </c>
      <c r="F225" s="414" t="s">
        <v>97</v>
      </c>
      <c r="G225" s="414" t="s">
        <v>98</v>
      </c>
      <c r="H225" s="418">
        <f>+'Merluza común Artesanal'!G170</f>
        <v>6.0069999999999997</v>
      </c>
      <c r="I225" s="418">
        <f>+'Merluza común Artesanal'!H170</f>
        <v>0</v>
      </c>
      <c r="J225" s="418">
        <f>+'Merluza común Artesanal'!I170</f>
        <v>8.1149999999999984</v>
      </c>
      <c r="K225" s="418">
        <f>+'Merluza común Artesanal'!J170</f>
        <v>0</v>
      </c>
      <c r="L225" s="418">
        <f>+'Merluza común Artesanal'!K170</f>
        <v>8.1149999999999984</v>
      </c>
      <c r="M225" s="401">
        <f>+'Merluza común Artesanal'!L170</f>
        <v>0</v>
      </c>
      <c r="N225" s="397" t="str">
        <f>+'Merluza común Artesanal'!M170</f>
        <v>-</v>
      </c>
      <c r="O225" s="398">
        <f>Resumen_año!$C$5</f>
        <v>43627</v>
      </c>
      <c r="P225" s="415"/>
      <c r="Q225" s="410"/>
    </row>
    <row r="226" spans="1:17" s="409" customFormat="1" ht="15">
      <c r="A226" s="414" t="s">
        <v>90</v>
      </c>
      <c r="B226" s="414" t="s">
        <v>91</v>
      </c>
      <c r="C226" s="414" t="s">
        <v>113</v>
      </c>
      <c r="D226" s="396" t="s">
        <v>461</v>
      </c>
      <c r="E226" s="417" t="str">
        <f>+'Merluza común Artesanal'!E169</f>
        <v>EL VIEJO ROLA (RPA 966699)</v>
      </c>
      <c r="F226" s="414" t="s">
        <v>101</v>
      </c>
      <c r="G226" s="414" t="s">
        <v>98</v>
      </c>
      <c r="H226" s="418">
        <f>+'Merluza común Artesanal'!N169</f>
        <v>10.977</v>
      </c>
      <c r="I226" s="418">
        <f>+'Merluza común Artesanal'!O169</f>
        <v>0</v>
      </c>
      <c r="J226" s="418">
        <f>+'Merluza común Artesanal'!P169</f>
        <v>10.977</v>
      </c>
      <c r="K226" s="418">
        <f>+'Merluza común Artesanal'!Q169</f>
        <v>2.8620000000000001</v>
      </c>
      <c r="L226" s="418">
        <f>+'Merluza común Artesanal'!R169</f>
        <v>8.1150000000000002</v>
      </c>
      <c r="M226" s="401">
        <f>+'Merluza común Artesanal'!S169</f>
        <v>0.26072697458321947</v>
      </c>
      <c r="N226" s="395" t="s">
        <v>262</v>
      </c>
      <c r="O226" s="398">
        <f>Resumen_año!$C$5</f>
        <v>43627</v>
      </c>
      <c r="P226" s="415"/>
      <c r="Q226" s="410"/>
    </row>
    <row r="227" spans="1:17" s="409" customFormat="1" ht="15">
      <c r="A227" s="414" t="s">
        <v>90</v>
      </c>
      <c r="B227" s="414" t="s">
        <v>91</v>
      </c>
      <c r="C227" s="414" t="s">
        <v>113</v>
      </c>
      <c r="D227" s="396" t="s">
        <v>461</v>
      </c>
      <c r="E227" s="417" t="str">
        <f>+'Merluza común Artesanal'!E171</f>
        <v>KARINA ANDREA II (RPA 966887)</v>
      </c>
      <c r="F227" s="414" t="s">
        <v>101</v>
      </c>
      <c r="G227" s="414" t="s">
        <v>96</v>
      </c>
      <c r="H227" s="418">
        <f>+'Merluza común Artesanal'!G171</f>
        <v>4.9710000000000001</v>
      </c>
      <c r="I227" s="418">
        <f>+'Merluza común Artesanal'!H171</f>
        <v>0</v>
      </c>
      <c r="J227" s="418">
        <f>+'Merluza común Artesanal'!I171</f>
        <v>4.9710000000000001</v>
      </c>
      <c r="K227" s="418">
        <f>+'Merluza común Artesanal'!J171</f>
        <v>2.214</v>
      </c>
      <c r="L227" s="418">
        <f>+'Merluza común Artesanal'!K171</f>
        <v>2.7570000000000001</v>
      </c>
      <c r="M227" s="401">
        <f>+'Merluza común Artesanal'!L171</f>
        <v>0.44538322269161135</v>
      </c>
      <c r="N227" s="397" t="str">
        <f>+'Merluza común Artesanal'!M171</f>
        <v>-</v>
      </c>
      <c r="O227" s="398">
        <f>Resumen_año!$C$5</f>
        <v>43627</v>
      </c>
      <c r="P227" s="415"/>
      <c r="Q227" s="410"/>
    </row>
    <row r="228" spans="1:17" s="409" customFormat="1" ht="15">
      <c r="A228" s="414" t="s">
        <v>90</v>
      </c>
      <c r="B228" s="414" t="s">
        <v>91</v>
      </c>
      <c r="C228" s="414" t="s">
        <v>113</v>
      </c>
      <c r="D228" s="396" t="s">
        <v>461</v>
      </c>
      <c r="E228" s="417" t="str">
        <f>+'Merluza común Artesanal'!E171</f>
        <v>KARINA ANDREA II (RPA 966887)</v>
      </c>
      <c r="F228" s="414" t="s">
        <v>97</v>
      </c>
      <c r="G228" s="414" t="s">
        <v>98</v>
      </c>
      <c r="H228" s="418">
        <f>+'Merluza común Artesanal'!G172</f>
        <v>6.008</v>
      </c>
      <c r="I228" s="418">
        <f>+'Merluza común Artesanal'!H172</f>
        <v>0</v>
      </c>
      <c r="J228" s="418">
        <f>+'Merluza común Artesanal'!I172</f>
        <v>8.7650000000000006</v>
      </c>
      <c r="K228" s="418">
        <f>+'Merluza común Artesanal'!J172</f>
        <v>0</v>
      </c>
      <c r="L228" s="418">
        <f>+'Merluza común Artesanal'!K172</f>
        <v>8.7650000000000006</v>
      </c>
      <c r="M228" s="401">
        <f>+'Merluza común Artesanal'!L172</f>
        <v>0</v>
      </c>
      <c r="N228" s="397" t="str">
        <f>+'Merluza común Artesanal'!M172</f>
        <v>-</v>
      </c>
      <c r="O228" s="398">
        <f>Resumen_año!$C$5</f>
        <v>43627</v>
      </c>
      <c r="P228" s="415"/>
      <c r="Q228" s="410"/>
    </row>
    <row r="229" spans="1:17" s="409" customFormat="1" ht="15">
      <c r="A229" s="414" t="s">
        <v>90</v>
      </c>
      <c r="B229" s="414" t="s">
        <v>91</v>
      </c>
      <c r="C229" s="414" t="s">
        <v>113</v>
      </c>
      <c r="D229" s="396" t="s">
        <v>461</v>
      </c>
      <c r="E229" s="417" t="str">
        <f>+'Merluza común Artesanal'!E171</f>
        <v>KARINA ANDREA II (RPA 966887)</v>
      </c>
      <c r="F229" s="414" t="s">
        <v>101</v>
      </c>
      <c r="G229" s="414" t="s">
        <v>98</v>
      </c>
      <c r="H229" s="418">
        <f>+'Merluza común Artesanal'!N171</f>
        <v>10.978999999999999</v>
      </c>
      <c r="I229" s="418">
        <f>+'Merluza común Artesanal'!O171</f>
        <v>0</v>
      </c>
      <c r="J229" s="418">
        <f>+'Merluza común Artesanal'!P171</f>
        <v>10.978999999999999</v>
      </c>
      <c r="K229" s="418">
        <f>+'Merluza común Artesanal'!Q171</f>
        <v>2.214</v>
      </c>
      <c r="L229" s="418">
        <f>+'Merluza común Artesanal'!R171</f>
        <v>8.7649999999999988</v>
      </c>
      <c r="M229" s="401">
        <f>+'Merluza común Artesanal'!S171</f>
        <v>0.2016577101739685</v>
      </c>
      <c r="N229" s="395" t="s">
        <v>262</v>
      </c>
      <c r="O229" s="398">
        <f>Resumen_año!$C$5</f>
        <v>43627</v>
      </c>
      <c r="P229" s="415"/>
      <c r="Q229" s="410"/>
    </row>
    <row r="230" spans="1:17" s="409" customFormat="1" ht="15">
      <c r="A230" s="414" t="s">
        <v>90</v>
      </c>
      <c r="B230" s="414" t="s">
        <v>91</v>
      </c>
      <c r="C230" s="414" t="s">
        <v>113</v>
      </c>
      <c r="D230" s="396" t="s">
        <v>461</v>
      </c>
      <c r="E230" s="417" t="str">
        <f>+'Merluza común Artesanal'!E173</f>
        <v>LOS CARRERA I (RPA 967344)</v>
      </c>
      <c r="F230" s="414" t="s">
        <v>101</v>
      </c>
      <c r="G230" s="414" t="s">
        <v>96</v>
      </c>
      <c r="H230" s="418">
        <f>+'Merluza común Artesanal'!G173</f>
        <v>4.97</v>
      </c>
      <c r="I230" s="418">
        <f>+'Merluza común Artesanal'!H173</f>
        <v>0</v>
      </c>
      <c r="J230" s="418">
        <f>+'Merluza común Artesanal'!I173</f>
        <v>4.97</v>
      </c>
      <c r="K230" s="418">
        <f>+'Merluza común Artesanal'!J173</f>
        <v>0.999</v>
      </c>
      <c r="L230" s="418">
        <f>+'Merluza común Artesanal'!K173</f>
        <v>3.9709999999999996</v>
      </c>
      <c r="M230" s="401">
        <f>+'Merluza común Artesanal'!L173</f>
        <v>0.20100603621730384</v>
      </c>
      <c r="N230" s="397" t="str">
        <f>+'Merluza común Artesanal'!M173</f>
        <v>-</v>
      </c>
      <c r="O230" s="398">
        <f>Resumen_año!$C$5</f>
        <v>43627</v>
      </c>
      <c r="P230" s="415"/>
      <c r="Q230" s="410"/>
    </row>
    <row r="231" spans="1:17" s="409" customFormat="1" ht="15">
      <c r="A231" s="414" t="s">
        <v>90</v>
      </c>
      <c r="B231" s="414" t="s">
        <v>91</v>
      </c>
      <c r="C231" s="414" t="s">
        <v>113</v>
      </c>
      <c r="D231" s="396" t="s">
        <v>461</v>
      </c>
      <c r="E231" s="417" t="str">
        <f>+'Merluza común Artesanal'!E173</f>
        <v>LOS CARRERA I (RPA 967344)</v>
      </c>
      <c r="F231" s="414" t="s">
        <v>97</v>
      </c>
      <c r="G231" s="414" t="s">
        <v>98</v>
      </c>
      <c r="H231" s="418">
        <f>+'Merluza común Artesanal'!G174</f>
        <v>6.0069999999999997</v>
      </c>
      <c r="I231" s="418">
        <f>+'Merluza común Artesanal'!H174</f>
        <v>0</v>
      </c>
      <c r="J231" s="418">
        <f>+'Merluza común Artesanal'!I174</f>
        <v>9.9779999999999998</v>
      </c>
      <c r="K231" s="418">
        <f>+'Merluza común Artesanal'!J174</f>
        <v>0</v>
      </c>
      <c r="L231" s="418">
        <f>+'Merluza común Artesanal'!K174</f>
        <v>9.9779999999999998</v>
      </c>
      <c r="M231" s="401">
        <f>+'Merluza común Artesanal'!L174</f>
        <v>0</v>
      </c>
      <c r="N231" s="397" t="str">
        <f>+'Merluza común Artesanal'!M174</f>
        <v>-</v>
      </c>
      <c r="O231" s="398">
        <f>Resumen_año!$C$5</f>
        <v>43627</v>
      </c>
      <c r="P231" s="415"/>
      <c r="Q231" s="410"/>
    </row>
    <row r="232" spans="1:17" s="409" customFormat="1" ht="15">
      <c r="A232" s="414" t="s">
        <v>90</v>
      </c>
      <c r="B232" s="414" t="s">
        <v>91</v>
      </c>
      <c r="C232" s="414" t="s">
        <v>113</v>
      </c>
      <c r="D232" s="396" t="s">
        <v>461</v>
      </c>
      <c r="E232" s="417" t="str">
        <f>+'Merluza común Artesanal'!E173</f>
        <v>LOS CARRERA I (RPA 967344)</v>
      </c>
      <c r="F232" s="414" t="s">
        <v>101</v>
      </c>
      <c r="G232" s="414" t="s">
        <v>98</v>
      </c>
      <c r="H232" s="418">
        <f>+'Merluza común Artesanal'!N173</f>
        <v>10.977</v>
      </c>
      <c r="I232" s="418">
        <f>+'Merluza común Artesanal'!O173</f>
        <v>0</v>
      </c>
      <c r="J232" s="418">
        <f>+'Merluza común Artesanal'!P173</f>
        <v>10.977</v>
      </c>
      <c r="K232" s="418">
        <f>+'Merluza común Artesanal'!Q173</f>
        <v>0.999</v>
      </c>
      <c r="L232" s="418">
        <f>+'Merluza común Artesanal'!R173</f>
        <v>9.9779999999999998</v>
      </c>
      <c r="M232" s="401">
        <f>+'Merluza común Artesanal'!S173</f>
        <v>9.100847226018037E-2</v>
      </c>
      <c r="N232" s="395" t="s">
        <v>262</v>
      </c>
      <c r="O232" s="398">
        <f>Resumen_año!$C$5</f>
        <v>43627</v>
      </c>
      <c r="P232" s="415"/>
      <c r="Q232" s="410"/>
    </row>
    <row r="233" spans="1:17" s="409" customFormat="1" ht="15">
      <c r="A233" s="414" t="s">
        <v>90</v>
      </c>
      <c r="B233" s="414" t="s">
        <v>91</v>
      </c>
      <c r="C233" s="414" t="s">
        <v>113</v>
      </c>
      <c r="D233" s="396" t="s">
        <v>461</v>
      </c>
      <c r="E233" s="417" t="str">
        <f>+'Merluza común Artesanal'!E175</f>
        <v>MARGAB II (RPA 967798)</v>
      </c>
      <c r="F233" s="414" t="s">
        <v>101</v>
      </c>
      <c r="G233" s="414" t="s">
        <v>96</v>
      </c>
      <c r="H233" s="418">
        <f>+'Merluza común Artesanal'!G175</f>
        <v>4.9690000000000003</v>
      </c>
      <c r="I233" s="418">
        <f>+'Merluza común Artesanal'!H175</f>
        <v>0</v>
      </c>
      <c r="J233" s="418">
        <f>+'Merluza común Artesanal'!I175</f>
        <v>4.9690000000000003</v>
      </c>
      <c r="K233" s="418">
        <f>+'Merluza común Artesanal'!J175</f>
        <v>1.323</v>
      </c>
      <c r="L233" s="418">
        <f>+'Merluza común Artesanal'!K175</f>
        <v>3.6460000000000004</v>
      </c>
      <c r="M233" s="401">
        <f>+'Merluza común Artesanal'!L175</f>
        <v>0.26625075467900983</v>
      </c>
      <c r="N233" s="397" t="str">
        <f>+'Merluza común Artesanal'!M175</f>
        <v>-</v>
      </c>
      <c r="O233" s="398">
        <f>Resumen_año!$C$5</f>
        <v>43627</v>
      </c>
      <c r="P233" s="415"/>
      <c r="Q233" s="410"/>
    </row>
    <row r="234" spans="1:17" s="409" customFormat="1" ht="15">
      <c r="A234" s="414" t="s">
        <v>90</v>
      </c>
      <c r="B234" s="414" t="s">
        <v>91</v>
      </c>
      <c r="C234" s="414" t="s">
        <v>113</v>
      </c>
      <c r="D234" s="396" t="s">
        <v>461</v>
      </c>
      <c r="E234" s="417" t="str">
        <f>+'Merluza común Artesanal'!E175</f>
        <v>MARGAB II (RPA 967798)</v>
      </c>
      <c r="F234" s="414" t="s">
        <v>97</v>
      </c>
      <c r="G234" s="414" t="s">
        <v>98</v>
      </c>
      <c r="H234" s="418">
        <f>+'Merluza común Artesanal'!G176</f>
        <v>6.0060000000000002</v>
      </c>
      <c r="I234" s="418">
        <f>+'Merluza común Artesanal'!H176</f>
        <v>0</v>
      </c>
      <c r="J234" s="418">
        <f>+'Merluza común Artesanal'!I176</f>
        <v>9.652000000000001</v>
      </c>
      <c r="K234" s="418">
        <f>+'Merluza común Artesanal'!J176</f>
        <v>0</v>
      </c>
      <c r="L234" s="418">
        <f>+'Merluza común Artesanal'!K176</f>
        <v>9.652000000000001</v>
      </c>
      <c r="M234" s="401">
        <f>+'Merluza común Artesanal'!L176</f>
        <v>0</v>
      </c>
      <c r="N234" s="397" t="str">
        <f>+'Merluza común Artesanal'!M176</f>
        <v>-</v>
      </c>
      <c r="O234" s="398">
        <f>Resumen_año!$C$5</f>
        <v>43627</v>
      </c>
      <c r="P234" s="415"/>
      <c r="Q234" s="410"/>
    </row>
    <row r="235" spans="1:17" s="409" customFormat="1" ht="15">
      <c r="A235" s="414" t="s">
        <v>90</v>
      </c>
      <c r="B235" s="414" t="s">
        <v>91</v>
      </c>
      <c r="C235" s="414" t="s">
        <v>113</v>
      </c>
      <c r="D235" s="396" t="s">
        <v>461</v>
      </c>
      <c r="E235" s="417" t="str">
        <f>+'Merluza común Artesanal'!E175</f>
        <v>MARGAB II (RPA 967798)</v>
      </c>
      <c r="F235" s="414" t="s">
        <v>101</v>
      </c>
      <c r="G235" s="414" t="s">
        <v>98</v>
      </c>
      <c r="H235" s="418">
        <f>+'Merluza común Artesanal'!N175</f>
        <v>10.975000000000001</v>
      </c>
      <c r="I235" s="418">
        <f>+'Merluza común Artesanal'!O175</f>
        <v>0</v>
      </c>
      <c r="J235" s="418">
        <f>+'Merluza común Artesanal'!P175</f>
        <v>10.975000000000001</v>
      </c>
      <c r="K235" s="418">
        <f>+'Merluza común Artesanal'!Q175</f>
        <v>1.323</v>
      </c>
      <c r="L235" s="418">
        <f>+'Merluza común Artesanal'!R175</f>
        <v>9.652000000000001</v>
      </c>
      <c r="M235" s="401">
        <f>+'Merluza común Artesanal'!S175</f>
        <v>0.12054669703872435</v>
      </c>
      <c r="N235" s="395" t="s">
        <v>262</v>
      </c>
      <c r="O235" s="398">
        <f>Resumen_año!$C$5</f>
        <v>43627</v>
      </c>
      <c r="P235" s="415"/>
      <c r="Q235" s="410"/>
    </row>
    <row r="236" spans="1:17" s="409" customFormat="1" ht="15">
      <c r="A236" s="414" t="s">
        <v>90</v>
      </c>
      <c r="B236" s="414" t="s">
        <v>91</v>
      </c>
      <c r="C236" s="414" t="s">
        <v>113</v>
      </c>
      <c r="D236" s="396" t="s">
        <v>461</v>
      </c>
      <c r="E236" s="417" t="str">
        <f>+'Merluza común Artesanal'!E177</f>
        <v>QUETZAL III (RPA 958072)</v>
      </c>
      <c r="F236" s="414" t="s">
        <v>101</v>
      </c>
      <c r="G236" s="414" t="s">
        <v>96</v>
      </c>
      <c r="H236" s="418">
        <f>+'Merluza común Artesanal'!G177</f>
        <v>4.9720000000000004</v>
      </c>
      <c r="I236" s="418">
        <f>+'Merluza común Artesanal'!H177</f>
        <v>0</v>
      </c>
      <c r="J236" s="418">
        <f>+'Merluza común Artesanal'!I177</f>
        <v>4.9720000000000004</v>
      </c>
      <c r="K236" s="418">
        <f>+'Merluza común Artesanal'!J177</f>
        <v>2.2949999999999999</v>
      </c>
      <c r="L236" s="418">
        <f>+'Merluza común Artesanal'!K177</f>
        <v>2.6770000000000005</v>
      </c>
      <c r="M236" s="401">
        <f>+'Merluza común Artesanal'!L177</f>
        <v>0.4615848753016894</v>
      </c>
      <c r="N236" s="397" t="str">
        <f>+'Merluza común Artesanal'!M177</f>
        <v>-</v>
      </c>
      <c r="O236" s="398">
        <f>Resumen_año!$C$5</f>
        <v>43627</v>
      </c>
      <c r="P236" s="415"/>
      <c r="Q236" s="410"/>
    </row>
    <row r="237" spans="1:17" s="409" customFormat="1" ht="15">
      <c r="A237" s="414" t="s">
        <v>90</v>
      </c>
      <c r="B237" s="414" t="s">
        <v>91</v>
      </c>
      <c r="C237" s="414" t="s">
        <v>113</v>
      </c>
      <c r="D237" s="396" t="s">
        <v>461</v>
      </c>
      <c r="E237" s="417" t="str">
        <f>+'Merluza común Artesanal'!E177</f>
        <v>QUETZAL III (RPA 958072)</v>
      </c>
      <c r="F237" s="414" t="s">
        <v>97</v>
      </c>
      <c r="G237" s="414" t="s">
        <v>98</v>
      </c>
      <c r="H237" s="418">
        <f>+'Merluza común Artesanal'!G178</f>
        <v>6.0110000000000001</v>
      </c>
      <c r="I237" s="418">
        <f>+'Merluza común Artesanal'!H178</f>
        <v>0</v>
      </c>
      <c r="J237" s="418">
        <f>+'Merluza común Artesanal'!I178</f>
        <v>8.6880000000000006</v>
      </c>
      <c r="K237" s="418">
        <f>+'Merluza común Artesanal'!J178</f>
        <v>0</v>
      </c>
      <c r="L237" s="418">
        <f>+'Merluza común Artesanal'!K178</f>
        <v>8.6880000000000006</v>
      </c>
      <c r="M237" s="401">
        <f>+'Merluza común Artesanal'!L178</f>
        <v>0</v>
      </c>
      <c r="N237" s="397" t="str">
        <f>+'Merluza común Artesanal'!M178</f>
        <v>-</v>
      </c>
      <c r="O237" s="398">
        <f>Resumen_año!$C$5</f>
        <v>43627</v>
      </c>
      <c r="P237" s="415"/>
      <c r="Q237" s="410"/>
    </row>
    <row r="238" spans="1:17" s="409" customFormat="1" ht="15">
      <c r="A238" s="414" t="s">
        <v>90</v>
      </c>
      <c r="B238" s="414" t="s">
        <v>91</v>
      </c>
      <c r="C238" s="414" t="s">
        <v>113</v>
      </c>
      <c r="D238" s="396" t="s">
        <v>461</v>
      </c>
      <c r="E238" s="417" t="str">
        <f>+'Merluza común Artesanal'!E177</f>
        <v>QUETZAL III (RPA 958072)</v>
      </c>
      <c r="F238" s="414" t="s">
        <v>101</v>
      </c>
      <c r="G238" s="414" t="s">
        <v>98</v>
      </c>
      <c r="H238" s="418">
        <f>+'Merluza común Artesanal'!N177</f>
        <v>10.983000000000001</v>
      </c>
      <c r="I238" s="418">
        <f>+'Merluza común Artesanal'!O177</f>
        <v>0</v>
      </c>
      <c r="J238" s="418">
        <f>+'Merluza común Artesanal'!P177</f>
        <v>10.983000000000001</v>
      </c>
      <c r="K238" s="418">
        <f>+'Merluza común Artesanal'!Q177</f>
        <v>2.2949999999999999</v>
      </c>
      <c r="L238" s="418">
        <f>+'Merluza común Artesanal'!R177</f>
        <v>8.6880000000000006</v>
      </c>
      <c r="M238" s="401">
        <f>+'Merluza común Artesanal'!S177</f>
        <v>0.20895930073750341</v>
      </c>
      <c r="N238" s="395" t="s">
        <v>262</v>
      </c>
      <c r="O238" s="398">
        <f>Resumen_año!$C$5</f>
        <v>43627</v>
      </c>
      <c r="P238" s="415"/>
      <c r="Q238" s="410"/>
    </row>
    <row r="239" spans="1:17" ht="15.75" customHeight="1">
      <c r="A239" s="414" t="s">
        <v>90</v>
      </c>
      <c r="B239" s="414" t="s">
        <v>91</v>
      </c>
      <c r="C239" s="414" t="s">
        <v>113</v>
      </c>
      <c r="D239" s="396" t="s">
        <v>107</v>
      </c>
      <c r="E239" s="411" t="str">
        <f>+'Merluza común Artesanal'!E179</f>
        <v>STI BUZOS, PESCADORES ARTESANALES Y ACUICULTORES "EL ESFUERZO" DE BOYERUCA RSU 07.02.0147</v>
      </c>
      <c r="F239" s="414" t="s">
        <v>95</v>
      </c>
      <c r="G239" s="414" t="s">
        <v>100</v>
      </c>
      <c r="H239" s="418">
        <f>'Merluza común Artesanal'!G179</f>
        <v>11.792</v>
      </c>
      <c r="I239" s="418">
        <f>'Merluza común Artesanal'!H179</f>
        <v>0</v>
      </c>
      <c r="J239" s="418">
        <f>'Merluza común Artesanal'!I179</f>
        <v>11.792</v>
      </c>
      <c r="K239" s="418">
        <f>'Merluza común Artesanal'!J179</f>
        <v>0.27</v>
      </c>
      <c r="L239" s="418">
        <f>'Merluza común Artesanal'!K179</f>
        <v>11.522</v>
      </c>
      <c r="M239" s="401">
        <f>'Merluza común Artesanal'!L179</f>
        <v>2.2896879240162826E-2</v>
      </c>
      <c r="N239" s="395" t="str">
        <f>'Merluza común Artesanal'!M179</f>
        <v>-</v>
      </c>
      <c r="O239" s="398">
        <f>Resumen_año!$C$5</f>
        <v>43627</v>
      </c>
    </row>
    <row r="240" spans="1:17" ht="15.75" customHeight="1">
      <c r="A240" s="414" t="s">
        <v>90</v>
      </c>
      <c r="B240" s="414" t="s">
        <v>91</v>
      </c>
      <c r="C240" s="414" t="s">
        <v>113</v>
      </c>
      <c r="D240" s="396" t="s">
        <v>461</v>
      </c>
      <c r="E240" s="411" t="str">
        <f>+'Merluza común Artesanal'!E180</f>
        <v>ESMERALDA III (RPA 966210)</v>
      </c>
      <c r="F240" s="414" t="s">
        <v>101</v>
      </c>
      <c r="G240" s="414" t="s">
        <v>96</v>
      </c>
      <c r="H240" s="418">
        <f>'Merluza común Artesanal'!G180</f>
        <v>5.76</v>
      </c>
      <c r="I240" s="418">
        <f>'Merluza común Artesanal'!H180</f>
        <v>0</v>
      </c>
      <c r="J240" s="418">
        <f>'Merluza común Artesanal'!I180</f>
        <v>5.76</v>
      </c>
      <c r="K240" s="418">
        <f>'Merluza común Artesanal'!J180</f>
        <v>0.75600000000000001</v>
      </c>
      <c r="L240" s="418">
        <f>'Merluza común Artesanal'!K180</f>
        <v>5.0039999999999996</v>
      </c>
      <c r="M240" s="401">
        <f>'Merluza común Artesanal'!L180</f>
        <v>0.13125000000000001</v>
      </c>
      <c r="N240" s="395" t="str">
        <f>'Merluza común Artesanal'!M180</f>
        <v>-</v>
      </c>
      <c r="O240" s="398">
        <f>Resumen_año!$C$5</f>
        <v>43627</v>
      </c>
    </row>
    <row r="241" spans="1:15" ht="15.75" customHeight="1">
      <c r="A241" s="414" t="s">
        <v>90</v>
      </c>
      <c r="B241" s="414" t="s">
        <v>91</v>
      </c>
      <c r="C241" s="414" t="s">
        <v>113</v>
      </c>
      <c r="D241" s="396" t="s">
        <v>461</v>
      </c>
      <c r="E241" s="411" t="str">
        <f>+'Merluza común Artesanal'!E180</f>
        <v>ESMERALDA III (RPA 966210)</v>
      </c>
      <c r="F241" s="414" t="s">
        <v>97</v>
      </c>
      <c r="G241" s="414" t="s">
        <v>98</v>
      </c>
      <c r="H241" s="418">
        <f>'Merluza común Artesanal'!G181</f>
        <v>6.0049999999999999</v>
      </c>
      <c r="I241" s="418">
        <f>'Merluza común Artesanal'!H183</f>
        <v>0</v>
      </c>
      <c r="J241" s="418">
        <f>'Merluza común Artesanal'!I183</f>
        <v>10.852</v>
      </c>
      <c r="K241" s="418">
        <f>'Merluza común Artesanal'!J183</f>
        <v>0</v>
      </c>
      <c r="L241" s="418">
        <f>'Merluza común Artesanal'!K183</f>
        <v>10.852</v>
      </c>
      <c r="M241" s="401">
        <f>'Merluza común Artesanal'!L183</f>
        <v>0</v>
      </c>
      <c r="N241" s="395" t="str">
        <f>'Merluza común Artesanal'!M183</f>
        <v>-</v>
      </c>
      <c r="O241" s="398">
        <f>Resumen_año!$C$5</f>
        <v>43627</v>
      </c>
    </row>
    <row r="242" spans="1:15" ht="15.75" customHeight="1">
      <c r="A242" s="414" t="s">
        <v>90</v>
      </c>
      <c r="B242" s="414" t="s">
        <v>91</v>
      </c>
      <c r="C242" s="414" t="s">
        <v>113</v>
      </c>
      <c r="D242" s="396" t="s">
        <v>461</v>
      </c>
      <c r="E242" s="411" t="str">
        <f>+'Merluza común Artesanal'!E180</f>
        <v>ESMERALDA III (RPA 966210)</v>
      </c>
      <c r="F242" s="414" t="s">
        <v>101</v>
      </c>
      <c r="G242" s="414" t="s">
        <v>98</v>
      </c>
      <c r="H242" s="418">
        <f>'Merluza común Artesanal'!N180</f>
        <v>11.765000000000001</v>
      </c>
      <c r="I242" s="418">
        <f>'Merluza común Artesanal'!O180</f>
        <v>0</v>
      </c>
      <c r="J242" s="418">
        <f>'Merluza común Artesanal'!P180</f>
        <v>11.765000000000001</v>
      </c>
      <c r="K242" s="418">
        <f>'Merluza común Artesanal'!Q180</f>
        <v>0.75600000000000001</v>
      </c>
      <c r="L242" s="418">
        <f>'Merluza común Artesanal'!R180</f>
        <v>11.765000000000001</v>
      </c>
      <c r="M242" s="401">
        <f>'Merluza común Artesanal'!S180</f>
        <v>6.4258393540161496E-2</v>
      </c>
      <c r="N242" s="395" t="s">
        <v>262</v>
      </c>
      <c r="O242" s="398">
        <f>Resumen_año!$C$5</f>
        <v>43627</v>
      </c>
    </row>
    <row r="243" spans="1:15" ht="15.75" customHeight="1">
      <c r="A243" s="414" t="s">
        <v>90</v>
      </c>
      <c r="B243" s="414" t="s">
        <v>91</v>
      </c>
      <c r="C243" s="414" t="s">
        <v>113</v>
      </c>
      <c r="D243" s="396" t="s">
        <v>461</v>
      </c>
      <c r="E243" s="411" t="str">
        <f>+'Merluza común Artesanal'!E182</f>
        <v>MERY (RPA 966143)</v>
      </c>
      <c r="F243" s="414" t="s">
        <v>101</v>
      </c>
      <c r="G243" s="414" t="s">
        <v>96</v>
      </c>
      <c r="H243" s="418">
        <f>+'Merluza común Artesanal'!G182</f>
        <v>5.7619999999999996</v>
      </c>
      <c r="I243" s="418">
        <f>+'Merluza común Artesanal'!H182</f>
        <v>0</v>
      </c>
      <c r="J243" s="418">
        <f>+'Merluza común Artesanal'!I182</f>
        <v>5.7619999999999996</v>
      </c>
      <c r="K243" s="418">
        <f>+'Merluza común Artesanal'!J182</f>
        <v>0.91800000000000004</v>
      </c>
      <c r="L243" s="418">
        <f>+'Merluza común Artesanal'!K182</f>
        <v>4.8439999999999994</v>
      </c>
      <c r="M243" s="401">
        <f>+'Merluza común Artesanal'!L182</f>
        <v>0.15931968066643529</v>
      </c>
      <c r="N243" s="397" t="str">
        <f>+'Merluza común Artesanal'!M182</f>
        <v>-</v>
      </c>
      <c r="O243" s="398">
        <f>Resumen_año!$C$5</f>
        <v>43627</v>
      </c>
    </row>
    <row r="244" spans="1:15" ht="15.75" customHeight="1">
      <c r="A244" s="414" t="s">
        <v>90</v>
      </c>
      <c r="B244" s="414" t="s">
        <v>91</v>
      </c>
      <c r="C244" s="414" t="s">
        <v>113</v>
      </c>
      <c r="D244" s="396" t="s">
        <v>461</v>
      </c>
      <c r="E244" s="411" t="str">
        <f>+'Merluza común Artesanal'!E182</f>
        <v>MERY (RPA 966143)</v>
      </c>
      <c r="F244" s="414" t="s">
        <v>97</v>
      </c>
      <c r="G244" s="414" t="s">
        <v>98</v>
      </c>
      <c r="H244" s="418">
        <f>+'Merluza común Artesanal'!G183</f>
        <v>6.008</v>
      </c>
      <c r="I244" s="418">
        <f>+'Merluza común Artesanal'!H183</f>
        <v>0</v>
      </c>
      <c r="J244" s="418">
        <f>+'Merluza común Artesanal'!I183</f>
        <v>10.852</v>
      </c>
      <c r="K244" s="418">
        <f>+'Merluza común Artesanal'!J183</f>
        <v>0</v>
      </c>
      <c r="L244" s="418">
        <f>+'Merluza común Artesanal'!K183</f>
        <v>10.852</v>
      </c>
      <c r="M244" s="401">
        <f>+'Merluza común Artesanal'!L183</f>
        <v>0</v>
      </c>
      <c r="N244" s="397" t="str">
        <f>+'Merluza común Artesanal'!M183</f>
        <v>-</v>
      </c>
      <c r="O244" s="398">
        <f>Resumen_año!$C$5</f>
        <v>43627</v>
      </c>
    </row>
    <row r="245" spans="1:15" ht="15.75" customHeight="1">
      <c r="A245" s="414" t="s">
        <v>90</v>
      </c>
      <c r="B245" s="414" t="s">
        <v>91</v>
      </c>
      <c r="C245" s="414" t="s">
        <v>113</v>
      </c>
      <c r="D245" s="396" t="s">
        <v>461</v>
      </c>
      <c r="E245" s="411" t="str">
        <f>+'Merluza común Artesanal'!E182</f>
        <v>MERY (RPA 966143)</v>
      </c>
      <c r="F245" s="414" t="s">
        <v>101</v>
      </c>
      <c r="G245" s="414" t="s">
        <v>98</v>
      </c>
      <c r="H245" s="418">
        <f>+'Merluza común Artesanal'!N182</f>
        <v>11.77</v>
      </c>
      <c r="I245" s="418">
        <f>+'Merluza común Artesanal'!O182</f>
        <v>0</v>
      </c>
      <c r="J245" s="418">
        <f>+'Merluza común Artesanal'!P182</f>
        <v>11.77</v>
      </c>
      <c r="K245" s="418">
        <f>+'Merluza común Artesanal'!Q182</f>
        <v>0.91800000000000004</v>
      </c>
      <c r="L245" s="418">
        <f>+'Merluza común Artesanal'!R182</f>
        <v>11.77</v>
      </c>
      <c r="M245" s="401">
        <f>+'Merluza común Artesanal'!S182</f>
        <v>7.7994902293967716E-2</v>
      </c>
      <c r="N245" s="381" t="s">
        <v>262</v>
      </c>
      <c r="O245" s="398">
        <f>Resumen_año!$C$5</f>
        <v>43627</v>
      </c>
    </row>
    <row r="246" spans="1:15" ht="15.75" customHeight="1">
      <c r="A246" s="414" t="s">
        <v>90</v>
      </c>
      <c r="B246" s="414" t="s">
        <v>91</v>
      </c>
      <c r="C246" s="414" t="s">
        <v>113</v>
      </c>
      <c r="D246" s="396" t="s">
        <v>461</v>
      </c>
      <c r="E246" s="411" t="str">
        <f>+'Merluza común Artesanal'!E184</f>
        <v>STI BUZOS Y PESCADORES LIBERTAD DE BOYERUCA RSU 07.02.0094</v>
      </c>
      <c r="F246" s="414" t="s">
        <v>95</v>
      </c>
      <c r="G246" s="414" t="s">
        <v>100</v>
      </c>
      <c r="H246" s="418">
        <f>'Merluza común Artesanal'!G184</f>
        <v>11.792999999999999</v>
      </c>
      <c r="I246" s="418">
        <f>'Merluza común Artesanal'!H184</f>
        <v>0</v>
      </c>
      <c r="J246" s="418">
        <f>'Merluza común Artesanal'!I184</f>
        <v>11.792999999999999</v>
      </c>
      <c r="K246" s="418">
        <f>'Merluza común Artesanal'!J184</f>
        <v>0.26900000000000002</v>
      </c>
      <c r="L246" s="418">
        <f>'Merluza común Artesanal'!K184</f>
        <v>11.523999999999999</v>
      </c>
      <c r="M246" s="401">
        <f>'Merluza común Artesanal'!L184</f>
        <v>2.2810141609429326E-2</v>
      </c>
      <c r="N246" s="395" t="str">
        <f>'Merluza común Artesanal'!M184</f>
        <v>-</v>
      </c>
      <c r="O246" s="398">
        <f>Resumen_año!$C$5</f>
        <v>43627</v>
      </c>
    </row>
    <row r="247" spans="1:15" ht="15.75" customHeight="1">
      <c r="A247" s="414" t="s">
        <v>90</v>
      </c>
      <c r="B247" s="414" t="s">
        <v>91</v>
      </c>
      <c r="C247" s="414" t="s">
        <v>113</v>
      </c>
      <c r="D247" s="396" t="s">
        <v>461</v>
      </c>
      <c r="E247" s="411" t="str">
        <f>+'Merluza común Artesanal'!E185</f>
        <v>MARIA LUISA (RPA 965925)</v>
      </c>
      <c r="F247" s="414" t="s">
        <v>101</v>
      </c>
      <c r="G247" s="414" t="s">
        <v>96</v>
      </c>
      <c r="H247" s="418">
        <f>'Merluza común Artesanal'!G185</f>
        <v>5.76</v>
      </c>
      <c r="I247" s="418">
        <f>'Merluza común Artesanal'!H185</f>
        <v>0</v>
      </c>
      <c r="J247" s="418">
        <f>'Merluza común Artesanal'!I185</f>
        <v>5.76</v>
      </c>
      <c r="K247" s="418">
        <f>'Merluza común Artesanal'!J185</f>
        <v>8.1000000000000003E-2</v>
      </c>
      <c r="L247" s="418">
        <f>'Merluza común Artesanal'!K185</f>
        <v>5.6789999999999994</v>
      </c>
      <c r="M247" s="401">
        <f>'Merluza común Artesanal'!L185</f>
        <v>1.40625E-2</v>
      </c>
      <c r="N247" s="395" t="str">
        <f>'Merluza común Artesanal'!M185</f>
        <v>-</v>
      </c>
      <c r="O247" s="398">
        <f>Resumen_año!$C$5</f>
        <v>43627</v>
      </c>
    </row>
    <row r="248" spans="1:15" ht="15.75" customHeight="1">
      <c r="A248" s="414" t="s">
        <v>90</v>
      </c>
      <c r="B248" s="414" t="s">
        <v>91</v>
      </c>
      <c r="C248" s="414" t="s">
        <v>113</v>
      </c>
      <c r="D248" s="396" t="s">
        <v>461</v>
      </c>
      <c r="E248" s="411" t="str">
        <f>+'Merluza común Artesanal'!E185</f>
        <v>MARIA LUISA (RPA 965925)</v>
      </c>
      <c r="F248" s="414" t="s">
        <v>97</v>
      </c>
      <c r="G248" s="414" t="s">
        <v>98</v>
      </c>
      <c r="H248" s="418">
        <f>+'Merluza común Artesanal'!G186</f>
        <v>6.0049999999999999</v>
      </c>
      <c r="I248" s="418">
        <f>+'Merluza común Artesanal'!H186</f>
        <v>0</v>
      </c>
      <c r="J248" s="418">
        <f>+'Merluza común Artesanal'!I186</f>
        <v>11.683999999999999</v>
      </c>
      <c r="K248" s="418">
        <f>+'Merluza común Artesanal'!J186</f>
        <v>0</v>
      </c>
      <c r="L248" s="418">
        <f>+'Merluza común Artesanal'!K186</f>
        <v>11.683999999999999</v>
      </c>
      <c r="M248" s="401">
        <f>+'Merluza común Artesanal'!L186</f>
        <v>0</v>
      </c>
      <c r="N248" s="397" t="str">
        <f>+'Merluza común Artesanal'!M186</f>
        <v>-</v>
      </c>
      <c r="O248" s="398">
        <f>Resumen_año!$C$5</f>
        <v>43627</v>
      </c>
    </row>
    <row r="249" spans="1:15" ht="15.75" customHeight="1">
      <c r="A249" s="414" t="s">
        <v>90</v>
      </c>
      <c r="B249" s="414" t="s">
        <v>91</v>
      </c>
      <c r="C249" s="414" t="s">
        <v>113</v>
      </c>
      <c r="D249" s="396" t="s">
        <v>461</v>
      </c>
      <c r="E249" s="411" t="str">
        <f>+'Merluza común Artesanal'!E185</f>
        <v>MARIA LUISA (RPA 965925)</v>
      </c>
      <c r="F249" s="414" t="s">
        <v>101</v>
      </c>
      <c r="G249" s="414" t="s">
        <v>98</v>
      </c>
      <c r="H249" s="418">
        <f>'Merluza común Artesanal'!N185</f>
        <v>11.765000000000001</v>
      </c>
      <c r="I249" s="418">
        <f>'Merluza común Artesanal'!O185</f>
        <v>0</v>
      </c>
      <c r="J249" s="418">
        <f>'Merluza común Artesanal'!P185</f>
        <v>11.765000000000001</v>
      </c>
      <c r="K249" s="418">
        <f>'Merluza común Artesanal'!Q185</f>
        <v>8.1000000000000003E-2</v>
      </c>
      <c r="L249" s="418">
        <f>'Merluza común Artesanal'!R185</f>
        <v>11.684000000000001</v>
      </c>
      <c r="M249" s="401">
        <f>'Merluza común Artesanal'!S185</f>
        <v>6.8848278793030172E-3</v>
      </c>
      <c r="N249" s="395" t="s">
        <v>262</v>
      </c>
      <c r="O249" s="398">
        <f>Resumen_año!$C$5</f>
        <v>43627</v>
      </c>
    </row>
    <row r="250" spans="1:15" ht="15.75" customHeight="1">
      <c r="A250" s="414" t="s">
        <v>90</v>
      </c>
      <c r="B250" s="414" t="s">
        <v>91</v>
      </c>
      <c r="C250" s="414" t="s">
        <v>113</v>
      </c>
      <c r="D250" s="396" t="s">
        <v>461</v>
      </c>
      <c r="E250" s="411" t="str">
        <f>+'Merluza común Artesanal'!E187</f>
        <v>SAN PEDRO (RPA 913216)</v>
      </c>
      <c r="F250" s="414" t="s">
        <v>101</v>
      </c>
      <c r="G250" s="414" t="s">
        <v>96</v>
      </c>
      <c r="H250" s="418">
        <f>+'Merluza común Artesanal'!G187</f>
        <v>5.7640000000000002</v>
      </c>
      <c r="I250" s="418">
        <f>+'Merluza común Artesanal'!H187</f>
        <v>0</v>
      </c>
      <c r="J250" s="418">
        <f>+'Merluza común Artesanal'!I187</f>
        <v>5.7640000000000002</v>
      </c>
      <c r="K250" s="418">
        <f>+'Merluza común Artesanal'!J187</f>
        <v>0.48599999999999999</v>
      </c>
      <c r="L250" s="418">
        <f>+'Merluza común Artesanal'!K187</f>
        <v>5.2780000000000005</v>
      </c>
      <c r="M250" s="401">
        <f>+'Merluza común Artesanal'!L187</f>
        <v>8.4316446911866752E-2</v>
      </c>
      <c r="N250" s="397" t="str">
        <f>+'Merluza común Artesanal'!M187</f>
        <v>-</v>
      </c>
      <c r="O250" s="398">
        <f>Resumen_año!$C$5</f>
        <v>43627</v>
      </c>
    </row>
    <row r="251" spans="1:15" ht="15.75" customHeight="1">
      <c r="A251" s="414" t="s">
        <v>90</v>
      </c>
      <c r="B251" s="414" t="s">
        <v>91</v>
      </c>
      <c r="C251" s="414" t="s">
        <v>113</v>
      </c>
      <c r="D251" s="396" t="s">
        <v>461</v>
      </c>
      <c r="E251" s="411" t="str">
        <f>+'Merluza común Artesanal'!E187</f>
        <v>SAN PEDRO (RPA 913216)</v>
      </c>
      <c r="F251" s="414" t="s">
        <v>97</v>
      </c>
      <c r="G251" s="414" t="s">
        <v>98</v>
      </c>
      <c r="H251" s="418">
        <f>+'Merluza común Artesanal'!G188</f>
        <v>6.008</v>
      </c>
      <c r="I251" s="418">
        <f>+'Merluza común Artesanal'!H188</f>
        <v>0</v>
      </c>
      <c r="J251" s="418">
        <f>+'Merluza común Artesanal'!I188</f>
        <v>11.286000000000001</v>
      </c>
      <c r="K251" s="418">
        <f>+'Merluza común Artesanal'!J188</f>
        <v>0</v>
      </c>
      <c r="L251" s="418">
        <f>+'Merluza común Artesanal'!K188</f>
        <v>11.286000000000001</v>
      </c>
      <c r="M251" s="401">
        <f>+'Merluza común Artesanal'!L188</f>
        <v>0</v>
      </c>
      <c r="N251" s="397" t="str">
        <f>+'Merluza común Artesanal'!M188</f>
        <v>-</v>
      </c>
      <c r="O251" s="398">
        <f>Resumen_año!$C$5</f>
        <v>43627</v>
      </c>
    </row>
    <row r="252" spans="1:15" ht="15.75" customHeight="1">
      <c r="A252" s="414" t="s">
        <v>90</v>
      </c>
      <c r="B252" s="414" t="s">
        <v>91</v>
      </c>
      <c r="C252" s="414" t="s">
        <v>113</v>
      </c>
      <c r="D252" s="396" t="s">
        <v>461</v>
      </c>
      <c r="E252" s="411" t="str">
        <f>+'Merluza común Artesanal'!E187</f>
        <v>SAN PEDRO (RPA 913216)</v>
      </c>
      <c r="F252" s="414" t="s">
        <v>101</v>
      </c>
      <c r="G252" s="414" t="s">
        <v>98</v>
      </c>
      <c r="H252" s="418">
        <f>+'Merluza común Artesanal'!N187</f>
        <v>11.772</v>
      </c>
      <c r="I252" s="418">
        <f>+'Merluza común Artesanal'!O187</f>
        <v>0</v>
      </c>
      <c r="J252" s="418">
        <f>+'Merluza común Artesanal'!P187</f>
        <v>11.772</v>
      </c>
      <c r="K252" s="418">
        <f>+'Merluza común Artesanal'!Q187</f>
        <v>0.48599999999999999</v>
      </c>
      <c r="L252" s="418">
        <f>+'Merluza común Artesanal'!R187</f>
        <v>11.286</v>
      </c>
      <c r="M252" s="401">
        <f>+'Merluza común Artesanal'!S187</f>
        <v>4.1284403669724766E-2</v>
      </c>
      <c r="N252" s="381" t="s">
        <v>262</v>
      </c>
      <c r="O252" s="398">
        <f>Resumen_año!$C$5</f>
        <v>43627</v>
      </c>
    </row>
    <row r="253" spans="1:15" ht="15.75" customHeight="1">
      <c r="A253" s="414" t="s">
        <v>90</v>
      </c>
      <c r="B253" s="414" t="s">
        <v>91</v>
      </c>
      <c r="C253" s="414" t="s">
        <v>113</v>
      </c>
      <c r="D253" s="396" t="s">
        <v>106</v>
      </c>
      <c r="E253" s="411" t="s">
        <v>421</v>
      </c>
      <c r="F253" s="414" t="s">
        <v>95</v>
      </c>
      <c r="G253" s="414" t="s">
        <v>96</v>
      </c>
      <c r="H253" s="418">
        <f>+'Merluza común Artesanal'!G189</f>
        <v>17.690000000000001</v>
      </c>
      <c r="I253" s="418">
        <f>+'Merluza común Artesanal'!H189</f>
        <v>0</v>
      </c>
      <c r="J253" s="418">
        <f>+'Merluza común Artesanal'!I189</f>
        <v>17.690000000000001</v>
      </c>
      <c r="K253" s="418">
        <f>+'Merluza común Artesanal'!J189</f>
        <v>9.7110000000000003</v>
      </c>
      <c r="L253" s="418">
        <f>+'Merluza común Artesanal'!K189</f>
        <v>7.979000000000001</v>
      </c>
      <c r="M253" s="401">
        <f>+'Merluza común Artesanal'!L189</f>
        <v>0.54895421141888068</v>
      </c>
      <c r="N253" s="397" t="str">
        <f>+'Merluza común Artesanal'!M189</f>
        <v>-</v>
      </c>
      <c r="O253" s="398">
        <f>Resumen_año!$C$5</f>
        <v>43627</v>
      </c>
    </row>
    <row r="254" spans="1:15" ht="15.75" customHeight="1">
      <c r="A254" s="414" t="s">
        <v>90</v>
      </c>
      <c r="B254" s="414" t="s">
        <v>91</v>
      </c>
      <c r="C254" s="414" t="s">
        <v>113</v>
      </c>
      <c r="D254" s="396" t="s">
        <v>106</v>
      </c>
      <c r="E254" s="411" t="s">
        <v>421</v>
      </c>
      <c r="F254" s="414" t="s">
        <v>97</v>
      </c>
      <c r="G254" s="414" t="s">
        <v>98</v>
      </c>
      <c r="H254" s="418">
        <f>'Merluza común Artesanal'!G190</f>
        <v>18.02</v>
      </c>
      <c r="I254" s="418">
        <f>'Merluza común Artesanal'!H190</f>
        <v>0</v>
      </c>
      <c r="J254" s="418">
        <f>'Merluza común Artesanal'!I190</f>
        <v>25.999000000000002</v>
      </c>
      <c r="K254" s="418">
        <f>'Merluza común Artesanal'!J190</f>
        <v>0</v>
      </c>
      <c r="L254" s="418">
        <f>'Merluza común Artesanal'!K190</f>
        <v>25.999000000000002</v>
      </c>
      <c r="M254" s="401">
        <f>'Merluza común Artesanal'!L190</f>
        <v>0</v>
      </c>
      <c r="N254" s="397" t="str">
        <f>'Merluza común Artesanal'!M190</f>
        <v>-</v>
      </c>
      <c r="O254" s="398">
        <f>Resumen_año!$C$5</f>
        <v>43627</v>
      </c>
    </row>
    <row r="255" spans="1:15" ht="15.75" customHeight="1">
      <c r="A255" s="414" t="s">
        <v>90</v>
      </c>
      <c r="B255" s="414" t="s">
        <v>91</v>
      </c>
      <c r="C255" s="414" t="s">
        <v>113</v>
      </c>
      <c r="D255" s="396" t="s">
        <v>106</v>
      </c>
      <c r="E255" s="411" t="s">
        <v>421</v>
      </c>
      <c r="F255" s="414" t="s">
        <v>95</v>
      </c>
      <c r="G255" s="414" t="s">
        <v>98</v>
      </c>
      <c r="H255" s="418">
        <f>+'Merluza común Artesanal'!N189</f>
        <v>35.71</v>
      </c>
      <c r="I255" s="418">
        <f>+'Merluza común Artesanal'!O189</f>
        <v>0</v>
      </c>
      <c r="J255" s="418">
        <f>+'Merluza común Artesanal'!P189</f>
        <v>35.71</v>
      </c>
      <c r="K255" s="418">
        <f>+'Merluza común Artesanal'!Q189</f>
        <v>9.7110000000000003</v>
      </c>
      <c r="L255" s="418">
        <f>+'Merluza común Artesanal'!R189</f>
        <v>25.999000000000002</v>
      </c>
      <c r="M255" s="401">
        <f>+'Merluza común Artesanal'!S189</f>
        <v>0.27194063287594511</v>
      </c>
      <c r="N255" s="381" t="s">
        <v>262</v>
      </c>
      <c r="O255" s="398">
        <f>Resumen_año!$C$5</f>
        <v>43627</v>
      </c>
    </row>
    <row r="256" spans="1:15" ht="15.75" customHeight="1">
      <c r="A256" s="414" t="s">
        <v>90</v>
      </c>
      <c r="B256" s="414" t="s">
        <v>91</v>
      </c>
      <c r="C256" s="414" t="s">
        <v>113</v>
      </c>
      <c r="D256" s="396" t="s">
        <v>92</v>
      </c>
      <c r="E256" s="411" t="s">
        <v>422</v>
      </c>
      <c r="F256" s="414" t="s">
        <v>94</v>
      </c>
      <c r="G256" s="414" t="s">
        <v>94</v>
      </c>
      <c r="H256" s="418">
        <f>+'Merluza común Artesanal'!G191</f>
        <v>130.221</v>
      </c>
      <c r="I256" s="418">
        <f>+'Merluza común Artesanal'!H191</f>
        <v>0</v>
      </c>
      <c r="J256" s="418">
        <f>+'Merluza común Artesanal'!I191</f>
        <v>130.221</v>
      </c>
      <c r="K256" s="418">
        <f>+'Merluza común Artesanal'!J191</f>
        <v>31.388000000000002</v>
      </c>
      <c r="L256" s="418">
        <f>+'Merluza común Artesanal'!K191</f>
        <v>98.832999999999998</v>
      </c>
      <c r="M256" s="401">
        <f>+'Merluza común Artesanal'!L191</f>
        <v>0.24103639197978821</v>
      </c>
      <c r="N256" s="397" t="str">
        <f>+'Merluza común Artesanal'!M191</f>
        <v>-</v>
      </c>
      <c r="O256" s="398">
        <f>Resumen_año!$C$5</f>
        <v>43627</v>
      </c>
    </row>
    <row r="257" spans="1:15" ht="15.75" customHeight="1">
      <c r="A257" s="414" t="s">
        <v>90</v>
      </c>
      <c r="B257" s="414" t="s">
        <v>91</v>
      </c>
      <c r="C257" s="414" t="s">
        <v>113</v>
      </c>
      <c r="D257" s="396" t="s">
        <v>107</v>
      </c>
      <c r="E257" s="411" t="str">
        <f>+'Merluza común Artesanal'!D192</f>
        <v>STI DE BUZOS Y PESCADORES ALGUEROS Y RAMOS AFINES PROA CENTRO DUAO RSU 07.02.0111 (ROA 433)</v>
      </c>
      <c r="F257" s="414" t="s">
        <v>95</v>
      </c>
      <c r="G257" s="414" t="s">
        <v>96</v>
      </c>
      <c r="H257" s="418">
        <f>+'Merluza común Artesanal'!G192</f>
        <v>193.233</v>
      </c>
      <c r="I257" s="418">
        <f>+'Merluza común Artesanal'!H192</f>
        <v>0</v>
      </c>
      <c r="J257" s="418">
        <f>+'Merluza común Artesanal'!I192</f>
        <v>193.233</v>
      </c>
      <c r="K257" s="418">
        <f>+'Merluza común Artesanal'!J192</f>
        <v>111.523</v>
      </c>
      <c r="L257" s="418">
        <f>+'Merluza común Artesanal'!K192</f>
        <v>81.710000000000008</v>
      </c>
      <c r="M257" s="401">
        <f>+'Merluza común Artesanal'!L192</f>
        <v>0.57714262056688037</v>
      </c>
      <c r="N257" s="397" t="str">
        <f>+'Merluza común Artesanal'!M192</f>
        <v>-</v>
      </c>
      <c r="O257" s="398">
        <f>Resumen_año!$C$5</f>
        <v>43627</v>
      </c>
    </row>
    <row r="258" spans="1:15" ht="15.75" customHeight="1">
      <c r="A258" s="414" t="s">
        <v>90</v>
      </c>
      <c r="B258" s="414" t="s">
        <v>91</v>
      </c>
      <c r="C258" s="414" t="s">
        <v>113</v>
      </c>
      <c r="D258" s="396" t="s">
        <v>107</v>
      </c>
      <c r="E258" s="411" t="str">
        <f>+'Merluza común Artesanal'!D192</f>
        <v>STI DE BUZOS Y PESCADORES ALGUEROS Y RAMOS AFINES PROA CENTRO DUAO RSU 07.02.0111 (ROA 433)</v>
      </c>
      <c r="F258" s="414" t="s">
        <v>97</v>
      </c>
      <c r="G258" s="414" t="s">
        <v>98</v>
      </c>
      <c r="H258" s="418">
        <f>+'Merluza común Artesanal'!G193</f>
        <v>201.80099999999999</v>
      </c>
      <c r="I258" s="418">
        <f>+'Merluza común Artesanal'!H193</f>
        <v>0</v>
      </c>
      <c r="J258" s="418">
        <f>+'Merluza común Artesanal'!I193</f>
        <v>283.51099999999997</v>
      </c>
      <c r="K258" s="418">
        <f>+'Merluza común Artesanal'!J193</f>
        <v>0</v>
      </c>
      <c r="L258" s="418">
        <f>+'Merluza común Artesanal'!K193</f>
        <v>283.51099999999997</v>
      </c>
      <c r="M258" s="401">
        <f>+'Merluza común Artesanal'!L193</f>
        <v>0</v>
      </c>
      <c r="N258" s="397" t="str">
        <f>+'Merluza común Artesanal'!M193</f>
        <v>-</v>
      </c>
      <c r="O258" s="398">
        <f>Resumen_año!$C$5</f>
        <v>43627</v>
      </c>
    </row>
    <row r="259" spans="1:15" ht="15.75" customHeight="1">
      <c r="A259" s="414" t="s">
        <v>90</v>
      </c>
      <c r="B259" s="414" t="s">
        <v>91</v>
      </c>
      <c r="C259" s="414" t="s">
        <v>113</v>
      </c>
      <c r="D259" s="396" t="s">
        <v>107</v>
      </c>
      <c r="E259" s="411" t="str">
        <f>+'Merluza común Artesanal'!D192</f>
        <v>STI DE BUZOS Y PESCADORES ALGUEROS Y RAMOS AFINES PROA CENTRO DUAO RSU 07.02.0111 (ROA 433)</v>
      </c>
      <c r="F259" s="414" t="s">
        <v>95</v>
      </c>
      <c r="G259" s="414" t="s">
        <v>98</v>
      </c>
      <c r="H259" s="418">
        <f>+'Merluza común Artesanal'!N192</f>
        <v>395.03399999999999</v>
      </c>
      <c r="I259" s="418">
        <f>+'Merluza común Artesanal'!O192</f>
        <v>0</v>
      </c>
      <c r="J259" s="418">
        <f>+'Merluza común Artesanal'!P192</f>
        <v>395.03399999999999</v>
      </c>
      <c r="K259" s="418">
        <f>+'Merluza común Artesanal'!Q192</f>
        <v>111.523</v>
      </c>
      <c r="L259" s="418">
        <f>+'Merluza común Artesanal'!R192</f>
        <v>283.51099999999997</v>
      </c>
      <c r="M259" s="401">
        <f>+'Merluza común Artesanal'!S192</f>
        <v>0.28231240855217526</v>
      </c>
      <c r="N259" s="397" t="s">
        <v>262</v>
      </c>
      <c r="O259" s="398">
        <f>Resumen_año!$C$5</f>
        <v>43627</v>
      </c>
    </row>
    <row r="260" spans="1:15" ht="15.75" customHeight="1">
      <c r="A260" s="414" t="s">
        <v>90</v>
      </c>
      <c r="B260" s="414" t="s">
        <v>91</v>
      </c>
      <c r="C260" s="414" t="s">
        <v>113</v>
      </c>
      <c r="D260" s="396" t="s">
        <v>107</v>
      </c>
      <c r="E260" s="411" t="str">
        <f>+'Merluza común Artesanal'!D194</f>
        <v>STI DE BUZOS Y PESCADORES ARTESANALES MAR BRAVA DE DUAO RSU 07.02.0116 (ROA 90214)</v>
      </c>
      <c r="F260" s="414" t="s">
        <v>95</v>
      </c>
      <c r="G260" s="414" t="s">
        <v>96</v>
      </c>
      <c r="H260" s="418">
        <f>+'Merluza común Artesanal'!G194</f>
        <v>346.20499999999998</v>
      </c>
      <c r="I260" s="418">
        <f>+'Merluza común Artesanal'!H194</f>
        <v>0</v>
      </c>
      <c r="J260" s="418">
        <f>+'Merluza común Artesanal'!I194</f>
        <v>346.20499999999998</v>
      </c>
      <c r="K260" s="418">
        <f>+'Merluza común Artesanal'!J194</f>
        <v>152.10499999999999</v>
      </c>
      <c r="L260" s="418">
        <f>+'Merluza común Artesanal'!K194</f>
        <v>194.1</v>
      </c>
      <c r="M260" s="401">
        <f>+'Merluza común Artesanal'!L194</f>
        <v>0.43934951834895508</v>
      </c>
      <c r="N260" s="397" t="str">
        <f>+'Merluza común Artesanal'!M194</f>
        <v>-</v>
      </c>
      <c r="O260" s="398">
        <f>Resumen_año!$C$5</f>
        <v>43627</v>
      </c>
    </row>
    <row r="261" spans="1:15" ht="15.75" customHeight="1">
      <c r="A261" s="414" t="s">
        <v>90</v>
      </c>
      <c r="B261" s="414" t="s">
        <v>91</v>
      </c>
      <c r="C261" s="414" t="s">
        <v>113</v>
      </c>
      <c r="D261" s="396" t="s">
        <v>107</v>
      </c>
      <c r="E261" s="411" t="str">
        <f>+'Merluza común Artesanal'!D194</f>
        <v>STI DE BUZOS Y PESCADORES ARTESANALES MAR BRAVA DE DUAO RSU 07.02.0116 (ROA 90214)</v>
      </c>
      <c r="F261" s="414" t="s">
        <v>97</v>
      </c>
      <c r="G261" s="414" t="s">
        <v>98</v>
      </c>
      <c r="H261" s="418">
        <f>+'Merluza común Artesanal'!G195</f>
        <v>361.55599999999998</v>
      </c>
      <c r="I261" s="418">
        <f>+'Merluza común Artesanal'!H195</f>
        <v>0</v>
      </c>
      <c r="J261" s="418">
        <f>+'Merluza común Artesanal'!I195</f>
        <v>555.65599999999995</v>
      </c>
      <c r="K261" s="418">
        <f>+'Merluza común Artesanal'!J195</f>
        <v>0</v>
      </c>
      <c r="L261" s="418">
        <f>+'Merluza común Artesanal'!K195</f>
        <v>555.65599999999995</v>
      </c>
      <c r="M261" s="401">
        <f>+'Merluza común Artesanal'!L195</f>
        <v>0</v>
      </c>
      <c r="N261" s="397" t="str">
        <f>+'Merluza común Artesanal'!M195</f>
        <v>-</v>
      </c>
      <c r="O261" s="398">
        <f>Resumen_año!$C$5</f>
        <v>43627</v>
      </c>
    </row>
    <row r="262" spans="1:15" ht="15.75" customHeight="1">
      <c r="A262" s="414" t="s">
        <v>90</v>
      </c>
      <c r="B262" s="414" t="s">
        <v>91</v>
      </c>
      <c r="C262" s="414" t="s">
        <v>113</v>
      </c>
      <c r="D262" s="396" t="s">
        <v>107</v>
      </c>
      <c r="E262" s="411" t="str">
        <f>+'Merluza común Artesanal'!D194</f>
        <v>STI DE BUZOS Y PESCADORES ARTESANALES MAR BRAVA DE DUAO RSU 07.02.0116 (ROA 90214)</v>
      </c>
      <c r="F262" s="414" t="s">
        <v>95</v>
      </c>
      <c r="G262" s="414" t="s">
        <v>98</v>
      </c>
      <c r="H262" s="418">
        <f>+'Merluza común Artesanal'!N194</f>
        <v>707.76099999999997</v>
      </c>
      <c r="I262" s="418">
        <f>+'Merluza común Artesanal'!O194</f>
        <v>0</v>
      </c>
      <c r="J262" s="418">
        <f>+'Merluza común Artesanal'!P194</f>
        <v>707.76099999999997</v>
      </c>
      <c r="K262" s="418">
        <f>+'Merluza común Artesanal'!Q194</f>
        <v>152.10499999999999</v>
      </c>
      <c r="L262" s="418">
        <f>+'Merluza común Artesanal'!R194</f>
        <v>555.65599999999995</v>
      </c>
      <c r="M262" s="401">
        <f>+'Merluza común Artesanal'!S194</f>
        <v>0.21491011796354983</v>
      </c>
      <c r="N262" s="395" t="s">
        <v>262</v>
      </c>
      <c r="O262" s="398">
        <f>Resumen_año!$C$5</f>
        <v>43627</v>
      </c>
    </row>
    <row r="263" spans="1:15" ht="15.75" customHeight="1">
      <c r="A263" s="414" t="s">
        <v>90</v>
      </c>
      <c r="B263" s="414" t="s">
        <v>91</v>
      </c>
      <c r="C263" s="414" t="s">
        <v>113</v>
      </c>
      <c r="D263" s="414" t="s">
        <v>107</v>
      </c>
      <c r="E263" s="408" t="str">
        <f>+'Merluza común Artesanal'!D196</f>
        <v>STI DE BUZOS Y PESCADORES ARTESANALES Y ACUICULTORES MATAQUITO DE LA PESCA RSU 07.02.0103</v>
      </c>
      <c r="F263" s="414" t="s">
        <v>95</v>
      </c>
      <c r="G263" s="414" t="s">
        <v>96</v>
      </c>
      <c r="H263" s="418">
        <f>'Merluza común Artesanal'!G196</f>
        <v>104.649</v>
      </c>
      <c r="I263" s="418">
        <f>'Merluza común Artesanal'!H196</f>
        <v>0</v>
      </c>
      <c r="J263" s="418">
        <f>'Merluza común Artesanal'!I196</f>
        <v>104.649</v>
      </c>
      <c r="K263" s="418">
        <f>'Merluza común Artesanal'!J196</f>
        <v>37.22</v>
      </c>
      <c r="L263" s="418">
        <f>'Merluza común Artesanal'!K196</f>
        <v>67.429000000000002</v>
      </c>
      <c r="M263" s="401">
        <f>'Merluza común Artesanal'!L196</f>
        <v>0.35566512819042706</v>
      </c>
      <c r="N263" s="397" t="str">
        <f>'Merluza común Artesanal'!M196</f>
        <v>-</v>
      </c>
      <c r="O263" s="398">
        <f>Resumen_año!$C$5</f>
        <v>43627</v>
      </c>
    </row>
    <row r="264" spans="1:15" ht="15.75" customHeight="1">
      <c r="A264" s="414" t="s">
        <v>90</v>
      </c>
      <c r="B264" s="414" t="s">
        <v>91</v>
      </c>
      <c r="C264" s="414" t="s">
        <v>113</v>
      </c>
      <c r="D264" s="414" t="s">
        <v>107</v>
      </c>
      <c r="E264" s="408" t="str">
        <f>+'Merluza común Artesanal'!D196</f>
        <v>STI DE BUZOS Y PESCADORES ARTESANALES Y ACUICULTORES MATAQUITO DE LA PESCA RSU 07.02.0103</v>
      </c>
      <c r="F264" s="414" t="s">
        <v>97</v>
      </c>
      <c r="G264" s="414" t="s">
        <v>98</v>
      </c>
      <c r="H264" s="418">
        <f>'Merluza común Artesanal'!G197</f>
        <v>109.289</v>
      </c>
      <c r="I264" s="418">
        <f>'Merluza común Artesanal'!H197</f>
        <v>0</v>
      </c>
      <c r="J264" s="418">
        <f>'Merluza común Artesanal'!I197</f>
        <v>176.71800000000002</v>
      </c>
      <c r="K264" s="418">
        <f>'Merluza común Artesanal'!J197</f>
        <v>0</v>
      </c>
      <c r="L264" s="418">
        <f>'Merluza común Artesanal'!K197</f>
        <v>176.71800000000002</v>
      </c>
      <c r="M264" s="401">
        <f>'Merluza común Artesanal'!L197</f>
        <v>0</v>
      </c>
      <c r="N264" s="397" t="str">
        <f>'Merluza común Artesanal'!M197</f>
        <v>-</v>
      </c>
      <c r="O264" s="398">
        <f>Resumen_año!$C$5</f>
        <v>43627</v>
      </c>
    </row>
    <row r="265" spans="1:15" ht="15.75" customHeight="1">
      <c r="A265" s="414" t="s">
        <v>90</v>
      </c>
      <c r="B265" s="414" t="s">
        <v>91</v>
      </c>
      <c r="C265" s="414" t="s">
        <v>113</v>
      </c>
      <c r="D265" s="414" t="s">
        <v>107</v>
      </c>
      <c r="E265" s="408" t="str">
        <f>+'Merluza común Artesanal'!D196</f>
        <v>STI DE BUZOS Y PESCADORES ARTESANALES Y ACUICULTORES MATAQUITO DE LA PESCA RSU 07.02.0103</v>
      </c>
      <c r="F265" s="414" t="s">
        <v>95</v>
      </c>
      <c r="G265" s="414" t="s">
        <v>98</v>
      </c>
      <c r="H265" s="418">
        <f>'Merluza común Artesanal'!N196</f>
        <v>213.93799999999999</v>
      </c>
      <c r="I265" s="418">
        <f>'Merluza común Artesanal'!O196</f>
        <v>0</v>
      </c>
      <c r="J265" s="418">
        <f>'Merluza común Artesanal'!P196</f>
        <v>213.93799999999999</v>
      </c>
      <c r="K265" s="418">
        <f>'Merluza común Artesanal'!Q196</f>
        <v>37.22</v>
      </c>
      <c r="L265" s="418">
        <f>'Merluza común Artesanal'!R196</f>
        <v>176.71799999999999</v>
      </c>
      <c r="M265" s="401">
        <f>'Merluza común Artesanal'!S196</f>
        <v>0.17397563780160608</v>
      </c>
      <c r="N265" s="395" t="s">
        <v>262</v>
      </c>
      <c r="O265" s="398">
        <f>Resumen_año!$C$5</f>
        <v>43627</v>
      </c>
    </row>
    <row r="266" spans="1:15" ht="15.75" customHeight="1">
      <c r="A266" s="414" t="s">
        <v>90</v>
      </c>
      <c r="B266" s="414" t="s">
        <v>91</v>
      </c>
      <c r="C266" s="414" t="s">
        <v>113</v>
      </c>
      <c r="D266" s="414" t="s">
        <v>107</v>
      </c>
      <c r="E266" s="408" t="str">
        <f>+'Merluza común Artesanal'!E198</f>
        <v>STI PESCADORES ESTRELLAS DE MAR RSU 07.05.0168</v>
      </c>
      <c r="F266" s="414" t="s">
        <v>95</v>
      </c>
      <c r="G266" s="414" t="s">
        <v>100</v>
      </c>
      <c r="H266" s="418">
        <f>+'Merluza común Artesanal'!G198</f>
        <v>16.106999999999999</v>
      </c>
      <c r="I266" s="418">
        <f>+'Merluza común Artesanal'!H198</f>
        <v>0</v>
      </c>
      <c r="J266" s="418">
        <f>+'Merluza común Artesanal'!I198</f>
        <v>16.106999999999999</v>
      </c>
      <c r="K266" s="418">
        <f>+'Merluza común Artesanal'!J198</f>
        <v>2.9159999999999999</v>
      </c>
      <c r="L266" s="418">
        <f>+'Merluza común Artesanal'!K198</f>
        <v>13.190999999999999</v>
      </c>
      <c r="M266" s="401">
        <f>+'Merluza común Artesanal'!L198</f>
        <v>0.18103929968336749</v>
      </c>
      <c r="N266" s="397" t="str">
        <f>+'Merluza común Artesanal'!M198</f>
        <v>-</v>
      </c>
      <c r="O266" s="398">
        <f>Resumen_año!$C$5</f>
        <v>43627</v>
      </c>
    </row>
    <row r="267" spans="1:15" ht="15.75" customHeight="1">
      <c r="A267" s="414" t="s">
        <v>90</v>
      </c>
      <c r="B267" s="414" t="s">
        <v>91</v>
      </c>
      <c r="C267" s="414" t="s">
        <v>113</v>
      </c>
      <c r="D267" s="414" t="s">
        <v>461</v>
      </c>
      <c r="E267" s="408" t="str">
        <f>+'Merluza común Artesanal'!E199</f>
        <v>DEILYN I (RPA 961356)</v>
      </c>
      <c r="F267" s="414" t="s">
        <v>101</v>
      </c>
      <c r="G267" s="414" t="s">
        <v>96</v>
      </c>
      <c r="H267" s="418">
        <f>+'Merluza común Artesanal'!G199</f>
        <v>6.5960000000000001</v>
      </c>
      <c r="I267" s="418">
        <f>+'Merluza común Artesanal'!H199</f>
        <v>0</v>
      </c>
      <c r="J267" s="418">
        <f>+'Merluza común Artesanal'!I199</f>
        <v>6.5960000000000001</v>
      </c>
      <c r="K267" s="418">
        <f>+'Merluza común Artesanal'!J199</f>
        <v>3.7530000000000001</v>
      </c>
      <c r="L267" s="418">
        <f>+'Merluza común Artesanal'!K199</f>
        <v>2.843</v>
      </c>
      <c r="M267" s="401">
        <f>+'Merluza común Artesanal'!L199</f>
        <v>0.56898120072771374</v>
      </c>
      <c r="N267" s="397" t="str">
        <f>+'Merluza común Artesanal'!M199</f>
        <v>-</v>
      </c>
      <c r="O267" s="398">
        <f>Resumen_año!$C$5</f>
        <v>43627</v>
      </c>
    </row>
    <row r="268" spans="1:15" ht="15.75" customHeight="1">
      <c r="A268" s="414" t="s">
        <v>90</v>
      </c>
      <c r="B268" s="414" t="s">
        <v>91</v>
      </c>
      <c r="C268" s="414" t="s">
        <v>113</v>
      </c>
      <c r="D268" s="414" t="s">
        <v>461</v>
      </c>
      <c r="E268" s="408" t="str">
        <f>+'Merluza común Artesanal'!E199</f>
        <v>DEILYN I (RPA 961356)</v>
      </c>
      <c r="F268" s="414" t="s">
        <v>97</v>
      </c>
      <c r="G268" s="414" t="s">
        <v>98</v>
      </c>
      <c r="H268" s="418">
        <f>+'Merluza común Artesanal'!G200</f>
        <v>8.4109999999999996</v>
      </c>
      <c r="I268" s="418">
        <f>+'Merluza común Artesanal'!H200</f>
        <v>0</v>
      </c>
      <c r="J268" s="418">
        <f>+'Merluza común Artesanal'!I200</f>
        <v>11.254</v>
      </c>
      <c r="K268" s="418">
        <f>+'Merluza común Artesanal'!J200</f>
        <v>0</v>
      </c>
      <c r="L268" s="418">
        <f>+'Merluza común Artesanal'!K200</f>
        <v>11.254</v>
      </c>
      <c r="M268" s="401">
        <f>+'Merluza común Artesanal'!L200</f>
        <v>0</v>
      </c>
      <c r="N268" s="397" t="str">
        <f>+'Merluza común Artesanal'!M200</f>
        <v>-</v>
      </c>
      <c r="O268" s="398">
        <f>Resumen_año!$C$5</f>
        <v>43627</v>
      </c>
    </row>
    <row r="269" spans="1:15" ht="15.75" customHeight="1">
      <c r="A269" s="414" t="s">
        <v>90</v>
      </c>
      <c r="B269" s="414" t="s">
        <v>91</v>
      </c>
      <c r="C269" s="414" t="s">
        <v>113</v>
      </c>
      <c r="D269" s="414" t="s">
        <v>461</v>
      </c>
      <c r="E269" s="408" t="str">
        <f>+'Merluza común Artesanal'!E199</f>
        <v>DEILYN I (RPA 961356)</v>
      </c>
      <c r="F269" s="414" t="s">
        <v>101</v>
      </c>
      <c r="G269" s="414" t="s">
        <v>98</v>
      </c>
      <c r="H269" s="418">
        <f>'Merluza común Artesanal'!N199</f>
        <v>15.007</v>
      </c>
      <c r="I269" s="418">
        <f>'Merluza común Artesanal'!O199</f>
        <v>0</v>
      </c>
      <c r="J269" s="418">
        <f>'Merluza común Artesanal'!P199</f>
        <v>15.007</v>
      </c>
      <c r="K269" s="418">
        <f>'Merluza común Artesanal'!Q199</f>
        <v>3.7530000000000001</v>
      </c>
      <c r="L269" s="418">
        <f>'Merluza común Artesanal'!R199</f>
        <v>11.254</v>
      </c>
      <c r="M269" s="401">
        <f>'Merluza común Artesanal'!S199</f>
        <v>0.25008329446258415</v>
      </c>
      <c r="N269" s="395" t="s">
        <v>262</v>
      </c>
      <c r="O269" s="398">
        <f>Resumen_año!$C$5</f>
        <v>43627</v>
      </c>
    </row>
    <row r="270" spans="1:15" ht="15.75" customHeight="1">
      <c r="A270" s="414" t="s">
        <v>90</v>
      </c>
      <c r="B270" s="414" t="s">
        <v>91</v>
      </c>
      <c r="C270" s="414" t="s">
        <v>113</v>
      </c>
      <c r="D270" s="414" t="s">
        <v>461</v>
      </c>
      <c r="E270" s="408" t="str">
        <f>+'Merluza común Artesanal'!E201</f>
        <v>EL LOLO II (RPA 960360)</v>
      </c>
      <c r="F270" s="414" t="s">
        <v>101</v>
      </c>
      <c r="G270" s="414" t="s">
        <v>96</v>
      </c>
      <c r="H270" s="418">
        <f>+'Merluza común Artesanal'!G201</f>
        <v>6.5949999999999998</v>
      </c>
      <c r="I270" s="418">
        <f>+'Merluza común Artesanal'!H201</f>
        <v>0</v>
      </c>
      <c r="J270" s="418">
        <f>+'Merluza común Artesanal'!I201</f>
        <v>6.5949999999999998</v>
      </c>
      <c r="K270" s="418">
        <f>+'Merluza común Artesanal'!J201</f>
        <v>4.5629999999999997</v>
      </c>
      <c r="L270" s="418">
        <f>+'Merluza común Artesanal'!K201</f>
        <v>2.032</v>
      </c>
      <c r="M270" s="401">
        <f>+'Merluza común Artesanal'!L201</f>
        <v>0.691887793783169</v>
      </c>
      <c r="N270" s="397" t="str">
        <f>+'Merluza común Artesanal'!M201</f>
        <v>-</v>
      </c>
      <c r="O270" s="398">
        <f>Resumen_año!$C$5</f>
        <v>43627</v>
      </c>
    </row>
    <row r="271" spans="1:15" ht="15.75" customHeight="1">
      <c r="A271" s="414" t="s">
        <v>90</v>
      </c>
      <c r="B271" s="414" t="s">
        <v>91</v>
      </c>
      <c r="C271" s="414" t="s">
        <v>113</v>
      </c>
      <c r="D271" s="414" t="s">
        <v>461</v>
      </c>
      <c r="E271" s="408" t="str">
        <f>+'Merluza común Artesanal'!E201</f>
        <v>EL LOLO II (RPA 960360)</v>
      </c>
      <c r="F271" s="414" t="s">
        <v>97</v>
      </c>
      <c r="G271" s="414" t="s">
        <v>98</v>
      </c>
      <c r="H271" s="418">
        <f>+'Merluza común Artesanal'!G202</f>
        <v>8.41</v>
      </c>
      <c r="I271" s="418">
        <f>+'Merluza común Artesanal'!H202</f>
        <v>0</v>
      </c>
      <c r="J271" s="418">
        <f>+'Merluza común Artesanal'!I202</f>
        <v>10.442</v>
      </c>
      <c r="K271" s="418">
        <f>+'Merluza común Artesanal'!J202</f>
        <v>0</v>
      </c>
      <c r="L271" s="418">
        <f>+'Merluza común Artesanal'!K202</f>
        <v>10.442</v>
      </c>
      <c r="M271" s="401">
        <f>+'Merluza común Artesanal'!L202</f>
        <v>0</v>
      </c>
      <c r="N271" s="397" t="str">
        <f>+'Merluza común Artesanal'!M202</f>
        <v>-</v>
      </c>
      <c r="O271" s="398">
        <f>Resumen_año!$C$5</f>
        <v>43627</v>
      </c>
    </row>
    <row r="272" spans="1:15" ht="15.75" customHeight="1">
      <c r="A272" s="414" t="s">
        <v>90</v>
      </c>
      <c r="B272" s="414" t="s">
        <v>91</v>
      </c>
      <c r="C272" s="414" t="s">
        <v>113</v>
      </c>
      <c r="D272" s="414" t="s">
        <v>461</v>
      </c>
      <c r="E272" s="408" t="str">
        <f>+'Merluza común Artesanal'!E201</f>
        <v>EL LOLO II (RPA 960360)</v>
      </c>
      <c r="F272" s="414" t="s">
        <v>101</v>
      </c>
      <c r="G272" s="414" t="s">
        <v>98</v>
      </c>
      <c r="H272" s="418">
        <f>+'Merluza común Artesanal'!N201</f>
        <v>15.004999999999999</v>
      </c>
      <c r="I272" s="418">
        <f>+'Merluza común Artesanal'!O201</f>
        <v>0</v>
      </c>
      <c r="J272" s="418">
        <f>+'Merluza común Artesanal'!P201</f>
        <v>15.004999999999999</v>
      </c>
      <c r="K272" s="418">
        <f>+'Merluza común Artesanal'!Q201</f>
        <v>4.5629999999999997</v>
      </c>
      <c r="L272" s="418">
        <f>+'Merluza común Artesanal'!R201</f>
        <v>10.442</v>
      </c>
      <c r="M272" s="401">
        <f>+'Merluza común Artesanal'!S201</f>
        <v>0.30409863378873708</v>
      </c>
      <c r="N272" s="395" t="s">
        <v>262</v>
      </c>
      <c r="O272" s="398">
        <f>Resumen_año!$C$5</f>
        <v>43627</v>
      </c>
    </row>
    <row r="273" spans="1:15" ht="15.75" customHeight="1">
      <c r="A273" s="414" t="s">
        <v>90</v>
      </c>
      <c r="B273" s="414" t="s">
        <v>91</v>
      </c>
      <c r="C273" s="414" t="s">
        <v>113</v>
      </c>
      <c r="D273" s="414" t="s">
        <v>107</v>
      </c>
      <c r="E273" s="408" t="str">
        <f>+'Merluza común Artesanal'!E203</f>
        <v>STI DE TRIPULANTES, PESCADORES Y ACUICULTORES - CALETA DUAO RSU 07.02.0252</v>
      </c>
      <c r="F273" s="414" t="s">
        <v>95</v>
      </c>
      <c r="G273" s="414" t="s">
        <v>100</v>
      </c>
      <c r="H273" s="418">
        <f>+'Merluza común Artesanal'!G203</f>
        <v>16.100000000000001</v>
      </c>
      <c r="I273" s="418">
        <f>+'Merluza común Artesanal'!H203</f>
        <v>0</v>
      </c>
      <c r="J273" s="418">
        <f>+'Merluza común Artesanal'!I203</f>
        <v>16.100000000000001</v>
      </c>
      <c r="K273" s="418">
        <f>+'Merluza común Artesanal'!J203</f>
        <v>1.377</v>
      </c>
      <c r="L273" s="418">
        <f>+'Merluza común Artesanal'!K203</f>
        <v>14.723000000000001</v>
      </c>
      <c r="M273" s="401">
        <f>+'Merluza común Artesanal'!L203</f>
        <v>8.5527950310559001E-2</v>
      </c>
      <c r="N273" s="397" t="str">
        <f>+'Merluza común Artesanal'!M203</f>
        <v>-</v>
      </c>
      <c r="O273" s="398">
        <f>Resumen_año!$C$5</f>
        <v>43627</v>
      </c>
    </row>
    <row r="274" spans="1:15" ht="15.75" customHeight="1">
      <c r="A274" s="414" t="s">
        <v>90</v>
      </c>
      <c r="B274" s="414" t="s">
        <v>91</v>
      </c>
      <c r="C274" s="414" t="s">
        <v>113</v>
      </c>
      <c r="D274" s="414" t="s">
        <v>461</v>
      </c>
      <c r="E274" s="408" t="str">
        <f>+'Merluza común Artesanal'!E204</f>
        <v>EL FANTASMA I (RPA 966603)</v>
      </c>
      <c r="F274" s="414" t="s">
        <v>101</v>
      </c>
      <c r="G274" s="414" t="s">
        <v>96</v>
      </c>
      <c r="H274" s="418">
        <f>+'Merluza común Artesanal'!G204</f>
        <v>7.36</v>
      </c>
      <c r="I274" s="418">
        <f>+'Merluza común Artesanal'!H204</f>
        <v>0</v>
      </c>
      <c r="J274" s="418">
        <f>+'Merluza común Artesanal'!I204</f>
        <v>7.36</v>
      </c>
      <c r="K274" s="418">
        <f>+'Merluza común Artesanal'!J204</f>
        <v>2.1059999999999999</v>
      </c>
      <c r="L274" s="418">
        <f>+'Merluza común Artesanal'!K204</f>
        <v>5.2540000000000004</v>
      </c>
      <c r="M274" s="401">
        <f>+'Merluza común Artesanal'!L204</f>
        <v>0.28614130434782603</v>
      </c>
      <c r="N274" s="397" t="str">
        <f>+'Merluza común Artesanal'!M204</f>
        <v>-</v>
      </c>
      <c r="O274" s="398">
        <f>Resumen_año!$C$5</f>
        <v>43627</v>
      </c>
    </row>
    <row r="275" spans="1:15" ht="15.75" customHeight="1">
      <c r="A275" s="414" t="s">
        <v>90</v>
      </c>
      <c r="B275" s="414" t="s">
        <v>91</v>
      </c>
      <c r="C275" s="414" t="s">
        <v>113</v>
      </c>
      <c r="D275" s="414" t="s">
        <v>461</v>
      </c>
      <c r="E275" s="408" t="str">
        <f>+'Merluza común Artesanal'!E204</f>
        <v>EL FANTASMA I (RPA 966603)</v>
      </c>
      <c r="F275" s="414" t="s">
        <v>97</v>
      </c>
      <c r="G275" s="414" t="s">
        <v>98</v>
      </c>
      <c r="H275" s="418">
        <f>+'Merluza común Artesanal'!G205</f>
        <v>8.4049999999999994</v>
      </c>
      <c r="I275" s="418">
        <f>+'Merluza común Artesanal'!H205</f>
        <v>0</v>
      </c>
      <c r="J275" s="418">
        <f>+'Merluza común Artesanal'!I205</f>
        <v>13.658999999999999</v>
      </c>
      <c r="K275" s="418">
        <f>+'Merluza común Artesanal'!J205</f>
        <v>0</v>
      </c>
      <c r="L275" s="418">
        <f>+'Merluza común Artesanal'!K205</f>
        <v>13.658999999999999</v>
      </c>
      <c r="M275" s="401">
        <f>+'Merluza común Artesanal'!L205</f>
        <v>0</v>
      </c>
      <c r="N275" s="397" t="str">
        <f>+'Merluza común Artesanal'!M205</f>
        <v>-</v>
      </c>
      <c r="O275" s="398">
        <f>Resumen_año!$C$5</f>
        <v>43627</v>
      </c>
    </row>
    <row r="276" spans="1:15" ht="15.75" customHeight="1">
      <c r="A276" s="414" t="s">
        <v>90</v>
      </c>
      <c r="B276" s="414" t="s">
        <v>91</v>
      </c>
      <c r="C276" s="414" t="s">
        <v>113</v>
      </c>
      <c r="D276" s="414" t="s">
        <v>461</v>
      </c>
      <c r="E276" s="408" t="str">
        <f>+'Merluza común Artesanal'!E204</f>
        <v>EL FANTASMA I (RPA 966603)</v>
      </c>
      <c r="F276" s="414" t="s">
        <v>101</v>
      </c>
      <c r="G276" s="414" t="s">
        <v>98</v>
      </c>
      <c r="H276" s="418">
        <f>+'Merluza común Artesanal'!N204</f>
        <v>15.765000000000001</v>
      </c>
      <c r="I276" s="418">
        <f>+'Merluza común Artesanal'!O204</f>
        <v>0</v>
      </c>
      <c r="J276" s="418">
        <f>+'Merluza común Artesanal'!P204</f>
        <v>15.765000000000001</v>
      </c>
      <c r="K276" s="418">
        <f>+'Merluza común Artesanal'!Q204</f>
        <v>2.1059999999999999</v>
      </c>
      <c r="L276" s="418">
        <f>+'Merluza común Artesanal'!R204</f>
        <v>13.659000000000001</v>
      </c>
      <c r="M276" s="401">
        <f>+'Merluza común Artesanal'!S204</f>
        <v>0.13358705994291151</v>
      </c>
      <c r="N276" s="395" t="s">
        <v>262</v>
      </c>
      <c r="O276" s="398">
        <f>Resumen_año!$C$5</f>
        <v>43627</v>
      </c>
    </row>
    <row r="277" spans="1:15" ht="15.75" customHeight="1">
      <c r="A277" s="414" t="s">
        <v>90</v>
      </c>
      <c r="B277" s="414" t="s">
        <v>91</v>
      </c>
      <c r="C277" s="414" t="s">
        <v>113</v>
      </c>
      <c r="D277" s="414" t="s">
        <v>461</v>
      </c>
      <c r="E277" s="408" t="str">
        <f>+'Merluza común Artesanal'!E206</f>
        <v>SKORPIOS II (RPA 966149)</v>
      </c>
      <c r="F277" s="414" t="s">
        <v>101</v>
      </c>
      <c r="G277" s="414" t="s">
        <v>96</v>
      </c>
      <c r="H277" s="418">
        <f>+'Merluza común Artesanal'!G206</f>
        <v>7.3630000000000004</v>
      </c>
      <c r="I277" s="418">
        <f>+'Merluza común Artesanal'!H206</f>
        <v>0</v>
      </c>
      <c r="J277" s="418">
        <f>+'Merluza común Artesanal'!I206</f>
        <v>7.3630000000000004</v>
      </c>
      <c r="K277" s="418">
        <f>+'Merluza común Artesanal'!J206</f>
        <v>1.512</v>
      </c>
      <c r="L277" s="418">
        <f>+'Merluza común Artesanal'!K206</f>
        <v>5.8510000000000009</v>
      </c>
      <c r="M277" s="401">
        <f>+'Merluza común Artesanal'!L206</f>
        <v>0.20535107972293901</v>
      </c>
      <c r="N277" s="397" t="str">
        <f>+'Merluza común Artesanal'!M206</f>
        <v>-</v>
      </c>
      <c r="O277" s="398">
        <f>Resumen_año!$C$5</f>
        <v>43627</v>
      </c>
    </row>
    <row r="278" spans="1:15" ht="15.75" customHeight="1">
      <c r="A278" s="414" t="s">
        <v>90</v>
      </c>
      <c r="B278" s="414" t="s">
        <v>91</v>
      </c>
      <c r="C278" s="414" t="s">
        <v>113</v>
      </c>
      <c r="D278" s="414" t="s">
        <v>461</v>
      </c>
      <c r="E278" s="408" t="str">
        <f>+'Merluza común Artesanal'!E206</f>
        <v>SKORPIOS II (RPA 966149)</v>
      </c>
      <c r="F278" s="414" t="s">
        <v>97</v>
      </c>
      <c r="G278" s="414" t="s">
        <v>98</v>
      </c>
      <c r="H278" s="418">
        <f>+'Merluza común Artesanal'!G207</f>
        <v>8.4090000000000007</v>
      </c>
      <c r="I278" s="418">
        <f>+'Merluza común Artesanal'!H207</f>
        <v>0</v>
      </c>
      <c r="J278" s="418">
        <f>+'Merluza común Artesanal'!I207</f>
        <v>14.260000000000002</v>
      </c>
      <c r="K278" s="418">
        <f>+'Merluza común Artesanal'!J207</f>
        <v>0</v>
      </c>
      <c r="L278" s="418">
        <f>+'Merluza común Artesanal'!K207</f>
        <v>14.260000000000002</v>
      </c>
      <c r="M278" s="401">
        <f>+'Merluza común Artesanal'!L207</f>
        <v>0</v>
      </c>
      <c r="N278" s="397" t="str">
        <f>+'Merluza común Artesanal'!M207</f>
        <v>-</v>
      </c>
      <c r="O278" s="398">
        <f>Resumen_año!$C$5</f>
        <v>43627</v>
      </c>
    </row>
    <row r="279" spans="1:15" ht="16.5" customHeight="1">
      <c r="A279" s="414" t="s">
        <v>90</v>
      </c>
      <c r="B279" s="414" t="s">
        <v>91</v>
      </c>
      <c r="C279" s="414" t="s">
        <v>113</v>
      </c>
      <c r="D279" s="414" t="s">
        <v>107</v>
      </c>
      <c r="E279" s="408" t="str">
        <f>+'Merluza común Artesanal'!E206</f>
        <v>SKORPIOS II (RPA 966149)</v>
      </c>
      <c r="F279" s="414" t="s">
        <v>101</v>
      </c>
      <c r="G279" s="414" t="s">
        <v>98</v>
      </c>
      <c r="H279" s="418">
        <f>+'Merluza común Artesanal'!N206</f>
        <v>15.772000000000002</v>
      </c>
      <c r="I279" s="418">
        <f>+'Merluza común Artesanal'!O206</f>
        <v>0</v>
      </c>
      <c r="J279" s="418">
        <f>+'Merluza común Artesanal'!P206</f>
        <v>15.772000000000002</v>
      </c>
      <c r="K279" s="418">
        <f>+'Merluza común Artesanal'!Q206</f>
        <v>1.512</v>
      </c>
      <c r="L279" s="418">
        <f>+'Merluza común Artesanal'!R206</f>
        <v>14.260000000000002</v>
      </c>
      <c r="M279" s="401">
        <f>+'Merluza común Artesanal'!S206</f>
        <v>9.58660918082678E-2</v>
      </c>
      <c r="N279" s="381" t="s">
        <v>262</v>
      </c>
      <c r="O279" s="398">
        <f>Resumen_año!$C$5</f>
        <v>43627</v>
      </c>
    </row>
    <row r="280" spans="1:15" ht="15.75" customHeight="1">
      <c r="A280" s="414" t="s">
        <v>90</v>
      </c>
      <c r="B280" s="414" t="s">
        <v>91</v>
      </c>
      <c r="C280" s="414" t="s">
        <v>113</v>
      </c>
      <c r="D280" s="414" t="s">
        <v>106</v>
      </c>
      <c r="E280" s="414" t="str">
        <f>+'Merluza común Artesanal'!D208</f>
        <v>RESIDUAL NORTE II</v>
      </c>
      <c r="F280" s="414" t="s">
        <v>95</v>
      </c>
      <c r="G280" s="414" t="s">
        <v>96</v>
      </c>
      <c r="H280" s="418">
        <f>+'Merluza común Artesanal'!G208</f>
        <v>32.185000000000002</v>
      </c>
      <c r="I280" s="418">
        <f>+'Merluza común Artesanal'!H208</f>
        <v>0</v>
      </c>
      <c r="J280" s="418">
        <f>+'Merluza común Artesanal'!I208</f>
        <v>32.185000000000002</v>
      </c>
      <c r="K280" s="418">
        <f>+'Merluza común Artesanal'!J208</f>
        <v>13.904</v>
      </c>
      <c r="L280" s="418">
        <f>+'Merluza común Artesanal'!K208</f>
        <v>18.281000000000002</v>
      </c>
      <c r="M280" s="401">
        <f>+'Merluza común Artesanal'!L208</f>
        <v>0.4320024856299518</v>
      </c>
      <c r="N280" s="397" t="str">
        <f>+'Merluza común Artesanal'!M208</f>
        <v>-</v>
      </c>
      <c r="O280" s="398">
        <f>Resumen_año!$C$5</f>
        <v>43627</v>
      </c>
    </row>
    <row r="281" spans="1:15" ht="15.75" customHeight="1">
      <c r="A281" s="414" t="s">
        <v>90</v>
      </c>
      <c r="B281" s="414" t="s">
        <v>91</v>
      </c>
      <c r="C281" s="414" t="s">
        <v>113</v>
      </c>
      <c r="D281" s="414" t="s">
        <v>106</v>
      </c>
      <c r="E281" s="414" t="str">
        <f>+'Merluza común Artesanal'!D208</f>
        <v>RESIDUAL NORTE II</v>
      </c>
      <c r="F281" s="414" t="s">
        <v>97</v>
      </c>
      <c r="G281" s="414" t="s">
        <v>98</v>
      </c>
      <c r="H281" s="418">
        <f>+'Merluza común Artesanal'!G209</f>
        <v>33.613</v>
      </c>
      <c r="I281" s="418">
        <f>+'Merluza común Artesanal'!H209</f>
        <v>0</v>
      </c>
      <c r="J281" s="418">
        <f>+'Merluza común Artesanal'!I209</f>
        <v>51.894000000000005</v>
      </c>
      <c r="K281" s="418">
        <f>+'Merluza común Artesanal'!J209</f>
        <v>0</v>
      </c>
      <c r="L281" s="418">
        <f>+'Merluza común Artesanal'!K209</f>
        <v>51.894000000000005</v>
      </c>
      <c r="M281" s="401">
        <f>+'Merluza común Artesanal'!L209</f>
        <v>0</v>
      </c>
      <c r="N281" s="397" t="str">
        <f>+'Merluza común Artesanal'!M209</f>
        <v>-</v>
      </c>
      <c r="O281" s="398">
        <f>Resumen_año!$C$5</f>
        <v>43627</v>
      </c>
    </row>
    <row r="282" spans="1:15" ht="15.75" customHeight="1">
      <c r="A282" s="414" t="s">
        <v>90</v>
      </c>
      <c r="B282" s="414" t="s">
        <v>91</v>
      </c>
      <c r="C282" s="414" t="s">
        <v>113</v>
      </c>
      <c r="D282" s="414" t="s">
        <v>106</v>
      </c>
      <c r="E282" s="414" t="str">
        <f>+'Merluza común Artesanal'!D208</f>
        <v>RESIDUAL NORTE II</v>
      </c>
      <c r="F282" s="414" t="s">
        <v>95</v>
      </c>
      <c r="G282" s="414" t="s">
        <v>98</v>
      </c>
      <c r="H282" s="418">
        <f>+'Merluza común Artesanal'!N208</f>
        <v>65.798000000000002</v>
      </c>
      <c r="I282" s="418">
        <f>+'Merluza común Artesanal'!O208</f>
        <v>0</v>
      </c>
      <c r="J282" s="418">
        <f>+'Merluza común Artesanal'!P208</f>
        <v>65.798000000000002</v>
      </c>
      <c r="K282" s="418">
        <f>+'Merluza común Artesanal'!Q208</f>
        <v>13.904</v>
      </c>
      <c r="L282" s="418">
        <f>+'Merluza común Artesanal'!R208</f>
        <v>51.894000000000005</v>
      </c>
      <c r="M282" s="401">
        <f>+'Merluza común Artesanal'!S208</f>
        <v>0.21131341378157389</v>
      </c>
      <c r="N282" s="395" t="s">
        <v>262</v>
      </c>
      <c r="O282" s="398">
        <f>Resumen_año!$C$5</f>
        <v>43627</v>
      </c>
    </row>
    <row r="283" spans="1:15" ht="15.75" customHeight="1">
      <c r="A283" s="414" t="s">
        <v>90</v>
      </c>
      <c r="B283" s="414" t="s">
        <v>91</v>
      </c>
      <c r="C283" s="414" t="s">
        <v>113</v>
      </c>
      <c r="D283" s="408" t="s">
        <v>92</v>
      </c>
      <c r="E283" s="408" t="str">
        <f>+'Merluza común Artesanal'!D210</f>
        <v>RESIDUAL CENTRO</v>
      </c>
      <c r="F283" s="414" t="s">
        <v>94</v>
      </c>
      <c r="G283" s="414" t="s">
        <v>94</v>
      </c>
      <c r="H283" s="418">
        <f>+'Merluza común Artesanal'!G210</f>
        <v>6.1130000000000004</v>
      </c>
      <c r="I283" s="418">
        <f>+'Merluza común Artesanal'!H210</f>
        <v>0</v>
      </c>
      <c r="J283" s="418">
        <f>+'Merluza común Artesanal'!I210</f>
        <v>6.1130000000000004</v>
      </c>
      <c r="K283" s="418">
        <f>+'Merluza común Artesanal'!J210</f>
        <v>6.3719999999999999</v>
      </c>
      <c r="L283" s="418">
        <f>+'Merluza común Artesanal'!K210</f>
        <v>-0.25899999999999945</v>
      </c>
      <c r="M283" s="401">
        <f>+'Merluza común Artesanal'!L210</f>
        <v>1.0423687223948961</v>
      </c>
      <c r="N283" s="381">
        <f>+'Merluza común Artesanal'!M210</f>
        <v>43489</v>
      </c>
      <c r="O283" s="398">
        <f>Resumen_año!$C$5</f>
        <v>43627</v>
      </c>
    </row>
    <row r="284" spans="1:15" ht="15.75" customHeight="1">
      <c r="A284" s="414" t="s">
        <v>90</v>
      </c>
      <c r="B284" s="414" t="s">
        <v>91</v>
      </c>
      <c r="C284" s="414" t="s">
        <v>113</v>
      </c>
      <c r="D284" s="408" t="s">
        <v>92</v>
      </c>
      <c r="E284" s="408" t="str">
        <f>+'Merluza común Artesanal'!D210</f>
        <v>RESIDUAL CENTRO</v>
      </c>
      <c r="F284" s="414" t="s">
        <v>95</v>
      </c>
      <c r="G284" s="414" t="s">
        <v>96</v>
      </c>
      <c r="H284" s="418">
        <f>+'Merluza común Artesanal'!G211</f>
        <v>28.62</v>
      </c>
      <c r="I284" s="418">
        <f>+'Merluza común Artesanal'!H211</f>
        <v>0</v>
      </c>
      <c r="J284" s="418">
        <f>+'Merluza común Artesanal'!I211</f>
        <v>28.361000000000001</v>
      </c>
      <c r="K284" s="418">
        <f>+'Merluza común Artesanal'!J211</f>
        <v>28.062000000000001</v>
      </c>
      <c r="L284" s="418">
        <f>+'Merluza común Artesanal'!K211</f>
        <v>0.29899999999999949</v>
      </c>
      <c r="M284" s="401">
        <f>+'Merluza común Artesanal'!L211</f>
        <v>0.98945735340784879</v>
      </c>
      <c r="N284" s="397">
        <f>+'Merluza común Artesanal'!M211</f>
        <v>43622</v>
      </c>
      <c r="O284" s="398">
        <f>Resumen_año!$C$5</f>
        <v>43627</v>
      </c>
    </row>
    <row r="285" spans="1:15" ht="15.75" customHeight="1">
      <c r="A285" s="414" t="s">
        <v>90</v>
      </c>
      <c r="B285" s="414" t="s">
        <v>91</v>
      </c>
      <c r="C285" s="414" t="s">
        <v>113</v>
      </c>
      <c r="D285" s="408" t="s">
        <v>92</v>
      </c>
      <c r="E285" s="408" t="str">
        <f>+'Merluza común Artesanal'!D210</f>
        <v>RESIDUAL CENTRO</v>
      </c>
      <c r="F285" s="414" t="s">
        <v>97</v>
      </c>
      <c r="G285" s="414" t="s">
        <v>98</v>
      </c>
      <c r="H285" s="418">
        <f>'Merluza común Artesanal'!G212</f>
        <v>34.732999999999997</v>
      </c>
      <c r="I285" s="418">
        <f>'Merluza común Artesanal'!H212</f>
        <v>0</v>
      </c>
      <c r="J285" s="418">
        <f>'Merluza común Artesanal'!I212</f>
        <v>35.031999999999996</v>
      </c>
      <c r="K285" s="418">
        <f>'Merluza común Artesanal'!J212</f>
        <v>0</v>
      </c>
      <c r="L285" s="418">
        <f>'Merluza común Artesanal'!K212</f>
        <v>35.031999999999996</v>
      </c>
      <c r="M285" s="401">
        <f>'Merluza común Artesanal'!L212</f>
        <v>0</v>
      </c>
      <c r="N285" s="381" t="str">
        <f>'Merluza común Artesanal'!M212</f>
        <v>-</v>
      </c>
      <c r="O285" s="398">
        <f>Resumen_año!$C$5</f>
        <v>43627</v>
      </c>
    </row>
    <row r="286" spans="1:15" ht="15.75" customHeight="1">
      <c r="A286" s="414" t="s">
        <v>90</v>
      </c>
      <c r="B286" s="414" t="s">
        <v>91</v>
      </c>
      <c r="C286" s="414" t="s">
        <v>113</v>
      </c>
      <c r="D286" s="408" t="s">
        <v>92</v>
      </c>
      <c r="E286" s="408" t="str">
        <f>+'Merluza común Artesanal'!D210</f>
        <v>RESIDUAL CENTRO</v>
      </c>
      <c r="F286" s="414" t="s">
        <v>94</v>
      </c>
      <c r="G286" s="414" t="s">
        <v>98</v>
      </c>
      <c r="H286" s="418">
        <f>+'Merluza común Artesanal'!N210</f>
        <v>69.466000000000008</v>
      </c>
      <c r="I286" s="418">
        <f>+'Merluza común Artesanal'!O210</f>
        <v>0</v>
      </c>
      <c r="J286" s="418">
        <f>+'Merluza común Artesanal'!P210</f>
        <v>69.466000000000008</v>
      </c>
      <c r="K286" s="418">
        <f>+'Merluza común Artesanal'!Q210</f>
        <v>34.433999999999997</v>
      </c>
      <c r="L286" s="418">
        <f>+'Merluza común Artesanal'!R210</f>
        <v>35.032000000000011</v>
      </c>
      <c r="M286" s="401">
        <f>+'Merluza común Artesanal'!S210</f>
        <v>0.49569573604353201</v>
      </c>
      <c r="N286" s="380" t="s">
        <v>262</v>
      </c>
      <c r="O286" s="398">
        <f>Resumen_año!$C$5</f>
        <v>43627</v>
      </c>
    </row>
    <row r="287" spans="1:15" ht="15.75" customHeight="1">
      <c r="A287" s="414" t="s">
        <v>90</v>
      </c>
      <c r="B287" s="414" t="s">
        <v>91</v>
      </c>
      <c r="C287" s="414" t="s">
        <v>113</v>
      </c>
      <c r="D287" s="408" t="s">
        <v>92</v>
      </c>
      <c r="E287" s="414" t="str">
        <f>+'Merluza común Artesanal'!D213</f>
        <v>AREA SUR</v>
      </c>
      <c r="F287" s="414" t="s">
        <v>94</v>
      </c>
      <c r="G287" s="414" t="s">
        <v>94</v>
      </c>
      <c r="H287" s="418">
        <f>+'Merluza común Artesanal'!G213</f>
        <v>125.81100000000001</v>
      </c>
      <c r="I287" s="418">
        <f>+'Merluza común Artesanal'!H213</f>
        <v>0</v>
      </c>
      <c r="J287" s="418">
        <f>+'Merluza común Artesanal'!I213</f>
        <v>125.81100000000001</v>
      </c>
      <c r="K287" s="418">
        <f>+'Merluza común Artesanal'!J213</f>
        <v>38.561</v>
      </c>
      <c r="L287" s="418">
        <f>+'Merluza común Artesanal'!K213</f>
        <v>87.25</v>
      </c>
      <c r="M287" s="401">
        <f>+'Merluza común Artesanal'!L213</f>
        <v>0.30649943168721333</v>
      </c>
      <c r="N287" s="397" t="str">
        <f>+'Merluza común Artesanal'!M213</f>
        <v>-</v>
      </c>
      <c r="O287" s="398">
        <f>Resumen_año!$C$5</f>
        <v>43627</v>
      </c>
    </row>
    <row r="288" spans="1:15" ht="15.75" customHeight="1">
      <c r="A288" s="414" t="s">
        <v>90</v>
      </c>
      <c r="B288" s="414" t="s">
        <v>91</v>
      </c>
      <c r="C288" s="414" t="s">
        <v>113</v>
      </c>
      <c r="D288" s="414" t="s">
        <v>107</v>
      </c>
      <c r="E288" s="408" t="str">
        <f>+'Merluza común Artesanal'!D214</f>
        <v>STI PESCADORES ARTESANALES, BUZOS, MARISCADORES Y ALGUEROS DE PELLINES RSU 07.05.0061</v>
      </c>
      <c r="F288" s="414" t="s">
        <v>95</v>
      </c>
      <c r="G288" s="414" t="s">
        <v>96</v>
      </c>
      <c r="H288" s="418">
        <f>+'Merluza común Artesanal'!G214</f>
        <v>52.97</v>
      </c>
      <c r="I288" s="418">
        <f>+'Merluza común Artesanal'!H214</f>
        <v>0</v>
      </c>
      <c r="J288" s="418">
        <f>+'Merluza común Artesanal'!I214</f>
        <v>52.97</v>
      </c>
      <c r="K288" s="418">
        <f>+'Merluza común Artesanal'!J214</f>
        <v>32.616999999999997</v>
      </c>
      <c r="L288" s="418">
        <f>+'Merluza común Artesanal'!K214</f>
        <v>20.353000000000002</v>
      </c>
      <c r="M288" s="401">
        <f>+'Merluza común Artesanal'!L214</f>
        <v>0.61576363979611093</v>
      </c>
      <c r="N288" s="397" t="str">
        <f>+'Merluza común Artesanal'!M214</f>
        <v>-</v>
      </c>
      <c r="O288" s="398">
        <f>Resumen_año!$C$5</f>
        <v>43627</v>
      </c>
    </row>
    <row r="289" spans="1:15" ht="15.75" customHeight="1">
      <c r="A289" s="414" t="s">
        <v>90</v>
      </c>
      <c r="B289" s="414" t="s">
        <v>91</v>
      </c>
      <c r="C289" s="414" t="s">
        <v>113</v>
      </c>
      <c r="D289" s="414" t="s">
        <v>107</v>
      </c>
      <c r="E289" s="408" t="str">
        <f>+'Merluza común Artesanal'!D214</f>
        <v>STI PESCADORES ARTESANALES, BUZOS, MARISCADORES Y ALGUEROS DE PELLINES RSU 07.05.0061</v>
      </c>
      <c r="F289" s="414" t="s">
        <v>97</v>
      </c>
      <c r="G289" s="414" t="s">
        <v>98</v>
      </c>
      <c r="H289" s="418">
        <f>+'Merluza común Artesanal'!G215</f>
        <v>55.984999999999999</v>
      </c>
      <c r="I289" s="418">
        <f>+'Merluza común Artesanal'!H215</f>
        <v>0</v>
      </c>
      <c r="J289" s="418">
        <f>+'Merluza común Artesanal'!I215</f>
        <v>76.337999999999994</v>
      </c>
      <c r="K289" s="418">
        <f>+'Merluza común Artesanal'!J215</f>
        <v>0</v>
      </c>
      <c r="L289" s="418">
        <f>+'Merluza común Artesanal'!K215</f>
        <v>76.337999999999994</v>
      </c>
      <c r="M289" s="401">
        <f>+'Merluza común Artesanal'!L215</f>
        <v>0</v>
      </c>
      <c r="N289" s="397" t="str">
        <f>+'Merluza común Artesanal'!M215</f>
        <v>-</v>
      </c>
      <c r="O289" s="398">
        <f>Resumen_año!$C$5</f>
        <v>43627</v>
      </c>
    </row>
    <row r="290" spans="1:15" ht="15.75" customHeight="1">
      <c r="A290" s="414" t="s">
        <v>90</v>
      </c>
      <c r="B290" s="414" t="s">
        <v>91</v>
      </c>
      <c r="C290" s="414" t="s">
        <v>113</v>
      </c>
      <c r="D290" s="414" t="s">
        <v>107</v>
      </c>
      <c r="E290" s="408" t="str">
        <f>+'Merluza común Artesanal'!D214</f>
        <v>STI PESCADORES ARTESANALES, BUZOS, MARISCADORES Y ALGUEROS DE PELLINES RSU 07.05.0061</v>
      </c>
      <c r="F290" s="414" t="s">
        <v>95</v>
      </c>
      <c r="G290" s="414" t="s">
        <v>98</v>
      </c>
      <c r="H290" s="418">
        <f>+'Merluza común Artesanal'!N214</f>
        <v>108.955</v>
      </c>
      <c r="I290" s="418">
        <f>+'Merluza común Artesanal'!O214</f>
        <v>0</v>
      </c>
      <c r="J290" s="418">
        <f>+'Merluza común Artesanal'!P214</f>
        <v>108.955</v>
      </c>
      <c r="K290" s="418">
        <f>+'Merluza común Artesanal'!Q214</f>
        <v>32.616999999999997</v>
      </c>
      <c r="L290" s="418">
        <f>+'Merluza común Artesanal'!R214</f>
        <v>76.337999999999994</v>
      </c>
      <c r="M290" s="401">
        <f>+'Merluza común Artesanal'!S214</f>
        <v>0.29936212197696294</v>
      </c>
      <c r="N290" s="402" t="s">
        <v>262</v>
      </c>
      <c r="O290" s="398">
        <f>Resumen_año!$C$5</f>
        <v>43627</v>
      </c>
    </row>
    <row r="291" spans="1:15" ht="15.75" customHeight="1">
      <c r="A291" s="414" t="s">
        <v>90</v>
      </c>
      <c r="B291" s="414" t="s">
        <v>91</v>
      </c>
      <c r="C291" s="414" t="s">
        <v>113</v>
      </c>
      <c r="D291" s="414" t="s">
        <v>107</v>
      </c>
      <c r="E291" s="408" t="str">
        <f>+'Merluza común Artesanal'!E216</f>
        <v>STI PESCADORES ARTESANALES, ACUICULTORES Y MARISCADORES DE ORILLA DE LOANCO RSU 07.04.0045</v>
      </c>
      <c r="F291" s="414" t="s">
        <v>95</v>
      </c>
      <c r="G291" s="414" t="s">
        <v>100</v>
      </c>
      <c r="H291" s="418">
        <f>+'Merluza común Artesanal'!G216</f>
        <v>28.515999999999998</v>
      </c>
      <c r="I291" s="418">
        <f>+'Merluza común Artesanal'!H216</f>
        <v>0</v>
      </c>
      <c r="J291" s="418">
        <f>+'Merluza común Artesanal'!I216</f>
        <v>28.515999999999998</v>
      </c>
      <c r="K291" s="418">
        <f>+'Merluza común Artesanal'!J216</f>
        <v>2.92</v>
      </c>
      <c r="L291" s="418">
        <f>+'Merluza común Artesanal'!K216</f>
        <v>25.595999999999997</v>
      </c>
      <c r="M291" s="401">
        <f>+'Merluza común Artesanal'!L216</f>
        <v>0.1023986533875719</v>
      </c>
      <c r="N291" s="397" t="str">
        <f>+'Merluza común Artesanal'!M216</f>
        <v>-</v>
      </c>
      <c r="O291" s="398">
        <f>Resumen_año!$C$5</f>
        <v>43627</v>
      </c>
    </row>
    <row r="292" spans="1:15" ht="15.75" customHeight="1">
      <c r="A292" s="414" t="s">
        <v>90</v>
      </c>
      <c r="B292" s="414" t="s">
        <v>91</v>
      </c>
      <c r="C292" s="414" t="s">
        <v>113</v>
      </c>
      <c r="D292" s="411" t="s">
        <v>461</v>
      </c>
      <c r="E292" s="411" t="str">
        <f>+'Merluza común Artesanal'!E217</f>
        <v>ABRAHAM (RPA 966190)</v>
      </c>
      <c r="F292" s="414" t="s">
        <v>101</v>
      </c>
      <c r="G292" s="414" t="s">
        <v>96</v>
      </c>
      <c r="H292" s="418">
        <f>+'Merluza común Artesanal'!G217</f>
        <v>3.6560000000000001</v>
      </c>
      <c r="I292" s="418">
        <f>+'Merluza común Artesanal'!H217</f>
        <v>0</v>
      </c>
      <c r="J292" s="418">
        <f>+'Merluza común Artesanal'!I217</f>
        <v>3.6560000000000001</v>
      </c>
      <c r="K292" s="418">
        <f>+'Merluza común Artesanal'!J217</f>
        <v>1.7549999999999999</v>
      </c>
      <c r="L292" s="418">
        <f>+'Merluza común Artesanal'!K217</f>
        <v>1.9010000000000002</v>
      </c>
      <c r="M292" s="401">
        <f>+'Merluza común Artesanal'!L217</f>
        <v>0.48003282275711157</v>
      </c>
      <c r="N292" s="397" t="str">
        <f>+'Merluza común Artesanal'!M217</f>
        <v>-</v>
      </c>
      <c r="O292" s="398">
        <f>Resumen_año!$C$5</f>
        <v>43627</v>
      </c>
    </row>
    <row r="293" spans="1:15" ht="15.75" customHeight="1">
      <c r="A293" s="414" t="s">
        <v>90</v>
      </c>
      <c r="B293" s="414" t="s">
        <v>91</v>
      </c>
      <c r="C293" s="414" t="s">
        <v>113</v>
      </c>
      <c r="D293" s="411" t="s">
        <v>461</v>
      </c>
      <c r="E293" s="411" t="str">
        <f>+'Merluza común Artesanal'!E217</f>
        <v>ABRAHAM (RPA 966190)</v>
      </c>
      <c r="F293" s="414" t="s">
        <v>97</v>
      </c>
      <c r="G293" s="414" t="s">
        <v>98</v>
      </c>
      <c r="H293" s="418">
        <f>+'Merluza común Artesanal'!G218</f>
        <v>4.3049999999999997</v>
      </c>
      <c r="I293" s="418">
        <f>+'Merluza común Artesanal'!H218</f>
        <v>0</v>
      </c>
      <c r="J293" s="418">
        <f>+'Merluza común Artesanal'!I218</f>
        <v>6.2059999999999995</v>
      </c>
      <c r="K293" s="418">
        <f>+'Merluza común Artesanal'!J218</f>
        <v>0</v>
      </c>
      <c r="L293" s="418">
        <f>+'Merluza común Artesanal'!K218</f>
        <v>6.2059999999999995</v>
      </c>
      <c r="M293" s="401">
        <f>+'Merluza común Artesanal'!L218</f>
        <v>0</v>
      </c>
      <c r="N293" s="397" t="str">
        <f>+'Merluza común Artesanal'!M218</f>
        <v>-</v>
      </c>
      <c r="O293" s="398">
        <f>Resumen_año!$C$5</f>
        <v>43627</v>
      </c>
    </row>
    <row r="294" spans="1:15" ht="15.75" customHeight="1">
      <c r="A294" s="414" t="s">
        <v>90</v>
      </c>
      <c r="B294" s="414" t="s">
        <v>91</v>
      </c>
      <c r="C294" s="414" t="s">
        <v>113</v>
      </c>
      <c r="D294" s="411" t="s">
        <v>461</v>
      </c>
      <c r="E294" s="411" t="str">
        <f>+'Merluza común Artesanal'!E217</f>
        <v>ABRAHAM (RPA 966190)</v>
      </c>
      <c r="F294" s="414" t="s">
        <v>101</v>
      </c>
      <c r="G294" s="414" t="s">
        <v>98</v>
      </c>
      <c r="H294" s="418">
        <f>+'Merluza común Artesanal'!N217</f>
        <v>7.9610000000000003</v>
      </c>
      <c r="I294" s="418">
        <f>+'Merluza común Artesanal'!O217</f>
        <v>0</v>
      </c>
      <c r="J294" s="418">
        <f>+'Merluza común Artesanal'!P217</f>
        <v>7.9610000000000003</v>
      </c>
      <c r="K294" s="418">
        <f>+'Merluza común Artesanal'!Q217</f>
        <v>1.7549999999999999</v>
      </c>
      <c r="L294" s="418">
        <f>+'Merluza común Artesanal'!R217</f>
        <v>6.2060000000000004</v>
      </c>
      <c r="M294" s="401">
        <f>+'Merluza común Artesanal'!S217</f>
        <v>0.22044969224971736</v>
      </c>
      <c r="N294" s="395" t="s">
        <v>262</v>
      </c>
      <c r="O294" s="398">
        <f>Resumen_año!$C$5</f>
        <v>43627</v>
      </c>
    </row>
    <row r="295" spans="1:15" ht="15.75" customHeight="1">
      <c r="A295" s="414" t="s">
        <v>90</v>
      </c>
      <c r="B295" s="414" t="s">
        <v>91</v>
      </c>
      <c r="C295" s="414" t="s">
        <v>113</v>
      </c>
      <c r="D295" s="411" t="s">
        <v>461</v>
      </c>
      <c r="E295" s="411" t="str">
        <f>+'Merluza común Artesanal'!E219</f>
        <v>ALFA I (RPA 961290)</v>
      </c>
      <c r="F295" s="414" t="s">
        <v>101</v>
      </c>
      <c r="G295" s="414" t="s">
        <v>96</v>
      </c>
      <c r="H295" s="418">
        <f>+'Merluza común Artesanal'!G219</f>
        <v>3.6560000000000001</v>
      </c>
      <c r="I295" s="418">
        <f>+'Merluza común Artesanal'!H219</f>
        <v>0</v>
      </c>
      <c r="J295" s="418">
        <f>+'Merluza común Artesanal'!I219</f>
        <v>3.6560000000000001</v>
      </c>
      <c r="K295" s="418">
        <f>+'Merluza común Artesanal'!J219</f>
        <v>0.75600000000000001</v>
      </c>
      <c r="L295" s="418">
        <f>+'Merluza común Artesanal'!K219</f>
        <v>2.9000000000000004</v>
      </c>
      <c r="M295" s="401">
        <f>+'Merluza común Artesanal'!L219</f>
        <v>0.20678336980306344</v>
      </c>
      <c r="N295" s="397" t="str">
        <f>+'Merluza común Artesanal'!M219</f>
        <v>-</v>
      </c>
      <c r="O295" s="398">
        <f>Resumen_año!$C$5</f>
        <v>43627</v>
      </c>
    </row>
    <row r="296" spans="1:15" ht="15.75" customHeight="1">
      <c r="A296" s="414" t="s">
        <v>90</v>
      </c>
      <c r="B296" s="414" t="s">
        <v>91</v>
      </c>
      <c r="C296" s="414" t="s">
        <v>113</v>
      </c>
      <c r="D296" s="411" t="s">
        <v>461</v>
      </c>
      <c r="E296" s="411" t="str">
        <f>+'Merluza común Artesanal'!E219</f>
        <v>ALFA I (RPA 961290)</v>
      </c>
      <c r="F296" s="414" t="s">
        <v>97</v>
      </c>
      <c r="G296" s="414" t="s">
        <v>98</v>
      </c>
      <c r="H296" s="418">
        <f>+'Merluza común Artesanal'!G220</f>
        <v>4.3049999999999997</v>
      </c>
      <c r="I296" s="418">
        <f>+'Merluza común Artesanal'!H220</f>
        <v>0</v>
      </c>
      <c r="J296" s="418">
        <f>+'Merluza común Artesanal'!I220</f>
        <v>7.2050000000000001</v>
      </c>
      <c r="K296" s="418">
        <f>+'Merluza común Artesanal'!J220</f>
        <v>0</v>
      </c>
      <c r="L296" s="418">
        <f>+'Merluza común Artesanal'!K220</f>
        <v>7.2050000000000001</v>
      </c>
      <c r="M296" s="401">
        <f>+'Merluza común Artesanal'!L220</f>
        <v>0</v>
      </c>
      <c r="N296" s="397" t="str">
        <f>+'Merluza común Artesanal'!M220</f>
        <v>-</v>
      </c>
      <c r="O296" s="398">
        <f>Resumen_año!$C$5</f>
        <v>43627</v>
      </c>
    </row>
    <row r="297" spans="1:15" ht="15.75" customHeight="1">
      <c r="A297" s="414" t="s">
        <v>90</v>
      </c>
      <c r="B297" s="414" t="s">
        <v>91</v>
      </c>
      <c r="C297" s="414" t="s">
        <v>113</v>
      </c>
      <c r="D297" s="411" t="s">
        <v>461</v>
      </c>
      <c r="E297" s="411" t="str">
        <f>+'Merluza común Artesanal'!E219</f>
        <v>ALFA I (RPA 961290)</v>
      </c>
      <c r="F297" s="414" t="s">
        <v>101</v>
      </c>
      <c r="G297" s="414" t="s">
        <v>98</v>
      </c>
      <c r="H297" s="418">
        <f>+'Merluza común Artesanal'!N219</f>
        <v>7.9610000000000003</v>
      </c>
      <c r="I297" s="418">
        <f>+'Merluza común Artesanal'!O219</f>
        <v>0</v>
      </c>
      <c r="J297" s="418">
        <f>+'Merluza común Artesanal'!P219</f>
        <v>7.9610000000000003</v>
      </c>
      <c r="K297" s="418">
        <f>+'Merluza común Artesanal'!Q219</f>
        <v>0.75600000000000001</v>
      </c>
      <c r="L297" s="418">
        <f>+'Merluza común Artesanal'!R219</f>
        <v>7.2050000000000001</v>
      </c>
      <c r="M297" s="401">
        <f>+'Merluza común Artesanal'!S219</f>
        <v>9.4962944353724404E-2</v>
      </c>
      <c r="N297" s="380" t="s">
        <v>262</v>
      </c>
      <c r="O297" s="398">
        <f>Resumen_año!$C$5</f>
        <v>43627</v>
      </c>
    </row>
    <row r="298" spans="1:15" ht="15.75" customHeight="1">
      <c r="A298" s="414" t="s">
        <v>90</v>
      </c>
      <c r="B298" s="414" t="s">
        <v>91</v>
      </c>
      <c r="C298" s="414" t="s">
        <v>113</v>
      </c>
      <c r="D298" s="411" t="s">
        <v>461</v>
      </c>
      <c r="E298" s="411" t="str">
        <f>+'Merluza común Artesanal'!E221</f>
        <v>MAC-GIVER IV (RPA 966923)</v>
      </c>
      <c r="F298" s="414" t="s">
        <v>101</v>
      </c>
      <c r="G298" s="414" t="s">
        <v>96</v>
      </c>
      <c r="H298" s="418">
        <f>+'Merluza común Artesanal'!G221</f>
        <v>3.657</v>
      </c>
      <c r="I298" s="418">
        <f>+'Merluza común Artesanal'!H221</f>
        <v>0</v>
      </c>
      <c r="J298" s="418">
        <f>+'Merluza común Artesanal'!I221</f>
        <v>3.657</v>
      </c>
      <c r="K298" s="418">
        <f>+'Merluza común Artesanal'!J221</f>
        <v>2.9289999999999998</v>
      </c>
      <c r="L298" s="418">
        <f>+'Merluza común Artesanal'!K221</f>
        <v>0.7280000000000002</v>
      </c>
      <c r="M298" s="401">
        <f>+'Merluza común Artesanal'!L221</f>
        <v>0.80092972381733651</v>
      </c>
      <c r="N298" s="397" t="str">
        <f>+'Merluza común Artesanal'!M221</f>
        <v>-</v>
      </c>
      <c r="O298" s="398">
        <f>Resumen_año!$C$5</f>
        <v>43627</v>
      </c>
    </row>
    <row r="299" spans="1:15" ht="15.75" customHeight="1">
      <c r="A299" s="414" t="s">
        <v>90</v>
      </c>
      <c r="B299" s="414" t="s">
        <v>91</v>
      </c>
      <c r="C299" s="414" t="s">
        <v>113</v>
      </c>
      <c r="D299" s="411" t="s">
        <v>461</v>
      </c>
      <c r="E299" s="411" t="str">
        <f>+'Merluza común Artesanal'!E221</f>
        <v>MAC-GIVER IV (RPA 966923)</v>
      </c>
      <c r="F299" s="414" t="s">
        <v>97</v>
      </c>
      <c r="G299" s="414" t="s">
        <v>98</v>
      </c>
      <c r="H299" s="418">
        <f>+'Merluza común Artesanal'!G222</f>
        <v>4.306</v>
      </c>
      <c r="I299" s="418">
        <f>+'Merluza común Artesanal'!H222</f>
        <v>0</v>
      </c>
      <c r="J299" s="418">
        <f>+'Merluza común Artesanal'!I222</f>
        <v>5.0340000000000007</v>
      </c>
      <c r="K299" s="418">
        <f>+'Merluza común Artesanal'!J222</f>
        <v>0</v>
      </c>
      <c r="L299" s="418">
        <f>+'Merluza común Artesanal'!K222</f>
        <v>5.0340000000000007</v>
      </c>
      <c r="M299" s="401">
        <f>+'Merluza común Artesanal'!L222</f>
        <v>0</v>
      </c>
      <c r="N299" s="397" t="str">
        <f>+'Merluza común Artesanal'!M222</f>
        <v>-</v>
      </c>
      <c r="O299" s="398">
        <f>Resumen_año!$C$5</f>
        <v>43627</v>
      </c>
    </row>
    <row r="300" spans="1:15" ht="15.75" customHeight="1">
      <c r="A300" s="414" t="s">
        <v>90</v>
      </c>
      <c r="B300" s="414" t="s">
        <v>91</v>
      </c>
      <c r="C300" s="414" t="s">
        <v>113</v>
      </c>
      <c r="D300" s="411" t="s">
        <v>461</v>
      </c>
      <c r="E300" s="411" t="str">
        <f>+'Merluza común Artesanal'!E221</f>
        <v>MAC-GIVER IV (RPA 966923)</v>
      </c>
      <c r="F300" s="414" t="s">
        <v>101</v>
      </c>
      <c r="G300" s="414" t="s">
        <v>98</v>
      </c>
      <c r="H300" s="418">
        <f>+'Merluza común Artesanal'!N221</f>
        <v>7.9630000000000001</v>
      </c>
      <c r="I300" s="418">
        <f>+'Merluza común Artesanal'!O221</f>
        <v>0</v>
      </c>
      <c r="J300" s="418">
        <f>+'Merluza común Artesanal'!P221</f>
        <v>7.9630000000000001</v>
      </c>
      <c r="K300" s="418">
        <f>+'Merluza común Artesanal'!Q221</f>
        <v>2.9289999999999998</v>
      </c>
      <c r="L300" s="418">
        <f>+'Merluza común Artesanal'!R221</f>
        <v>5.0340000000000007</v>
      </c>
      <c r="M300" s="401">
        <f>+'Merluza común Artesanal'!S221</f>
        <v>0.36782619615722717</v>
      </c>
      <c r="N300" s="380" t="s">
        <v>262</v>
      </c>
      <c r="O300" s="398">
        <f>Resumen_año!$C$5</f>
        <v>43627</v>
      </c>
    </row>
    <row r="301" spans="1:15" ht="15.75" customHeight="1">
      <c r="A301" s="414" t="s">
        <v>90</v>
      </c>
      <c r="B301" s="414" t="s">
        <v>91</v>
      </c>
      <c r="C301" s="414" t="s">
        <v>113</v>
      </c>
      <c r="D301" s="411" t="s">
        <v>461</v>
      </c>
      <c r="E301" s="411" t="str">
        <f>+'Merluza común Artesanal'!E223</f>
        <v>PAZ NATANAEL III (RPA 966681)</v>
      </c>
      <c r="F301" s="414" t="s">
        <v>101</v>
      </c>
      <c r="G301" s="414" t="s">
        <v>96</v>
      </c>
      <c r="H301" s="418">
        <f>+'Merluza común Artesanal'!G223</f>
        <v>3.657</v>
      </c>
      <c r="I301" s="418">
        <f>+'Merluza común Artesanal'!H223</f>
        <v>0</v>
      </c>
      <c r="J301" s="418">
        <f>+'Merluza común Artesanal'!I223</f>
        <v>3.657</v>
      </c>
      <c r="K301" s="418">
        <f>+'Merluza común Artesanal'!J223</f>
        <v>2.1059999999999999</v>
      </c>
      <c r="L301" s="418">
        <f>+'Merluza común Artesanal'!K223</f>
        <v>1.5510000000000002</v>
      </c>
      <c r="M301" s="401">
        <f>+'Merluza común Artesanal'!L223</f>
        <v>0.57588187038556193</v>
      </c>
      <c r="N301" s="397" t="str">
        <f>+'Merluza común Artesanal'!M223</f>
        <v>-</v>
      </c>
      <c r="O301" s="398">
        <f>Resumen_año!$C$5</f>
        <v>43627</v>
      </c>
    </row>
    <row r="302" spans="1:15" ht="15.75" customHeight="1">
      <c r="A302" s="414" t="s">
        <v>90</v>
      </c>
      <c r="B302" s="414" t="s">
        <v>91</v>
      </c>
      <c r="C302" s="414" t="s">
        <v>113</v>
      </c>
      <c r="D302" s="411" t="s">
        <v>461</v>
      </c>
      <c r="E302" s="411" t="str">
        <f>+'Merluza común Artesanal'!E223</f>
        <v>PAZ NATANAEL III (RPA 966681)</v>
      </c>
      <c r="F302" s="414" t="s">
        <v>97</v>
      </c>
      <c r="G302" s="414" t="s">
        <v>98</v>
      </c>
      <c r="H302" s="418">
        <f>+'Merluza común Artesanal'!G224</f>
        <v>4.306</v>
      </c>
      <c r="I302" s="418">
        <f>+'Merluza común Artesanal'!H224</f>
        <v>0</v>
      </c>
      <c r="J302" s="418">
        <f>+'Merluza común Artesanal'!I224</f>
        <v>5.8570000000000002</v>
      </c>
      <c r="K302" s="418">
        <f>+'Merluza común Artesanal'!J224</f>
        <v>0</v>
      </c>
      <c r="L302" s="418">
        <f>+'Merluza común Artesanal'!K224</f>
        <v>5.8570000000000002</v>
      </c>
      <c r="M302" s="401">
        <f>+'Merluza común Artesanal'!L224</f>
        <v>0</v>
      </c>
      <c r="N302" s="397" t="str">
        <f>+'Merluza común Artesanal'!M224</f>
        <v>-</v>
      </c>
      <c r="O302" s="398">
        <f>Resumen_año!$C$5</f>
        <v>43627</v>
      </c>
    </row>
    <row r="303" spans="1:15" ht="15.75" customHeight="1">
      <c r="A303" s="414" t="s">
        <v>90</v>
      </c>
      <c r="B303" s="414" t="s">
        <v>91</v>
      </c>
      <c r="C303" s="414" t="s">
        <v>113</v>
      </c>
      <c r="D303" s="411" t="s">
        <v>461</v>
      </c>
      <c r="E303" s="411" t="str">
        <f>+'Merluza común Artesanal'!E223</f>
        <v>PAZ NATANAEL III (RPA 966681)</v>
      </c>
      <c r="F303" s="414" t="s">
        <v>101</v>
      </c>
      <c r="G303" s="414" t="s">
        <v>98</v>
      </c>
      <c r="H303" s="418">
        <f>+'Merluza común Artesanal'!N223</f>
        <v>7.9630000000000001</v>
      </c>
      <c r="I303" s="418">
        <f>+'Merluza común Artesanal'!O223</f>
        <v>0</v>
      </c>
      <c r="J303" s="418">
        <f>+'Merluza común Artesanal'!P223</f>
        <v>7.9630000000000001</v>
      </c>
      <c r="K303" s="418">
        <f>+'Merluza común Artesanal'!Q223</f>
        <v>2.1059999999999999</v>
      </c>
      <c r="L303" s="418">
        <f>+'Merluza común Artesanal'!R223</f>
        <v>5.8570000000000002</v>
      </c>
      <c r="M303" s="401">
        <f>+'Merluza común Artesanal'!S223</f>
        <v>0.26447318849679768</v>
      </c>
      <c r="N303" s="380" t="s">
        <v>262</v>
      </c>
      <c r="O303" s="398">
        <f>Resumen_año!$C$5</f>
        <v>43627</v>
      </c>
    </row>
    <row r="304" spans="1:15" ht="15.75" customHeight="1">
      <c r="A304" s="414" t="s">
        <v>90</v>
      </c>
      <c r="B304" s="414" t="s">
        <v>91</v>
      </c>
      <c r="C304" s="414" t="s">
        <v>113</v>
      </c>
      <c r="D304" s="411" t="s">
        <v>461</v>
      </c>
      <c r="E304" s="411" t="str">
        <f>+'Merluza común Artesanal'!E225</f>
        <v>SABANDIJA (RPA 966072)</v>
      </c>
      <c r="F304" s="414" t="s">
        <v>101</v>
      </c>
      <c r="G304" s="414" t="s">
        <v>96</v>
      </c>
      <c r="H304" s="418">
        <f>+'Merluza común Artesanal'!G225</f>
        <v>3.657</v>
      </c>
      <c r="I304" s="418">
        <f>+'Merluza común Artesanal'!H225</f>
        <v>0</v>
      </c>
      <c r="J304" s="418">
        <f>+'Merluza común Artesanal'!I225</f>
        <v>3.657</v>
      </c>
      <c r="K304" s="418">
        <f>+'Merluza común Artesanal'!J225</f>
        <v>0.80100000000000005</v>
      </c>
      <c r="L304" s="418">
        <f>+'Merluza común Artesanal'!K225</f>
        <v>2.8559999999999999</v>
      </c>
      <c r="M304" s="401">
        <f>+'Merluza común Artesanal'!L225</f>
        <v>0.21903199343724367</v>
      </c>
      <c r="N304" s="397" t="str">
        <f>+'Merluza común Artesanal'!M225</f>
        <v>-</v>
      </c>
      <c r="O304" s="398">
        <f>Resumen_año!$C$5</f>
        <v>43627</v>
      </c>
    </row>
    <row r="305" spans="1:15" ht="15.75" customHeight="1">
      <c r="A305" s="414" t="s">
        <v>90</v>
      </c>
      <c r="B305" s="414" t="s">
        <v>91</v>
      </c>
      <c r="C305" s="414" t="s">
        <v>113</v>
      </c>
      <c r="D305" s="411" t="s">
        <v>461</v>
      </c>
      <c r="E305" s="411" t="str">
        <f>+'Merluza común Artesanal'!E225</f>
        <v>SABANDIJA (RPA 966072)</v>
      </c>
      <c r="F305" s="414" t="s">
        <v>97</v>
      </c>
      <c r="G305" s="414" t="s">
        <v>98</v>
      </c>
      <c r="H305" s="418">
        <f>+'Merluza común Artesanal'!G226</f>
        <v>4.3070000000000004</v>
      </c>
      <c r="I305" s="418">
        <f>+'Merluza común Artesanal'!H226</f>
        <v>0</v>
      </c>
      <c r="J305" s="418">
        <f>+'Merluza común Artesanal'!I226</f>
        <v>7.1630000000000003</v>
      </c>
      <c r="K305" s="418">
        <f>+'Merluza común Artesanal'!J226</f>
        <v>0</v>
      </c>
      <c r="L305" s="418">
        <f>+'Merluza común Artesanal'!K226</f>
        <v>7.1630000000000003</v>
      </c>
      <c r="M305" s="401">
        <f>+'Merluza común Artesanal'!L226</f>
        <v>0</v>
      </c>
      <c r="N305" s="397" t="str">
        <f>+'Merluza común Artesanal'!M226</f>
        <v>-</v>
      </c>
      <c r="O305" s="398">
        <f>Resumen_año!$C$5</f>
        <v>43627</v>
      </c>
    </row>
    <row r="306" spans="1:15" ht="15.75" customHeight="1">
      <c r="A306" s="414" t="s">
        <v>90</v>
      </c>
      <c r="B306" s="414" t="s">
        <v>91</v>
      </c>
      <c r="C306" s="414" t="s">
        <v>113</v>
      </c>
      <c r="D306" s="411" t="s">
        <v>461</v>
      </c>
      <c r="E306" s="411" t="str">
        <f>+'Merluza común Artesanal'!E225</f>
        <v>SABANDIJA (RPA 966072)</v>
      </c>
      <c r="F306" s="414" t="s">
        <v>101</v>
      </c>
      <c r="G306" s="414" t="s">
        <v>98</v>
      </c>
      <c r="H306" s="418">
        <f>+'Merluza común Artesanal'!N225</f>
        <v>7.9640000000000004</v>
      </c>
      <c r="I306" s="418">
        <f>+'Merluza común Artesanal'!O225</f>
        <v>0</v>
      </c>
      <c r="J306" s="418">
        <f>+'Merluza común Artesanal'!P225</f>
        <v>7.9640000000000004</v>
      </c>
      <c r="K306" s="418">
        <f>+'Merluza común Artesanal'!Q225</f>
        <v>0.80100000000000005</v>
      </c>
      <c r="L306" s="418">
        <f>+'Merluza común Artesanal'!R225</f>
        <v>7.1630000000000003</v>
      </c>
      <c r="M306" s="401">
        <f>+'Merluza común Artesanal'!S225</f>
        <v>0.10057759919638373</v>
      </c>
      <c r="N306" s="380" t="s">
        <v>262</v>
      </c>
      <c r="O306" s="398">
        <f>Resumen_año!$C$5</f>
        <v>43627</v>
      </c>
    </row>
    <row r="307" spans="1:15" ht="15.75" customHeight="1">
      <c r="A307" s="414" t="s">
        <v>90</v>
      </c>
      <c r="B307" s="414" t="s">
        <v>91</v>
      </c>
      <c r="C307" s="414" t="s">
        <v>113</v>
      </c>
      <c r="D307" s="411" t="s">
        <v>461</v>
      </c>
      <c r="E307" s="411" t="str">
        <f>+'Merluza común Artesanal'!E227</f>
        <v>TRISTAN II (RPA 964422)</v>
      </c>
      <c r="F307" s="414" t="s">
        <v>101</v>
      </c>
      <c r="G307" s="414" t="s">
        <v>96</v>
      </c>
      <c r="H307" s="418">
        <f>+'Merluza común Artesanal'!G227</f>
        <v>3.657</v>
      </c>
      <c r="I307" s="418">
        <f>+'Merluza común Artesanal'!H227</f>
        <v>0</v>
      </c>
      <c r="J307" s="418">
        <f>+'Merluza común Artesanal'!I227</f>
        <v>3.657</v>
      </c>
      <c r="K307" s="418">
        <f>+'Merluza común Artesanal'!J227</f>
        <v>3.6179999999999999</v>
      </c>
      <c r="L307" s="418">
        <f>+'Merluza común Artesanal'!K227</f>
        <v>3.9000000000000146E-2</v>
      </c>
      <c r="M307" s="401">
        <f>+'Merluza común Artesanal'!L227</f>
        <v>0.98933552091878585</v>
      </c>
      <c r="N307" s="397">
        <f>+'Merluza común Artesanal'!M227</f>
        <v>43621</v>
      </c>
      <c r="O307" s="398">
        <f>Resumen_año!$C$5</f>
        <v>43627</v>
      </c>
    </row>
    <row r="308" spans="1:15" ht="15.75" customHeight="1">
      <c r="A308" s="414" t="s">
        <v>90</v>
      </c>
      <c r="B308" s="414" t="s">
        <v>91</v>
      </c>
      <c r="C308" s="414" t="s">
        <v>113</v>
      </c>
      <c r="D308" s="411" t="s">
        <v>461</v>
      </c>
      <c r="E308" s="411" t="str">
        <f>+'Merluza común Artesanal'!E227</f>
        <v>TRISTAN II (RPA 964422)</v>
      </c>
      <c r="F308" s="414" t="s">
        <v>97</v>
      </c>
      <c r="G308" s="414" t="s">
        <v>98</v>
      </c>
      <c r="H308" s="418">
        <f>+'Merluza común Artesanal'!G228</f>
        <v>4.306</v>
      </c>
      <c r="I308" s="418">
        <f>+'Merluza común Artesanal'!H228</f>
        <v>0</v>
      </c>
      <c r="J308" s="418">
        <f>+'Merluza común Artesanal'!I228</f>
        <v>4.3450000000000006</v>
      </c>
      <c r="K308" s="418">
        <f>+'Merluza común Artesanal'!J228</f>
        <v>0</v>
      </c>
      <c r="L308" s="418">
        <f>+'Merluza común Artesanal'!K228</f>
        <v>4.3450000000000006</v>
      </c>
      <c r="M308" s="401">
        <f>+'Merluza común Artesanal'!L228</f>
        <v>0</v>
      </c>
      <c r="N308" s="397" t="str">
        <f>+'Merluza común Artesanal'!M228</f>
        <v>-</v>
      </c>
      <c r="O308" s="398">
        <f>Resumen_año!$C$5</f>
        <v>43627</v>
      </c>
    </row>
    <row r="309" spans="1:15" ht="15.75" customHeight="1">
      <c r="A309" s="414" t="s">
        <v>90</v>
      </c>
      <c r="B309" s="414" t="s">
        <v>91</v>
      </c>
      <c r="C309" s="414" t="s">
        <v>113</v>
      </c>
      <c r="D309" s="411" t="s">
        <v>461</v>
      </c>
      <c r="E309" s="411" t="str">
        <f>+'Merluza común Artesanal'!E227</f>
        <v>TRISTAN II (RPA 964422)</v>
      </c>
      <c r="F309" s="414" t="s">
        <v>101</v>
      </c>
      <c r="G309" s="414" t="s">
        <v>98</v>
      </c>
      <c r="H309" s="418">
        <f>+'Merluza común Artesanal'!N227</f>
        <v>7.9630000000000001</v>
      </c>
      <c r="I309" s="418">
        <f>+'Merluza común Artesanal'!O227</f>
        <v>0</v>
      </c>
      <c r="J309" s="418">
        <f>+'Merluza común Artesanal'!P227</f>
        <v>7.9630000000000001</v>
      </c>
      <c r="K309" s="418">
        <f>+'Merluza común Artesanal'!Q227</f>
        <v>3.6179999999999999</v>
      </c>
      <c r="L309" s="418">
        <f>+'Merluza común Artesanal'!R227</f>
        <v>4.3450000000000006</v>
      </c>
      <c r="M309" s="401">
        <f>+'Merluza común Artesanal'!S227</f>
        <v>0.45435137510988322</v>
      </c>
      <c r="N309" s="380" t="s">
        <v>262</v>
      </c>
      <c r="O309" s="398">
        <f>Resumen_año!$C$5</f>
        <v>43627</v>
      </c>
    </row>
    <row r="310" spans="1:15" ht="15.75" customHeight="1">
      <c r="A310" s="414" t="s">
        <v>90</v>
      </c>
      <c r="B310" s="414" t="s">
        <v>91</v>
      </c>
      <c r="C310" s="414" t="s">
        <v>113</v>
      </c>
      <c r="D310" s="411" t="s">
        <v>461</v>
      </c>
      <c r="E310" s="411" t="str">
        <f>+'Merluza común Artesanal'!E229</f>
        <v>TRISTAN III (RPA 965407)</v>
      </c>
      <c r="F310" s="414" t="s">
        <v>101</v>
      </c>
      <c r="G310" s="414" t="s">
        <v>96</v>
      </c>
      <c r="H310" s="418">
        <f>+'Merluza común Artesanal'!G229</f>
        <v>3.6560000000000001</v>
      </c>
      <c r="I310" s="418">
        <f>+'Merluza común Artesanal'!H229</f>
        <v>0</v>
      </c>
      <c r="J310" s="418">
        <f>+'Merluza común Artesanal'!I229</f>
        <v>3.6560000000000001</v>
      </c>
      <c r="K310" s="418">
        <f>+'Merluza común Artesanal'!J229</f>
        <v>1.944</v>
      </c>
      <c r="L310" s="418">
        <f>+'Merluza común Artesanal'!K229</f>
        <v>1.7120000000000002</v>
      </c>
      <c r="M310" s="401">
        <f>+'Merluza común Artesanal'!L229</f>
        <v>0.53172866520787743</v>
      </c>
      <c r="N310" s="397" t="str">
        <f>+'Merluza común Artesanal'!M229</f>
        <v>-</v>
      </c>
      <c r="O310" s="398">
        <f>Resumen_año!$C$5</f>
        <v>43627</v>
      </c>
    </row>
    <row r="311" spans="1:15" ht="15.75" customHeight="1">
      <c r="A311" s="414" t="s">
        <v>90</v>
      </c>
      <c r="B311" s="414" t="s">
        <v>91</v>
      </c>
      <c r="C311" s="414" t="s">
        <v>113</v>
      </c>
      <c r="D311" s="411" t="s">
        <v>461</v>
      </c>
      <c r="E311" s="411" t="str">
        <f>+'Merluza común Artesanal'!E229</f>
        <v>TRISTAN III (RPA 965407)</v>
      </c>
      <c r="F311" s="414" t="s">
        <v>97</v>
      </c>
      <c r="G311" s="414" t="s">
        <v>98</v>
      </c>
      <c r="H311" s="418">
        <f>+'Merluza común Artesanal'!G230</f>
        <v>4.3040000000000003</v>
      </c>
      <c r="I311" s="418">
        <f>+'Merluza común Artesanal'!H230</f>
        <v>0</v>
      </c>
      <c r="J311" s="418">
        <f>+'Merluza común Artesanal'!I230</f>
        <v>6.016</v>
      </c>
      <c r="K311" s="418">
        <f>+'Merluza común Artesanal'!J230</f>
        <v>0</v>
      </c>
      <c r="L311" s="418">
        <f>+'Merluza común Artesanal'!K230</f>
        <v>6.016</v>
      </c>
      <c r="M311" s="401">
        <f>+'Merluza común Artesanal'!L230</f>
        <v>0</v>
      </c>
      <c r="N311" s="397" t="str">
        <f>+'Merluza común Artesanal'!M230</f>
        <v>-</v>
      </c>
      <c r="O311" s="398">
        <f>Resumen_año!$C$5</f>
        <v>43627</v>
      </c>
    </row>
    <row r="312" spans="1:15" ht="15.75" customHeight="1">
      <c r="A312" s="414" t="s">
        <v>90</v>
      </c>
      <c r="B312" s="414" t="s">
        <v>91</v>
      </c>
      <c r="C312" s="414" t="s">
        <v>113</v>
      </c>
      <c r="D312" s="411" t="s">
        <v>461</v>
      </c>
      <c r="E312" s="411" t="str">
        <f>+'Merluza común Artesanal'!E229</f>
        <v>TRISTAN III (RPA 965407)</v>
      </c>
      <c r="F312" s="414" t="s">
        <v>101</v>
      </c>
      <c r="G312" s="414" t="s">
        <v>98</v>
      </c>
      <c r="H312" s="418">
        <f>+'Merluza común Artesanal'!N229</f>
        <v>7.9600000000000009</v>
      </c>
      <c r="I312" s="418">
        <f>+'Merluza común Artesanal'!O229</f>
        <v>0</v>
      </c>
      <c r="J312" s="418">
        <f>+'Merluza común Artesanal'!P229</f>
        <v>7.9600000000000009</v>
      </c>
      <c r="K312" s="418">
        <f>+'Merluza común Artesanal'!Q229</f>
        <v>1.944</v>
      </c>
      <c r="L312" s="418">
        <f>+'Merluza común Artesanal'!R229</f>
        <v>6.0160000000000009</v>
      </c>
      <c r="M312" s="401">
        <f>+'Merluza común Artesanal'!S229</f>
        <v>0.24422110552763815</v>
      </c>
      <c r="N312" s="380" t="s">
        <v>262</v>
      </c>
      <c r="O312" s="398">
        <f>Resumen_año!$C$5</f>
        <v>43627</v>
      </c>
    </row>
    <row r="313" spans="1:15" ht="15.75" customHeight="1">
      <c r="A313" s="414" t="s">
        <v>90</v>
      </c>
      <c r="B313" s="414" t="s">
        <v>91</v>
      </c>
      <c r="C313" s="414" t="s">
        <v>113</v>
      </c>
      <c r="D313" s="411" t="s">
        <v>107</v>
      </c>
      <c r="E313" s="411" t="str">
        <f>+'Merluza común Artesanal'!E231</f>
        <v>STI PESCADORES ARTESANALES Y BUZOS MARISCADORES PUERTO MAGUILLINES RSU 07.05.0046</v>
      </c>
      <c r="F313" s="414" t="s">
        <v>95</v>
      </c>
      <c r="G313" s="414" t="s">
        <v>100</v>
      </c>
      <c r="H313" s="418">
        <f>+'Merluza común Artesanal'!G231</f>
        <v>73.340999999999994</v>
      </c>
      <c r="I313" s="418">
        <f>+'Merluza común Artesanal'!H231</f>
        <v>0</v>
      </c>
      <c r="J313" s="418">
        <f>+'Merluza común Artesanal'!I231</f>
        <v>73.340999999999994</v>
      </c>
      <c r="K313" s="418">
        <f>+'Merluza común Artesanal'!J231</f>
        <v>20.63</v>
      </c>
      <c r="L313" s="418">
        <f>+'Merluza común Artesanal'!K231</f>
        <v>52.710999999999999</v>
      </c>
      <c r="M313" s="401">
        <f>+'Merluza común Artesanal'!L231</f>
        <v>0.28128877435540833</v>
      </c>
      <c r="N313" s="397" t="str">
        <f>+'Merluza común Artesanal'!M231</f>
        <v>-</v>
      </c>
      <c r="O313" s="398">
        <f>Resumen_año!$C$5</f>
        <v>43627</v>
      </c>
    </row>
    <row r="314" spans="1:15" ht="15.75" customHeight="1">
      <c r="A314" s="414" t="s">
        <v>90</v>
      </c>
      <c r="B314" s="414" t="s">
        <v>91</v>
      </c>
      <c r="C314" s="414" t="s">
        <v>113</v>
      </c>
      <c r="D314" s="411" t="s">
        <v>461</v>
      </c>
      <c r="E314" s="411" t="str">
        <f>+'Merluza común Artesanal'!E232</f>
        <v>ALSADO II (RPA 965728)</v>
      </c>
      <c r="F314" s="414" t="s">
        <v>101</v>
      </c>
      <c r="G314" s="414" t="s">
        <v>96</v>
      </c>
      <c r="H314" s="418">
        <f>+'Merluza común Artesanal'!G232</f>
        <v>2.927</v>
      </c>
      <c r="I314" s="418">
        <f>+'Merluza común Artesanal'!H232</f>
        <v>0</v>
      </c>
      <c r="J314" s="418">
        <f>+'Merluza común Artesanal'!I232</f>
        <v>2.927</v>
      </c>
      <c r="K314" s="418">
        <f>+'Merluza común Artesanal'!J232</f>
        <v>0</v>
      </c>
      <c r="L314" s="418">
        <f>+'Merluza común Artesanal'!K232</f>
        <v>2.927</v>
      </c>
      <c r="M314" s="401">
        <f>+'Merluza común Artesanal'!L232</f>
        <v>0</v>
      </c>
      <c r="N314" s="397" t="str">
        <f>+'Merluza común Artesanal'!M232</f>
        <v>-</v>
      </c>
      <c r="O314" s="398">
        <f>Resumen_año!$C$5</f>
        <v>43627</v>
      </c>
    </row>
    <row r="315" spans="1:15" ht="15.75" customHeight="1">
      <c r="A315" s="414" t="s">
        <v>90</v>
      </c>
      <c r="B315" s="414" t="s">
        <v>91</v>
      </c>
      <c r="C315" s="414" t="s">
        <v>113</v>
      </c>
      <c r="D315" s="411" t="s">
        <v>461</v>
      </c>
      <c r="E315" s="411" t="str">
        <f>+'Merluza común Artesanal'!E232</f>
        <v>ALSADO II (RPA 965728)</v>
      </c>
      <c r="F315" s="414" t="s">
        <v>97</v>
      </c>
      <c r="G315" s="414" t="s">
        <v>98</v>
      </c>
      <c r="H315" s="418">
        <f>+'Merluza común Artesanal'!G233</f>
        <v>4.3049999999999997</v>
      </c>
      <c r="I315" s="418">
        <f>+'Merluza común Artesanal'!H233</f>
        <v>0</v>
      </c>
      <c r="J315" s="418">
        <f>+'Merluza común Artesanal'!I233</f>
        <v>7.2319999999999993</v>
      </c>
      <c r="K315" s="418">
        <f>+'Merluza común Artesanal'!J233</f>
        <v>0</v>
      </c>
      <c r="L315" s="418">
        <f>+'Merluza común Artesanal'!K233</f>
        <v>7.2319999999999993</v>
      </c>
      <c r="M315" s="401">
        <f>+'Merluza común Artesanal'!L233</f>
        <v>0</v>
      </c>
      <c r="N315" s="397" t="str">
        <f>+'Merluza común Artesanal'!M233</f>
        <v>-</v>
      </c>
      <c r="O315" s="398">
        <f>Resumen_año!$C$5</f>
        <v>43627</v>
      </c>
    </row>
    <row r="316" spans="1:15" ht="15.75" customHeight="1">
      <c r="A316" s="414" t="s">
        <v>90</v>
      </c>
      <c r="B316" s="414" t="s">
        <v>91</v>
      </c>
      <c r="C316" s="414" t="s">
        <v>113</v>
      </c>
      <c r="D316" s="411" t="s">
        <v>461</v>
      </c>
      <c r="E316" s="411" t="str">
        <f>+'Merluza común Artesanal'!E232</f>
        <v>ALSADO II (RPA 965728)</v>
      </c>
      <c r="F316" s="414" t="s">
        <v>101</v>
      </c>
      <c r="G316" s="414" t="s">
        <v>98</v>
      </c>
      <c r="H316" s="418">
        <f>+'Merluza común Artesanal'!N232</f>
        <v>7.2319999999999993</v>
      </c>
      <c r="I316" s="418">
        <f>+'Merluza común Artesanal'!O232</f>
        <v>0</v>
      </c>
      <c r="J316" s="418">
        <f>+'Merluza común Artesanal'!P232</f>
        <v>7.2319999999999993</v>
      </c>
      <c r="K316" s="418">
        <f>+'Merluza común Artesanal'!Q232</f>
        <v>0</v>
      </c>
      <c r="L316" s="418">
        <f>+'Merluza común Artesanal'!R232</f>
        <v>7.2319999999999993</v>
      </c>
      <c r="M316" s="401">
        <f>+'Merluza común Artesanal'!S232</f>
        <v>0</v>
      </c>
      <c r="N316" s="380" t="s">
        <v>262</v>
      </c>
      <c r="O316" s="398">
        <f>Resumen_año!$C$5</f>
        <v>43627</v>
      </c>
    </row>
    <row r="317" spans="1:15" ht="15.75" customHeight="1">
      <c r="A317" s="414" t="s">
        <v>90</v>
      </c>
      <c r="B317" s="414" t="s">
        <v>91</v>
      </c>
      <c r="C317" s="414" t="s">
        <v>113</v>
      </c>
      <c r="D317" s="411" t="s">
        <v>461</v>
      </c>
      <c r="E317" s="411" t="str">
        <f>+'Merluza común Artesanal'!E234</f>
        <v>ANA DELIA III (RPA 966442)</v>
      </c>
      <c r="F317" s="414" t="s">
        <v>101</v>
      </c>
      <c r="G317" s="414" t="s">
        <v>96</v>
      </c>
      <c r="H317" s="418">
        <f>+'Merluza común Artesanal'!G234</f>
        <v>2.9289999999999998</v>
      </c>
      <c r="I317" s="418">
        <f>+'Merluza común Artesanal'!H234</f>
        <v>0</v>
      </c>
      <c r="J317" s="418">
        <f>+'Merluza común Artesanal'!I234</f>
        <v>2.9289999999999998</v>
      </c>
      <c r="K317" s="418">
        <f>+'Merluza común Artesanal'!J234</f>
        <v>3.4830000000000001</v>
      </c>
      <c r="L317" s="418">
        <f>+'Merluza común Artesanal'!K234</f>
        <v>-0.55400000000000027</v>
      </c>
      <c r="M317" s="401">
        <f>+'Merluza común Artesanal'!L234</f>
        <v>1.1891430522362583</v>
      </c>
      <c r="N317" s="381">
        <f>+'Merluza común Artesanal'!M234</f>
        <v>43592</v>
      </c>
      <c r="O317" s="398">
        <f>Resumen_año!$C$5</f>
        <v>43627</v>
      </c>
    </row>
    <row r="318" spans="1:15" ht="15.75" customHeight="1">
      <c r="A318" s="414" t="s">
        <v>90</v>
      </c>
      <c r="B318" s="414" t="s">
        <v>91</v>
      </c>
      <c r="C318" s="414" t="s">
        <v>113</v>
      </c>
      <c r="D318" s="411" t="s">
        <v>461</v>
      </c>
      <c r="E318" s="411" t="str">
        <f>+'Merluza común Artesanal'!E234</f>
        <v>ANA DELIA III (RPA 966442)</v>
      </c>
      <c r="F318" s="414" t="s">
        <v>97</v>
      </c>
      <c r="G318" s="414" t="s">
        <v>98</v>
      </c>
      <c r="H318" s="418">
        <f>+'Merluza común Artesanal'!G235</f>
        <v>4.3070000000000004</v>
      </c>
      <c r="I318" s="418">
        <f>+'Merluza común Artesanal'!H235</f>
        <v>0</v>
      </c>
      <c r="J318" s="418">
        <f>+'Merluza común Artesanal'!I235</f>
        <v>3.7530000000000001</v>
      </c>
      <c r="K318" s="418">
        <f>+'Merluza común Artesanal'!J235</f>
        <v>0</v>
      </c>
      <c r="L318" s="418">
        <f>+'Merluza común Artesanal'!K235</f>
        <v>3.7530000000000001</v>
      </c>
      <c r="M318" s="401">
        <f>+'Merluza común Artesanal'!L235</f>
        <v>0</v>
      </c>
      <c r="N318" s="397" t="str">
        <f>+'Merluza común Artesanal'!M235</f>
        <v>-</v>
      </c>
      <c r="O318" s="398">
        <f>Resumen_año!$C$5</f>
        <v>43627</v>
      </c>
    </row>
    <row r="319" spans="1:15" ht="15.75" customHeight="1">
      <c r="A319" s="414" t="s">
        <v>90</v>
      </c>
      <c r="B319" s="414" t="s">
        <v>91</v>
      </c>
      <c r="C319" s="414" t="s">
        <v>113</v>
      </c>
      <c r="D319" s="411" t="s">
        <v>461</v>
      </c>
      <c r="E319" s="411" t="str">
        <f>+'Merluza común Artesanal'!E234</f>
        <v>ANA DELIA III (RPA 966442)</v>
      </c>
      <c r="F319" s="414" t="s">
        <v>101</v>
      </c>
      <c r="G319" s="414" t="s">
        <v>98</v>
      </c>
      <c r="H319" s="418">
        <f>+'Merluza común Artesanal'!N234</f>
        <v>7.2360000000000007</v>
      </c>
      <c r="I319" s="418">
        <f>+'Merluza común Artesanal'!O234</f>
        <v>0</v>
      </c>
      <c r="J319" s="418">
        <f>+'Merluza común Artesanal'!P234</f>
        <v>7.2360000000000007</v>
      </c>
      <c r="K319" s="418">
        <f>+'Merluza común Artesanal'!Q234</f>
        <v>3.4830000000000001</v>
      </c>
      <c r="L319" s="418">
        <f>+'Merluza común Artesanal'!R234</f>
        <v>3.7530000000000006</v>
      </c>
      <c r="M319" s="401">
        <f>+'Merluza común Artesanal'!S234</f>
        <v>0.4813432835820895</v>
      </c>
      <c r="N319" s="380" t="s">
        <v>262</v>
      </c>
      <c r="O319" s="398">
        <f>Resumen_año!$C$5</f>
        <v>43627</v>
      </c>
    </row>
    <row r="320" spans="1:15" ht="15.75" customHeight="1">
      <c r="A320" s="414" t="s">
        <v>90</v>
      </c>
      <c r="B320" s="414" t="s">
        <v>91</v>
      </c>
      <c r="C320" s="414" t="s">
        <v>113</v>
      </c>
      <c r="D320" s="411" t="s">
        <v>461</v>
      </c>
      <c r="E320" s="411" t="str">
        <f>+'Merluza común Artesanal'!E236</f>
        <v>JOSEFA (RPA 967328)</v>
      </c>
      <c r="F320" s="414" t="s">
        <v>101</v>
      </c>
      <c r="G320" s="414" t="s">
        <v>96</v>
      </c>
      <c r="H320" s="418">
        <f>+'Merluza común Artesanal'!G236</f>
        <v>2.9279999999999999</v>
      </c>
      <c r="I320" s="418">
        <f>+'Merluza común Artesanal'!H236</f>
        <v>0</v>
      </c>
      <c r="J320" s="418">
        <f>+'Merluza común Artesanal'!I236</f>
        <v>2.9279999999999999</v>
      </c>
      <c r="K320" s="418">
        <f>+'Merluza común Artesanal'!J236</f>
        <v>1.593</v>
      </c>
      <c r="L320" s="418">
        <f>+'Merluza común Artesanal'!K236</f>
        <v>1.335</v>
      </c>
      <c r="M320" s="401">
        <f>+'Merluza común Artesanal'!L236</f>
        <v>0.54405737704918034</v>
      </c>
      <c r="N320" s="397" t="str">
        <f>+'Merluza común Artesanal'!M236</f>
        <v>-</v>
      </c>
      <c r="O320" s="398">
        <f>Resumen_año!$C$5</f>
        <v>43627</v>
      </c>
    </row>
    <row r="321" spans="1:15" ht="15.75" customHeight="1">
      <c r="A321" s="414" t="s">
        <v>90</v>
      </c>
      <c r="B321" s="414" t="s">
        <v>91</v>
      </c>
      <c r="C321" s="414" t="s">
        <v>113</v>
      </c>
      <c r="D321" s="411" t="s">
        <v>461</v>
      </c>
      <c r="E321" s="411" t="str">
        <f>+'Merluza común Artesanal'!E236</f>
        <v>JOSEFA (RPA 967328)</v>
      </c>
      <c r="F321" s="414" t="s">
        <v>97</v>
      </c>
      <c r="G321" s="414" t="s">
        <v>98</v>
      </c>
      <c r="H321" s="418">
        <f>+'Merluza común Artesanal'!G237</f>
        <v>4.306</v>
      </c>
      <c r="I321" s="418">
        <f>+'Merluza común Artesanal'!H237</f>
        <v>0</v>
      </c>
      <c r="J321" s="418">
        <f>+'Merluza común Artesanal'!I237</f>
        <v>5.641</v>
      </c>
      <c r="K321" s="418">
        <f>+'Merluza común Artesanal'!J237</f>
        <v>0</v>
      </c>
      <c r="L321" s="418">
        <f>+'Merluza común Artesanal'!K237</f>
        <v>5.641</v>
      </c>
      <c r="M321" s="401">
        <f>+'Merluza común Artesanal'!L237</f>
        <v>0</v>
      </c>
      <c r="N321" s="397" t="str">
        <f>+'Merluza común Artesanal'!M237</f>
        <v>-</v>
      </c>
      <c r="O321" s="398">
        <f>Resumen_año!$C$5</f>
        <v>43627</v>
      </c>
    </row>
    <row r="322" spans="1:15" ht="15.75" customHeight="1">
      <c r="A322" s="414" t="s">
        <v>90</v>
      </c>
      <c r="B322" s="414" t="s">
        <v>91</v>
      </c>
      <c r="C322" s="414" t="s">
        <v>113</v>
      </c>
      <c r="D322" s="411" t="s">
        <v>461</v>
      </c>
      <c r="E322" s="411" t="str">
        <f>+'Merluza común Artesanal'!E236</f>
        <v>JOSEFA (RPA 967328)</v>
      </c>
      <c r="F322" s="414" t="s">
        <v>101</v>
      </c>
      <c r="G322" s="414" t="s">
        <v>98</v>
      </c>
      <c r="H322" s="418">
        <f>+'Merluza común Artesanal'!N236</f>
        <v>7.234</v>
      </c>
      <c r="I322" s="418">
        <f>+'Merluza común Artesanal'!O236</f>
        <v>0</v>
      </c>
      <c r="J322" s="418">
        <f>+'Merluza común Artesanal'!P236</f>
        <v>7.234</v>
      </c>
      <c r="K322" s="418">
        <f>+'Merluza común Artesanal'!Q236</f>
        <v>1.593</v>
      </c>
      <c r="L322" s="418">
        <f>+'Merluza común Artesanal'!R236</f>
        <v>5.641</v>
      </c>
      <c r="M322" s="401">
        <f>+'Merluza común Artesanal'!S236</f>
        <v>0.22021011888305225</v>
      </c>
      <c r="N322" s="380" t="s">
        <v>262</v>
      </c>
      <c r="O322" s="398">
        <f>Resumen_año!$C$5</f>
        <v>43627</v>
      </c>
    </row>
    <row r="323" spans="1:15" ht="15.75" customHeight="1">
      <c r="A323" s="414" t="s">
        <v>90</v>
      </c>
      <c r="B323" s="414" t="s">
        <v>91</v>
      </c>
      <c r="C323" s="414" t="s">
        <v>113</v>
      </c>
      <c r="D323" s="411" t="s">
        <v>461</v>
      </c>
      <c r="E323" s="411" t="str">
        <f>+'Merluza común Artesanal'!E238</f>
        <v>ATUN II (RPA 965119)</v>
      </c>
      <c r="F323" s="414" t="s">
        <v>101</v>
      </c>
      <c r="G323" s="414" t="s">
        <v>96</v>
      </c>
      <c r="H323" s="418">
        <f>+'Merluza común Artesanal'!G238</f>
        <v>2.9279999999999999</v>
      </c>
      <c r="I323" s="418">
        <f>+'Merluza común Artesanal'!H238</f>
        <v>0</v>
      </c>
      <c r="J323" s="418">
        <f>+'Merluza común Artesanal'!I238</f>
        <v>2.9279999999999999</v>
      </c>
      <c r="K323" s="418">
        <f>+'Merluza común Artesanal'!J238</f>
        <v>1.782</v>
      </c>
      <c r="L323" s="418">
        <f>+'Merluza común Artesanal'!K238</f>
        <v>1.1459999999999999</v>
      </c>
      <c r="M323" s="401">
        <f>+'Merluza común Artesanal'!L238</f>
        <v>0.60860655737704916</v>
      </c>
      <c r="N323" s="397" t="str">
        <f>+'Merluza común Artesanal'!M238</f>
        <v>-</v>
      </c>
      <c r="O323" s="398">
        <f>Resumen_año!$C$5</f>
        <v>43627</v>
      </c>
    </row>
    <row r="324" spans="1:15" ht="15.75" customHeight="1">
      <c r="A324" s="414" t="s">
        <v>90</v>
      </c>
      <c r="B324" s="414" t="s">
        <v>91</v>
      </c>
      <c r="C324" s="414" t="s">
        <v>113</v>
      </c>
      <c r="D324" s="411" t="s">
        <v>461</v>
      </c>
      <c r="E324" s="411" t="str">
        <f>+'Merluza común Artesanal'!E238</f>
        <v>ATUN II (RPA 965119)</v>
      </c>
      <c r="F324" s="414" t="s">
        <v>97</v>
      </c>
      <c r="G324" s="414" t="s">
        <v>98</v>
      </c>
      <c r="H324" s="418">
        <f>+'Merluza común Artesanal'!G239</f>
        <v>4.306</v>
      </c>
      <c r="I324" s="418">
        <f>+'Merluza común Artesanal'!H239</f>
        <v>0</v>
      </c>
      <c r="J324" s="418">
        <f>+'Merluza común Artesanal'!I239</f>
        <v>5.452</v>
      </c>
      <c r="K324" s="418">
        <f>+'Merluza común Artesanal'!J239</f>
        <v>0</v>
      </c>
      <c r="L324" s="418">
        <f>+'Merluza común Artesanal'!K239</f>
        <v>5.452</v>
      </c>
      <c r="M324" s="401">
        <f>+'Merluza común Artesanal'!L239</f>
        <v>0</v>
      </c>
      <c r="N324" s="397" t="str">
        <f>+'Merluza común Artesanal'!M239</f>
        <v>-</v>
      </c>
      <c r="O324" s="398">
        <f>Resumen_año!$C$5</f>
        <v>43627</v>
      </c>
    </row>
    <row r="325" spans="1:15" ht="15.75" customHeight="1">
      <c r="A325" s="414" t="s">
        <v>90</v>
      </c>
      <c r="B325" s="414" t="s">
        <v>91</v>
      </c>
      <c r="C325" s="414" t="s">
        <v>113</v>
      </c>
      <c r="D325" s="411" t="s">
        <v>461</v>
      </c>
      <c r="E325" s="411" t="str">
        <f>+'Merluza común Artesanal'!E238</f>
        <v>ATUN II (RPA 965119)</v>
      </c>
      <c r="F325" s="414" t="s">
        <v>101</v>
      </c>
      <c r="G325" s="414" t="s">
        <v>98</v>
      </c>
      <c r="H325" s="418">
        <f>+'Merluza común Artesanal'!N238</f>
        <v>7.234</v>
      </c>
      <c r="I325" s="418">
        <f>+'Merluza común Artesanal'!O238</f>
        <v>0</v>
      </c>
      <c r="J325" s="418">
        <f>+'Merluza común Artesanal'!P238</f>
        <v>7.234</v>
      </c>
      <c r="K325" s="418">
        <f>+'Merluza común Artesanal'!Q238</f>
        <v>1.782</v>
      </c>
      <c r="L325" s="418">
        <f>+'Merluza común Artesanal'!R238</f>
        <v>5.452</v>
      </c>
      <c r="M325" s="401">
        <f>+'Merluza común Artesanal'!S238</f>
        <v>0.24633674315731269</v>
      </c>
      <c r="N325" s="380" t="s">
        <v>262</v>
      </c>
      <c r="O325" s="398">
        <f>Resumen_año!$C$5</f>
        <v>43627</v>
      </c>
    </row>
    <row r="326" spans="1:15" ht="15.75" customHeight="1">
      <c r="A326" s="414" t="s">
        <v>90</v>
      </c>
      <c r="B326" s="414" t="s">
        <v>91</v>
      </c>
      <c r="C326" s="414" t="s">
        <v>113</v>
      </c>
      <c r="D326" s="411" t="s">
        <v>461</v>
      </c>
      <c r="E326" s="411" t="str">
        <f>+'Merluza común Artesanal'!E240</f>
        <v>AVENTURERO III (RPA 965028)</v>
      </c>
      <c r="F326" s="414" t="s">
        <v>101</v>
      </c>
      <c r="G326" s="414" t="s">
        <v>96</v>
      </c>
      <c r="H326" s="418">
        <f>+'Merluza común Artesanal'!G240</f>
        <v>2.9279999999999999</v>
      </c>
      <c r="I326" s="418">
        <f>+'Merluza común Artesanal'!H240</f>
        <v>0</v>
      </c>
      <c r="J326" s="418">
        <f>+'Merluza común Artesanal'!I240</f>
        <v>2.9279999999999999</v>
      </c>
      <c r="K326" s="418">
        <f>+'Merluza común Artesanal'!J240</f>
        <v>0.54</v>
      </c>
      <c r="L326" s="418">
        <f>+'Merluza común Artesanal'!K240</f>
        <v>2.3879999999999999</v>
      </c>
      <c r="M326" s="401">
        <f>+'Merluza común Artesanal'!L240</f>
        <v>0.18442622950819673</v>
      </c>
      <c r="N326" s="397" t="str">
        <f>+'Merluza común Artesanal'!M240</f>
        <v>-</v>
      </c>
      <c r="O326" s="398">
        <f>Resumen_año!$C$5</f>
        <v>43627</v>
      </c>
    </row>
    <row r="327" spans="1:15" ht="15.75" customHeight="1">
      <c r="A327" s="414" t="s">
        <v>90</v>
      </c>
      <c r="B327" s="414" t="s">
        <v>91</v>
      </c>
      <c r="C327" s="414" t="s">
        <v>113</v>
      </c>
      <c r="D327" s="411" t="s">
        <v>461</v>
      </c>
      <c r="E327" s="411" t="str">
        <f>+'Merluza común Artesanal'!E240</f>
        <v>AVENTURERO III (RPA 965028)</v>
      </c>
      <c r="F327" s="414" t="s">
        <v>97</v>
      </c>
      <c r="G327" s="414" t="s">
        <v>98</v>
      </c>
      <c r="H327" s="418">
        <f>+'Merluza común Artesanal'!G241</f>
        <v>4.306</v>
      </c>
      <c r="I327" s="418">
        <f>+'Merluza común Artesanal'!H241</f>
        <v>0</v>
      </c>
      <c r="J327" s="418">
        <f>+'Merluza común Artesanal'!I241</f>
        <v>6.694</v>
      </c>
      <c r="K327" s="418">
        <f>+'Merluza común Artesanal'!J241</f>
        <v>0</v>
      </c>
      <c r="L327" s="418">
        <f>+'Merluza común Artesanal'!K241</f>
        <v>6.694</v>
      </c>
      <c r="M327" s="401">
        <f>+'Merluza común Artesanal'!L241</f>
        <v>0</v>
      </c>
      <c r="N327" s="397" t="str">
        <f>+'Merluza común Artesanal'!M241</f>
        <v>-</v>
      </c>
      <c r="O327" s="398">
        <f>Resumen_año!$C$5</f>
        <v>43627</v>
      </c>
    </row>
    <row r="328" spans="1:15" ht="15.75" customHeight="1">
      <c r="A328" s="414" t="s">
        <v>90</v>
      </c>
      <c r="B328" s="414" t="s">
        <v>91</v>
      </c>
      <c r="C328" s="414" t="s">
        <v>113</v>
      </c>
      <c r="D328" s="411" t="s">
        <v>461</v>
      </c>
      <c r="E328" s="411" t="str">
        <f>+'Merluza común Artesanal'!E240</f>
        <v>AVENTURERO III (RPA 965028)</v>
      </c>
      <c r="F328" s="414" t="s">
        <v>101</v>
      </c>
      <c r="G328" s="414" t="s">
        <v>98</v>
      </c>
      <c r="H328" s="418">
        <f>+'Merluza común Artesanal'!N240</f>
        <v>7.234</v>
      </c>
      <c r="I328" s="418">
        <f>+'Merluza común Artesanal'!O240</f>
        <v>0</v>
      </c>
      <c r="J328" s="418">
        <f>+'Merluza común Artesanal'!P240</f>
        <v>7.234</v>
      </c>
      <c r="K328" s="418">
        <f>+'Merluza común Artesanal'!Q240</f>
        <v>0.54</v>
      </c>
      <c r="L328" s="418">
        <f>+'Merluza común Artesanal'!R240</f>
        <v>6.694</v>
      </c>
      <c r="M328" s="401">
        <f>+'Merluza común Artesanal'!S240</f>
        <v>7.4647497926458389E-2</v>
      </c>
      <c r="N328" s="380" t="s">
        <v>262</v>
      </c>
      <c r="O328" s="398">
        <f>Resumen_año!$C$5</f>
        <v>43627</v>
      </c>
    </row>
    <row r="329" spans="1:15" ht="15.75" customHeight="1">
      <c r="A329" s="414" t="s">
        <v>90</v>
      </c>
      <c r="B329" s="414" t="s">
        <v>91</v>
      </c>
      <c r="C329" s="414" t="s">
        <v>113</v>
      </c>
      <c r="D329" s="411" t="s">
        <v>461</v>
      </c>
      <c r="E329" s="411" t="str">
        <f>+'Merluza común Artesanal'!E242</f>
        <v>AYSEN III (RPA 966821)</v>
      </c>
      <c r="F329" s="414" t="s">
        <v>101</v>
      </c>
      <c r="G329" s="414" t="s">
        <v>96</v>
      </c>
      <c r="H329" s="418">
        <f>+'Merluza común Artesanal'!G242</f>
        <v>2.9289999999999998</v>
      </c>
      <c r="I329" s="418">
        <f>+'Merluza común Artesanal'!H242</f>
        <v>0</v>
      </c>
      <c r="J329" s="418">
        <f>+'Merluza común Artesanal'!I242</f>
        <v>2.9289999999999998</v>
      </c>
      <c r="K329" s="418">
        <f>+'Merluza común Artesanal'!J242</f>
        <v>0.999</v>
      </c>
      <c r="L329" s="418">
        <f>+'Merluza común Artesanal'!K242</f>
        <v>1.9299999999999997</v>
      </c>
      <c r="M329" s="401">
        <f>+'Merluza común Artesanal'!L242</f>
        <v>0.34107203823830662</v>
      </c>
      <c r="N329" s="397" t="str">
        <f>+'Merluza común Artesanal'!M242</f>
        <v>-</v>
      </c>
      <c r="O329" s="398">
        <f>Resumen_año!$C$5</f>
        <v>43627</v>
      </c>
    </row>
    <row r="330" spans="1:15" ht="15.75" customHeight="1">
      <c r="A330" s="414" t="s">
        <v>90</v>
      </c>
      <c r="B330" s="414" t="s">
        <v>91</v>
      </c>
      <c r="C330" s="414" t="s">
        <v>113</v>
      </c>
      <c r="D330" s="411" t="s">
        <v>461</v>
      </c>
      <c r="E330" s="411" t="str">
        <f>+'Merluza común Artesanal'!E242</f>
        <v>AYSEN III (RPA 966821)</v>
      </c>
      <c r="F330" s="414" t="s">
        <v>97</v>
      </c>
      <c r="G330" s="414" t="s">
        <v>98</v>
      </c>
      <c r="H330" s="418">
        <f>+'Merluza común Artesanal'!G243</f>
        <v>4.3070000000000004</v>
      </c>
      <c r="I330" s="418">
        <f>+'Merluza común Artesanal'!H243</f>
        <v>0</v>
      </c>
      <c r="J330" s="418">
        <f>+'Merluza común Artesanal'!I243</f>
        <v>6.2370000000000001</v>
      </c>
      <c r="K330" s="418">
        <f>+'Merluza común Artesanal'!J243</f>
        <v>0</v>
      </c>
      <c r="L330" s="418">
        <f>+'Merluza común Artesanal'!K243</f>
        <v>6.2370000000000001</v>
      </c>
      <c r="M330" s="401">
        <f>+'Merluza común Artesanal'!L243</f>
        <v>0</v>
      </c>
      <c r="N330" s="397" t="str">
        <f>+'Merluza común Artesanal'!M243</f>
        <v>-</v>
      </c>
      <c r="O330" s="398">
        <f>Resumen_año!$C$5</f>
        <v>43627</v>
      </c>
    </row>
    <row r="331" spans="1:15" ht="15.75" customHeight="1">
      <c r="A331" s="414" t="s">
        <v>90</v>
      </c>
      <c r="B331" s="414" t="s">
        <v>91</v>
      </c>
      <c r="C331" s="414" t="s">
        <v>113</v>
      </c>
      <c r="D331" s="411" t="s">
        <v>461</v>
      </c>
      <c r="E331" s="411" t="str">
        <f>+'Merluza común Artesanal'!E242</f>
        <v>AYSEN III (RPA 966821)</v>
      </c>
      <c r="F331" s="414" t="s">
        <v>101</v>
      </c>
      <c r="G331" s="414" t="s">
        <v>98</v>
      </c>
      <c r="H331" s="418">
        <f>+'Merluza común Artesanal'!N242</f>
        <v>7.2360000000000007</v>
      </c>
      <c r="I331" s="418">
        <f>+'Merluza común Artesanal'!O242</f>
        <v>0</v>
      </c>
      <c r="J331" s="418">
        <f>+'Merluza común Artesanal'!P242</f>
        <v>7.2360000000000007</v>
      </c>
      <c r="K331" s="418">
        <f>+'Merluza común Artesanal'!Q242</f>
        <v>0.999</v>
      </c>
      <c r="L331" s="418">
        <f>+'Merluza común Artesanal'!R242</f>
        <v>6.237000000000001</v>
      </c>
      <c r="M331" s="401">
        <f>+'Merluza común Artesanal'!S242</f>
        <v>0.1380597014925373</v>
      </c>
      <c r="N331" s="380" t="s">
        <v>262</v>
      </c>
      <c r="O331" s="398">
        <f>Resumen_año!$C$5</f>
        <v>43627</v>
      </c>
    </row>
    <row r="332" spans="1:15" ht="15.75" customHeight="1">
      <c r="A332" s="414" t="s">
        <v>90</v>
      </c>
      <c r="B332" s="414" t="s">
        <v>91</v>
      </c>
      <c r="C332" s="414" t="s">
        <v>113</v>
      </c>
      <c r="D332" s="411" t="s">
        <v>461</v>
      </c>
      <c r="E332" s="411" t="str">
        <f>+'Merluza común Artesanal'!E244</f>
        <v>CORSARIOS (RPA 961538)</v>
      </c>
      <c r="F332" s="414" t="s">
        <v>101</v>
      </c>
      <c r="G332" s="414" t="s">
        <v>96</v>
      </c>
      <c r="H332" s="418">
        <f>+'Merluza común Artesanal'!G244</f>
        <v>2.9279999999999999</v>
      </c>
      <c r="I332" s="418">
        <f>+'Merluza común Artesanal'!H244</f>
        <v>0</v>
      </c>
      <c r="J332" s="418">
        <f>+'Merluza común Artesanal'!I244</f>
        <v>2.9279999999999999</v>
      </c>
      <c r="K332" s="418">
        <f>+'Merluza común Artesanal'!J244</f>
        <v>1.4850000000000001</v>
      </c>
      <c r="L332" s="418">
        <f>+'Merluza común Artesanal'!K244</f>
        <v>1.4429999999999998</v>
      </c>
      <c r="M332" s="401">
        <f>+'Merluza común Artesanal'!L244</f>
        <v>0.50717213114754101</v>
      </c>
      <c r="N332" s="397" t="str">
        <f>+'Merluza común Artesanal'!M244</f>
        <v>-</v>
      </c>
      <c r="O332" s="398">
        <f>Resumen_año!$C$5</f>
        <v>43627</v>
      </c>
    </row>
    <row r="333" spans="1:15" ht="15.75" customHeight="1">
      <c r="A333" s="414" t="s">
        <v>90</v>
      </c>
      <c r="B333" s="414" t="s">
        <v>91</v>
      </c>
      <c r="C333" s="414" t="s">
        <v>113</v>
      </c>
      <c r="D333" s="411" t="s">
        <v>461</v>
      </c>
      <c r="E333" s="411" t="str">
        <f>+'Merluza común Artesanal'!E244</f>
        <v>CORSARIOS (RPA 961538)</v>
      </c>
      <c r="F333" s="414" t="s">
        <v>97</v>
      </c>
      <c r="G333" s="414" t="s">
        <v>98</v>
      </c>
      <c r="H333" s="418">
        <f>+'Merluza común Artesanal'!G245</f>
        <v>4.306</v>
      </c>
      <c r="I333" s="418">
        <f>+'Merluza común Artesanal'!H245</f>
        <v>0</v>
      </c>
      <c r="J333" s="418">
        <f>+'Merluza común Artesanal'!I245</f>
        <v>5.7489999999999997</v>
      </c>
      <c r="K333" s="418">
        <f>+'Merluza común Artesanal'!J245</f>
        <v>0</v>
      </c>
      <c r="L333" s="418">
        <f>+'Merluza común Artesanal'!K245</f>
        <v>5.7489999999999997</v>
      </c>
      <c r="M333" s="401">
        <f>+'Merluza común Artesanal'!L245</f>
        <v>0</v>
      </c>
      <c r="N333" s="397" t="str">
        <f>+'Merluza común Artesanal'!M245</f>
        <v>-</v>
      </c>
      <c r="O333" s="398">
        <f>Resumen_año!$C$5</f>
        <v>43627</v>
      </c>
    </row>
    <row r="334" spans="1:15" ht="15.75" customHeight="1">
      <c r="A334" s="414" t="s">
        <v>90</v>
      </c>
      <c r="B334" s="414" t="s">
        <v>91</v>
      </c>
      <c r="C334" s="414" t="s">
        <v>113</v>
      </c>
      <c r="D334" s="411" t="s">
        <v>461</v>
      </c>
      <c r="E334" s="411" t="str">
        <f>+'Merluza común Artesanal'!E244</f>
        <v>CORSARIOS (RPA 961538)</v>
      </c>
      <c r="F334" s="414" t="s">
        <v>101</v>
      </c>
      <c r="G334" s="414" t="s">
        <v>98</v>
      </c>
      <c r="H334" s="418">
        <f>+'Merluza común Artesanal'!N244</f>
        <v>7.234</v>
      </c>
      <c r="I334" s="418">
        <f>+'Merluza común Artesanal'!O244</f>
        <v>0</v>
      </c>
      <c r="J334" s="418">
        <f>+'Merluza común Artesanal'!P244</f>
        <v>7.234</v>
      </c>
      <c r="K334" s="418">
        <f>+'Merluza común Artesanal'!Q244</f>
        <v>1.4850000000000001</v>
      </c>
      <c r="L334" s="418">
        <f>+'Merluza común Artesanal'!R244</f>
        <v>5.7489999999999997</v>
      </c>
      <c r="M334" s="401">
        <f>+'Merluza común Artesanal'!S244</f>
        <v>0.20528061929776059</v>
      </c>
      <c r="N334" s="380" t="s">
        <v>262</v>
      </c>
      <c r="O334" s="398">
        <f>Resumen_año!$C$5</f>
        <v>43627</v>
      </c>
    </row>
    <row r="335" spans="1:15" ht="15.75" customHeight="1">
      <c r="A335" s="414" t="s">
        <v>90</v>
      </c>
      <c r="B335" s="414" t="s">
        <v>91</v>
      </c>
      <c r="C335" s="414" t="s">
        <v>113</v>
      </c>
      <c r="D335" s="411" t="s">
        <v>461</v>
      </c>
      <c r="E335" s="411" t="str">
        <f>+'Merluza común Artesanal'!E246</f>
        <v>EL SAMURAI (RPA 913244)</v>
      </c>
      <c r="F335" s="414" t="s">
        <v>101</v>
      </c>
      <c r="G335" s="414" t="s">
        <v>96</v>
      </c>
      <c r="H335" s="418">
        <f>+'Merluza común Artesanal'!G246</f>
        <v>2.9279999999999999</v>
      </c>
      <c r="I335" s="418">
        <f>+'Merluza común Artesanal'!H246</f>
        <v>0</v>
      </c>
      <c r="J335" s="418">
        <f>+'Merluza común Artesanal'!I246</f>
        <v>2.9279999999999999</v>
      </c>
      <c r="K335" s="418">
        <f>+'Merluza común Artesanal'!J246</f>
        <v>0.189</v>
      </c>
      <c r="L335" s="418">
        <f>+'Merluza común Artesanal'!K246</f>
        <v>2.7389999999999999</v>
      </c>
      <c r="M335" s="401">
        <f>+'Merluza común Artesanal'!L246</f>
        <v>6.4549180327868855E-2</v>
      </c>
      <c r="N335" s="397" t="str">
        <f>+'Merluza común Artesanal'!M246</f>
        <v>-</v>
      </c>
      <c r="O335" s="398">
        <f>Resumen_año!$C$5</f>
        <v>43627</v>
      </c>
    </row>
    <row r="336" spans="1:15" ht="15.75" customHeight="1">
      <c r="A336" s="414" t="s">
        <v>90</v>
      </c>
      <c r="B336" s="414" t="s">
        <v>91</v>
      </c>
      <c r="C336" s="414" t="s">
        <v>113</v>
      </c>
      <c r="D336" s="411" t="s">
        <v>461</v>
      </c>
      <c r="E336" s="411" t="str">
        <f>+'Merluza común Artesanal'!E246</f>
        <v>EL SAMURAI (RPA 913244)</v>
      </c>
      <c r="F336" s="414" t="s">
        <v>97</v>
      </c>
      <c r="G336" s="414" t="s">
        <v>98</v>
      </c>
      <c r="H336" s="418">
        <f>+'Merluza común Artesanal'!G247</f>
        <v>4.306</v>
      </c>
      <c r="I336" s="418">
        <f>+'Merluza común Artesanal'!H247</f>
        <v>0</v>
      </c>
      <c r="J336" s="418">
        <f>+'Merluza común Artesanal'!I247</f>
        <v>7.0449999999999999</v>
      </c>
      <c r="K336" s="418">
        <f>+'Merluza común Artesanal'!J247</f>
        <v>0</v>
      </c>
      <c r="L336" s="418">
        <f>+'Merluza común Artesanal'!K247</f>
        <v>7.0449999999999999</v>
      </c>
      <c r="M336" s="401">
        <f>+'Merluza común Artesanal'!L247</f>
        <v>0</v>
      </c>
      <c r="N336" s="397" t="str">
        <f>+'Merluza común Artesanal'!M247</f>
        <v>-</v>
      </c>
      <c r="O336" s="398">
        <f>Resumen_año!$C$5</f>
        <v>43627</v>
      </c>
    </row>
    <row r="337" spans="1:15" ht="15.75" customHeight="1">
      <c r="A337" s="414" t="s">
        <v>90</v>
      </c>
      <c r="B337" s="414" t="s">
        <v>91</v>
      </c>
      <c r="C337" s="414" t="s">
        <v>113</v>
      </c>
      <c r="D337" s="411" t="s">
        <v>461</v>
      </c>
      <c r="E337" s="411" t="str">
        <f>+'Merluza común Artesanal'!E246</f>
        <v>EL SAMURAI (RPA 913244)</v>
      </c>
      <c r="F337" s="414" t="s">
        <v>101</v>
      </c>
      <c r="G337" s="414" t="s">
        <v>98</v>
      </c>
      <c r="H337" s="418">
        <f>+'Merluza común Artesanal'!N246</f>
        <v>7.234</v>
      </c>
      <c r="I337" s="418">
        <f>+'Merluza común Artesanal'!O246</f>
        <v>0</v>
      </c>
      <c r="J337" s="418">
        <f>+'Merluza común Artesanal'!P246</f>
        <v>7.234</v>
      </c>
      <c r="K337" s="418">
        <f>+'Merluza común Artesanal'!Q246</f>
        <v>0.189</v>
      </c>
      <c r="L337" s="418">
        <f>+'Merluza común Artesanal'!R246</f>
        <v>7.0449999999999999</v>
      </c>
      <c r="M337" s="401">
        <f>+'Merluza común Artesanal'!S246</f>
        <v>2.6126624274260438E-2</v>
      </c>
      <c r="N337" s="380" t="s">
        <v>262</v>
      </c>
      <c r="O337" s="398">
        <f>Resumen_año!$C$5</f>
        <v>43627</v>
      </c>
    </row>
    <row r="338" spans="1:15" ht="15.75" customHeight="1">
      <c r="A338" s="414" t="s">
        <v>90</v>
      </c>
      <c r="B338" s="414" t="s">
        <v>91</v>
      </c>
      <c r="C338" s="414" t="s">
        <v>113</v>
      </c>
      <c r="D338" s="411" t="s">
        <v>461</v>
      </c>
      <c r="E338" s="411" t="str">
        <f>+'Merluza común Artesanal'!E248</f>
        <v>INBANO IV (RPA 966145)</v>
      </c>
      <c r="F338" s="414" t="s">
        <v>101</v>
      </c>
      <c r="G338" s="414" t="s">
        <v>96</v>
      </c>
      <c r="H338" s="418">
        <f>+'Merluza común Artesanal'!G248</f>
        <v>2.9289999999999998</v>
      </c>
      <c r="I338" s="418">
        <f>+'Merluza común Artesanal'!H248</f>
        <v>0</v>
      </c>
      <c r="J338" s="418">
        <f>+'Merluza común Artesanal'!I248</f>
        <v>2.9289999999999998</v>
      </c>
      <c r="K338" s="418">
        <f>+'Merluza común Artesanal'!J248</f>
        <v>0.97199999999999998</v>
      </c>
      <c r="L338" s="418">
        <f>+'Merluza común Artesanal'!K248</f>
        <v>1.9569999999999999</v>
      </c>
      <c r="M338" s="401">
        <f>+'Merluza común Artesanal'!L248</f>
        <v>0.33185387504267672</v>
      </c>
      <c r="N338" s="397" t="str">
        <f>+'Merluza común Artesanal'!M248</f>
        <v>-</v>
      </c>
      <c r="O338" s="398">
        <f>Resumen_año!$C$5</f>
        <v>43627</v>
      </c>
    </row>
    <row r="339" spans="1:15" ht="15.75" customHeight="1">
      <c r="A339" s="414" t="s">
        <v>90</v>
      </c>
      <c r="B339" s="414" t="s">
        <v>91</v>
      </c>
      <c r="C339" s="414" t="s">
        <v>113</v>
      </c>
      <c r="D339" s="411" t="s">
        <v>461</v>
      </c>
      <c r="E339" s="411" t="str">
        <f>+'Merluza común Artesanal'!E248</f>
        <v>INBANO IV (RPA 966145)</v>
      </c>
      <c r="F339" s="414" t="s">
        <v>97</v>
      </c>
      <c r="G339" s="414" t="s">
        <v>98</v>
      </c>
      <c r="H339" s="418">
        <f>+'Merluza común Artesanal'!G249</f>
        <v>4.3070000000000004</v>
      </c>
      <c r="I339" s="418">
        <f>+'Merluza común Artesanal'!H249</f>
        <v>0</v>
      </c>
      <c r="J339" s="418">
        <f>+'Merluza común Artesanal'!I249</f>
        <v>6.2640000000000002</v>
      </c>
      <c r="K339" s="418">
        <f>+'Merluza común Artesanal'!J249</f>
        <v>0</v>
      </c>
      <c r="L339" s="418">
        <f>+'Merluza común Artesanal'!K249</f>
        <v>6.2640000000000002</v>
      </c>
      <c r="M339" s="401">
        <f>+'Merluza común Artesanal'!L249</f>
        <v>0</v>
      </c>
      <c r="N339" s="397" t="str">
        <f>+'Merluza común Artesanal'!M249</f>
        <v>-</v>
      </c>
      <c r="O339" s="398">
        <f>Resumen_año!$C$5</f>
        <v>43627</v>
      </c>
    </row>
    <row r="340" spans="1:15" ht="15.75" customHeight="1">
      <c r="A340" s="414" t="s">
        <v>90</v>
      </c>
      <c r="B340" s="414" t="s">
        <v>91</v>
      </c>
      <c r="C340" s="414" t="s">
        <v>113</v>
      </c>
      <c r="D340" s="411" t="s">
        <v>461</v>
      </c>
      <c r="E340" s="411" t="str">
        <f>+'Merluza común Artesanal'!E248</f>
        <v>INBANO IV (RPA 966145)</v>
      </c>
      <c r="F340" s="414" t="s">
        <v>101</v>
      </c>
      <c r="G340" s="414" t="s">
        <v>98</v>
      </c>
      <c r="H340" s="418">
        <f>+'Merluza común Artesanal'!N248</f>
        <v>7.2360000000000007</v>
      </c>
      <c r="I340" s="418">
        <f>+'Merluza común Artesanal'!O248</f>
        <v>0</v>
      </c>
      <c r="J340" s="418">
        <f>+'Merluza común Artesanal'!P248</f>
        <v>7.2360000000000007</v>
      </c>
      <c r="K340" s="418">
        <f>+'Merluza común Artesanal'!Q248</f>
        <v>0.97199999999999998</v>
      </c>
      <c r="L340" s="418">
        <f>+'Merluza común Artesanal'!R248</f>
        <v>6.2640000000000011</v>
      </c>
      <c r="M340" s="401">
        <f>+'Merluza común Artesanal'!S248</f>
        <v>0.1343283582089552</v>
      </c>
      <c r="N340" s="380" t="s">
        <v>262</v>
      </c>
      <c r="O340" s="398">
        <f>Resumen_año!$C$5</f>
        <v>43627</v>
      </c>
    </row>
    <row r="341" spans="1:15" ht="15.75" customHeight="1">
      <c r="A341" s="414" t="s">
        <v>90</v>
      </c>
      <c r="B341" s="414" t="s">
        <v>91</v>
      </c>
      <c r="C341" s="414" t="s">
        <v>113</v>
      </c>
      <c r="D341" s="411" t="s">
        <v>461</v>
      </c>
      <c r="E341" s="411" t="str">
        <f>+'Merluza común Artesanal'!E250</f>
        <v>LUCAS II (RPA 962133)</v>
      </c>
      <c r="F341" s="414" t="s">
        <v>101</v>
      </c>
      <c r="G341" s="414" t="s">
        <v>96</v>
      </c>
      <c r="H341" s="418">
        <f>+'Merluza común Artesanal'!G250</f>
        <v>2.927</v>
      </c>
      <c r="I341" s="418">
        <f>+'Merluza común Artesanal'!H250</f>
        <v>0</v>
      </c>
      <c r="J341" s="418">
        <f>+'Merluza común Artesanal'!I250</f>
        <v>2.927</v>
      </c>
      <c r="K341" s="418">
        <f>+'Merluza común Artesanal'!J250</f>
        <v>2.7</v>
      </c>
      <c r="L341" s="418">
        <f>+'Merluza común Artesanal'!K250</f>
        <v>0.22699999999999987</v>
      </c>
      <c r="M341" s="401">
        <f>+'Merluza común Artesanal'!L250</f>
        <v>0.92244619063887945</v>
      </c>
      <c r="N341" s="397" t="str">
        <f>+'Merluza común Artesanal'!M250</f>
        <v>-</v>
      </c>
      <c r="O341" s="398">
        <f>Resumen_año!$C$5</f>
        <v>43627</v>
      </c>
    </row>
    <row r="342" spans="1:15" ht="15.75" customHeight="1">
      <c r="A342" s="414" t="s">
        <v>90</v>
      </c>
      <c r="B342" s="414" t="s">
        <v>91</v>
      </c>
      <c r="C342" s="414" t="s">
        <v>113</v>
      </c>
      <c r="D342" s="411" t="s">
        <v>461</v>
      </c>
      <c r="E342" s="411" t="str">
        <f>+'Merluza común Artesanal'!E250</f>
        <v>LUCAS II (RPA 962133)</v>
      </c>
      <c r="F342" s="414" t="s">
        <v>97</v>
      </c>
      <c r="G342" s="414" t="s">
        <v>98</v>
      </c>
      <c r="H342" s="418">
        <f>+'Merluza común Artesanal'!G251</f>
        <v>4.3040000000000003</v>
      </c>
      <c r="I342" s="418">
        <f>+'Merluza común Artesanal'!H251</f>
        <v>0</v>
      </c>
      <c r="J342" s="418">
        <f>+'Merluza común Artesanal'!I251</f>
        <v>4.5310000000000006</v>
      </c>
      <c r="K342" s="418">
        <f>+'Merluza común Artesanal'!J251</f>
        <v>0</v>
      </c>
      <c r="L342" s="418">
        <f>+'Merluza común Artesanal'!K251</f>
        <v>4.5310000000000006</v>
      </c>
      <c r="M342" s="401">
        <f>+'Merluza común Artesanal'!L251</f>
        <v>0</v>
      </c>
      <c r="N342" s="397" t="str">
        <f>+'Merluza común Artesanal'!M251</f>
        <v>-</v>
      </c>
      <c r="O342" s="398">
        <f>Resumen_año!$C$5</f>
        <v>43627</v>
      </c>
    </row>
    <row r="343" spans="1:15" ht="15.75" customHeight="1">
      <c r="A343" s="414" t="s">
        <v>90</v>
      </c>
      <c r="B343" s="414" t="s">
        <v>91</v>
      </c>
      <c r="C343" s="414" t="s">
        <v>113</v>
      </c>
      <c r="D343" s="411" t="s">
        <v>461</v>
      </c>
      <c r="E343" s="411" t="str">
        <f>+'Merluza común Artesanal'!E250</f>
        <v>LUCAS II (RPA 962133)</v>
      </c>
      <c r="F343" s="414" t="s">
        <v>101</v>
      </c>
      <c r="G343" s="414" t="s">
        <v>98</v>
      </c>
      <c r="H343" s="418">
        <f>+'Merluza común Artesanal'!N250</f>
        <v>7.2309999999999999</v>
      </c>
      <c r="I343" s="418">
        <f>+'Merluza común Artesanal'!O250</f>
        <v>0</v>
      </c>
      <c r="J343" s="418">
        <f>+'Merluza común Artesanal'!P250</f>
        <v>7.2309999999999999</v>
      </c>
      <c r="K343" s="418">
        <f>+'Merluza común Artesanal'!Q250</f>
        <v>2.7</v>
      </c>
      <c r="L343" s="418">
        <f>+'Merluza común Artesanal'!R250</f>
        <v>4.5309999999999997</v>
      </c>
      <c r="M343" s="401">
        <f>+'Merluza común Artesanal'!S250</f>
        <v>0.37339233854238696</v>
      </c>
      <c r="N343" s="380" t="s">
        <v>262</v>
      </c>
      <c r="O343" s="398">
        <f>Resumen_año!$C$5</f>
        <v>43627</v>
      </c>
    </row>
    <row r="344" spans="1:15" ht="15.75" customHeight="1">
      <c r="A344" s="414" t="s">
        <v>90</v>
      </c>
      <c r="B344" s="414" t="s">
        <v>91</v>
      </c>
      <c r="C344" s="414" t="s">
        <v>113</v>
      </c>
      <c r="D344" s="411" t="s">
        <v>461</v>
      </c>
      <c r="E344" s="411" t="str">
        <f>+'Merluza común Artesanal'!E252</f>
        <v>LUKAS MARCELO II (RPA 960852)</v>
      </c>
      <c r="F344" s="414" t="s">
        <v>101</v>
      </c>
      <c r="G344" s="414" t="s">
        <v>96</v>
      </c>
      <c r="H344" s="418">
        <f>+'Merluza común Artesanal'!G252</f>
        <v>2.9289999999999998</v>
      </c>
      <c r="I344" s="418">
        <f>+'Merluza común Artesanal'!H252</f>
        <v>0</v>
      </c>
      <c r="J344" s="418">
        <f>+'Merluza común Artesanal'!I252</f>
        <v>2.9289999999999998</v>
      </c>
      <c r="K344" s="418">
        <f>+'Merluza común Artesanal'!J252</f>
        <v>2.6459999999999999</v>
      </c>
      <c r="L344" s="418">
        <f>+'Merluza común Artesanal'!K252</f>
        <v>0.28299999999999992</v>
      </c>
      <c r="M344" s="401">
        <f>+'Merluza común Artesanal'!L252</f>
        <v>0.90337999317173101</v>
      </c>
      <c r="N344" s="397" t="str">
        <f>+'Merluza común Artesanal'!M252</f>
        <v>-</v>
      </c>
      <c r="O344" s="398">
        <f>Resumen_año!$C$5</f>
        <v>43627</v>
      </c>
    </row>
    <row r="345" spans="1:15" ht="15.75" customHeight="1">
      <c r="A345" s="414" t="s">
        <v>90</v>
      </c>
      <c r="B345" s="414" t="s">
        <v>91</v>
      </c>
      <c r="C345" s="414" t="s">
        <v>113</v>
      </c>
      <c r="D345" s="411" t="s">
        <v>461</v>
      </c>
      <c r="E345" s="411" t="str">
        <f>+'Merluza común Artesanal'!E252</f>
        <v>LUKAS MARCELO II (RPA 960852)</v>
      </c>
      <c r="F345" s="414" t="s">
        <v>97</v>
      </c>
      <c r="G345" s="414" t="s">
        <v>98</v>
      </c>
      <c r="H345" s="418">
        <f>+'Merluza común Artesanal'!G253</f>
        <v>4.3079999999999998</v>
      </c>
      <c r="I345" s="418">
        <f>+'Merluza común Artesanal'!H253</f>
        <v>0</v>
      </c>
      <c r="J345" s="418">
        <f>+'Merluza común Artesanal'!I253</f>
        <v>4.5909999999999993</v>
      </c>
      <c r="K345" s="418">
        <f>+'Merluza común Artesanal'!J253</f>
        <v>0</v>
      </c>
      <c r="L345" s="418">
        <f>+'Merluza común Artesanal'!K253</f>
        <v>4.5909999999999993</v>
      </c>
      <c r="M345" s="401">
        <f>+'Merluza común Artesanal'!L253</f>
        <v>0</v>
      </c>
      <c r="N345" s="397" t="str">
        <f>+'Merluza común Artesanal'!M253</f>
        <v>-</v>
      </c>
      <c r="O345" s="398">
        <f>Resumen_año!$C$5</f>
        <v>43627</v>
      </c>
    </row>
    <row r="346" spans="1:15" ht="15.75" customHeight="1">
      <c r="A346" s="414" t="s">
        <v>90</v>
      </c>
      <c r="B346" s="414" t="s">
        <v>91</v>
      </c>
      <c r="C346" s="414" t="s">
        <v>113</v>
      </c>
      <c r="D346" s="411" t="s">
        <v>461</v>
      </c>
      <c r="E346" s="411" t="str">
        <f>+'Merluza común Artesanal'!E252</f>
        <v>LUKAS MARCELO II (RPA 960852)</v>
      </c>
      <c r="F346" s="414" t="s">
        <v>101</v>
      </c>
      <c r="G346" s="414" t="s">
        <v>98</v>
      </c>
      <c r="H346" s="418">
        <f>+'Merluza común Artesanal'!N252</f>
        <v>7.2370000000000001</v>
      </c>
      <c r="I346" s="418">
        <f>+'Merluza común Artesanal'!O252</f>
        <v>0</v>
      </c>
      <c r="J346" s="418">
        <f>+'Merluza común Artesanal'!P252</f>
        <v>7.2370000000000001</v>
      </c>
      <c r="K346" s="418">
        <f>+'Merluza común Artesanal'!Q252</f>
        <v>2.6459999999999999</v>
      </c>
      <c r="L346" s="418">
        <f>+'Merluza común Artesanal'!R252</f>
        <v>4.5910000000000002</v>
      </c>
      <c r="M346" s="401">
        <f>+'Merluza común Artesanal'!S252</f>
        <v>0.36562111372115513</v>
      </c>
      <c r="N346" s="380" t="s">
        <v>262</v>
      </c>
      <c r="O346" s="398">
        <f>Resumen_año!$C$5</f>
        <v>43627</v>
      </c>
    </row>
    <row r="347" spans="1:15" ht="15.75" customHeight="1">
      <c r="A347" s="414" t="s">
        <v>90</v>
      </c>
      <c r="B347" s="414" t="s">
        <v>91</v>
      </c>
      <c r="C347" s="414" t="s">
        <v>113</v>
      </c>
      <c r="D347" s="411" t="s">
        <v>461</v>
      </c>
      <c r="E347" s="411" t="str">
        <f>+'Merluza común Artesanal'!E254</f>
        <v>MARIMARCE III (RPA 966523)</v>
      </c>
      <c r="F347" s="414" t="s">
        <v>101</v>
      </c>
      <c r="G347" s="414" t="s">
        <v>96</v>
      </c>
      <c r="H347" s="418">
        <f>+'Merluza común Artesanal'!G254</f>
        <v>2.9260000000000002</v>
      </c>
      <c r="I347" s="418">
        <f>+'Merluza común Artesanal'!H254</f>
        <v>-6.0000000000000001E-3</v>
      </c>
      <c r="J347" s="418">
        <f>+'Merluza común Artesanal'!I254</f>
        <v>2.9200000000000004</v>
      </c>
      <c r="K347" s="418">
        <f>+'Merluza común Artesanal'!J254</f>
        <v>0.42599999999999999</v>
      </c>
      <c r="L347" s="418">
        <f>+'Merluza común Artesanal'!K254</f>
        <v>2.4940000000000002</v>
      </c>
      <c r="M347" s="401">
        <f>+'Merluza común Artesanal'!L254</f>
        <v>0.14589041095890409</v>
      </c>
      <c r="N347" s="397" t="str">
        <f>+'Merluza común Artesanal'!M254</f>
        <v>-</v>
      </c>
      <c r="O347" s="398">
        <f>Resumen_año!$C$5</f>
        <v>43627</v>
      </c>
    </row>
    <row r="348" spans="1:15" ht="15.75" customHeight="1">
      <c r="A348" s="414" t="s">
        <v>90</v>
      </c>
      <c r="B348" s="414" t="s">
        <v>91</v>
      </c>
      <c r="C348" s="414" t="s">
        <v>113</v>
      </c>
      <c r="D348" s="411" t="s">
        <v>461</v>
      </c>
      <c r="E348" s="411" t="str">
        <f>+'Merluza común Artesanal'!E254</f>
        <v>MARIMARCE III (RPA 966523)</v>
      </c>
      <c r="F348" s="414" t="s">
        <v>97</v>
      </c>
      <c r="G348" s="414" t="s">
        <v>98</v>
      </c>
      <c r="H348" s="418">
        <f>+'Merluza común Artesanal'!G255</f>
        <v>4.3029999999999999</v>
      </c>
      <c r="I348" s="418">
        <f>+'Merluza común Artesanal'!H255</f>
        <v>0</v>
      </c>
      <c r="J348" s="418">
        <f>+'Merluza común Artesanal'!I255</f>
        <v>6.7970000000000006</v>
      </c>
      <c r="K348" s="418">
        <f>+'Merluza común Artesanal'!J255</f>
        <v>0</v>
      </c>
      <c r="L348" s="418">
        <f>+'Merluza común Artesanal'!K255</f>
        <v>6.7970000000000006</v>
      </c>
      <c r="M348" s="401">
        <f>+'Merluza común Artesanal'!L255</f>
        <v>0</v>
      </c>
      <c r="N348" s="397" t="str">
        <f>+'Merluza común Artesanal'!M255</f>
        <v>-</v>
      </c>
      <c r="O348" s="398">
        <f>Resumen_año!$C$5</f>
        <v>43627</v>
      </c>
    </row>
    <row r="349" spans="1:15" ht="15.75" customHeight="1">
      <c r="A349" s="414" t="s">
        <v>90</v>
      </c>
      <c r="B349" s="414" t="s">
        <v>91</v>
      </c>
      <c r="C349" s="414" t="s">
        <v>113</v>
      </c>
      <c r="D349" s="411" t="s">
        <v>461</v>
      </c>
      <c r="E349" s="411" t="str">
        <f>+'Merluza común Artesanal'!E254</f>
        <v>MARIMARCE III (RPA 966523)</v>
      </c>
      <c r="F349" s="414" t="s">
        <v>101</v>
      </c>
      <c r="G349" s="414" t="s">
        <v>98</v>
      </c>
      <c r="H349" s="418">
        <f>+'Merluza común Artesanal'!N254</f>
        <v>7.2290000000000001</v>
      </c>
      <c r="I349" s="418">
        <f>+'Merluza común Artesanal'!O254</f>
        <v>-6.0000000000000001E-3</v>
      </c>
      <c r="J349" s="418">
        <f>+'Merluza común Artesanal'!P254</f>
        <v>7.2229999999999999</v>
      </c>
      <c r="K349" s="418">
        <f>+'Merluza común Artesanal'!Q254</f>
        <v>0.42599999999999999</v>
      </c>
      <c r="L349" s="418">
        <f>+'Merluza común Artesanal'!R254</f>
        <v>6.7969999999999997</v>
      </c>
      <c r="M349" s="401">
        <f>+'Merluza común Artesanal'!S254</f>
        <v>5.8978263879274538E-2</v>
      </c>
      <c r="N349" s="380" t="s">
        <v>262</v>
      </c>
      <c r="O349" s="398">
        <f>Resumen_año!$C$5</f>
        <v>43627</v>
      </c>
    </row>
    <row r="350" spans="1:15" ht="15.75" customHeight="1">
      <c r="A350" s="414" t="s">
        <v>90</v>
      </c>
      <c r="B350" s="414" t="s">
        <v>91</v>
      </c>
      <c r="C350" s="414" t="s">
        <v>113</v>
      </c>
      <c r="D350" s="411" t="s">
        <v>461</v>
      </c>
      <c r="E350" s="411" t="str">
        <f>+'Merluza común Artesanal'!E256</f>
        <v>PELICANO III (RPA 960308)</v>
      </c>
      <c r="F350" s="414" t="s">
        <v>101</v>
      </c>
      <c r="G350" s="414" t="s">
        <v>96</v>
      </c>
      <c r="H350" s="418">
        <f>+'Merluza común Artesanal'!G256</f>
        <v>2.9289999999999998</v>
      </c>
      <c r="I350" s="418">
        <f>+'Merluza común Artesanal'!H256</f>
        <v>0</v>
      </c>
      <c r="J350" s="418">
        <f>+'Merluza común Artesanal'!I256</f>
        <v>2.9289999999999998</v>
      </c>
      <c r="K350" s="418">
        <f>+'Merluza común Artesanal'!J256</f>
        <v>1.377</v>
      </c>
      <c r="L350" s="418">
        <f>+'Merluza común Artesanal'!K256</f>
        <v>1.5519999999999998</v>
      </c>
      <c r="M350" s="401">
        <f>+'Merluza común Artesanal'!L256</f>
        <v>0.47012632297712531</v>
      </c>
      <c r="N350" s="397" t="str">
        <f>+'Merluza común Artesanal'!M256</f>
        <v>-</v>
      </c>
      <c r="O350" s="398">
        <f>Resumen_año!$C$5</f>
        <v>43627</v>
      </c>
    </row>
    <row r="351" spans="1:15" ht="15.75" customHeight="1">
      <c r="A351" s="414" t="s">
        <v>90</v>
      </c>
      <c r="B351" s="414" t="s">
        <v>91</v>
      </c>
      <c r="C351" s="414" t="s">
        <v>113</v>
      </c>
      <c r="D351" s="411" t="s">
        <v>461</v>
      </c>
      <c r="E351" s="411" t="str">
        <f>+'Merluza común Artesanal'!E256</f>
        <v>PELICANO III (RPA 960308)</v>
      </c>
      <c r="F351" s="414" t="s">
        <v>97</v>
      </c>
      <c r="G351" s="414" t="s">
        <v>98</v>
      </c>
      <c r="H351" s="418">
        <f>+'Merluza común Artesanal'!G257</f>
        <v>4.3079999999999998</v>
      </c>
      <c r="I351" s="418">
        <f>+'Merluza común Artesanal'!H257</f>
        <v>0</v>
      </c>
      <c r="J351" s="418">
        <f>+'Merluza común Artesanal'!I257</f>
        <v>5.8599999999999994</v>
      </c>
      <c r="K351" s="418">
        <f>+'Merluza común Artesanal'!J257</f>
        <v>0</v>
      </c>
      <c r="L351" s="418">
        <f>+'Merluza común Artesanal'!K257</f>
        <v>5.8599999999999994</v>
      </c>
      <c r="M351" s="401">
        <f>+'Merluza común Artesanal'!L257</f>
        <v>0</v>
      </c>
      <c r="N351" s="397" t="str">
        <f>+'Merluza común Artesanal'!M257</f>
        <v>-</v>
      </c>
      <c r="O351" s="398">
        <f>Resumen_año!$C$5</f>
        <v>43627</v>
      </c>
    </row>
    <row r="352" spans="1:15" ht="15.75" customHeight="1">
      <c r="A352" s="414" t="s">
        <v>90</v>
      </c>
      <c r="B352" s="414" t="s">
        <v>91</v>
      </c>
      <c r="C352" s="414" t="s">
        <v>113</v>
      </c>
      <c r="D352" s="411" t="s">
        <v>461</v>
      </c>
      <c r="E352" s="411" t="str">
        <f>+'Merluza común Artesanal'!E256</f>
        <v>PELICANO III (RPA 960308)</v>
      </c>
      <c r="F352" s="414" t="s">
        <v>101</v>
      </c>
      <c r="G352" s="414" t="s">
        <v>98</v>
      </c>
      <c r="H352" s="418">
        <f>+'Merluza común Artesanal'!N256</f>
        <v>7.2370000000000001</v>
      </c>
      <c r="I352" s="418">
        <f>+'Merluza común Artesanal'!O256</f>
        <v>0</v>
      </c>
      <c r="J352" s="418">
        <f>+'Merluza común Artesanal'!P256</f>
        <v>7.2370000000000001</v>
      </c>
      <c r="K352" s="418">
        <f>+'Merluza común Artesanal'!Q256</f>
        <v>1.377</v>
      </c>
      <c r="L352" s="418">
        <f>+'Merluza común Artesanal'!R256</f>
        <v>5.86</v>
      </c>
      <c r="M352" s="401">
        <f>+'Merluza común Artesanal'!S256</f>
        <v>0.19027221224264199</v>
      </c>
      <c r="N352" s="380" t="s">
        <v>262</v>
      </c>
      <c r="O352" s="398">
        <f>Resumen_año!$C$5</f>
        <v>43627</v>
      </c>
    </row>
    <row r="353" spans="1:15" ht="15.75" customHeight="1">
      <c r="A353" s="414" t="s">
        <v>90</v>
      </c>
      <c r="B353" s="414" t="s">
        <v>91</v>
      </c>
      <c r="C353" s="414" t="s">
        <v>113</v>
      </c>
      <c r="D353" s="411" t="s">
        <v>461</v>
      </c>
      <c r="E353" s="411" t="str">
        <f>+'Merluza común Artesanal'!E258</f>
        <v>RAUL ALEXANDER I (RPA 960895)</v>
      </c>
      <c r="F353" s="414" t="s">
        <v>101</v>
      </c>
      <c r="G353" s="414" t="s">
        <v>96</v>
      </c>
      <c r="H353" s="418">
        <f>+'Merluza común Artesanal'!G258</f>
        <v>2.9279999999999999</v>
      </c>
      <c r="I353" s="418">
        <f>+'Merluza común Artesanal'!H258</f>
        <v>0</v>
      </c>
      <c r="J353" s="418">
        <f>+'Merluza común Artesanal'!I258</f>
        <v>2.9279999999999999</v>
      </c>
      <c r="K353" s="418">
        <f>+'Merluza común Artesanal'!J258</f>
        <v>0.27</v>
      </c>
      <c r="L353" s="418">
        <f>+'Merluza común Artesanal'!K258</f>
        <v>2.6579999999999999</v>
      </c>
      <c r="M353" s="401">
        <f>+'Merluza común Artesanal'!L258</f>
        <v>9.2213114754098366E-2</v>
      </c>
      <c r="N353" s="397" t="str">
        <f>+'Merluza común Artesanal'!M258</f>
        <v>-</v>
      </c>
      <c r="O353" s="398">
        <f>Resumen_año!$C$5</f>
        <v>43627</v>
      </c>
    </row>
    <row r="354" spans="1:15" ht="15.75" customHeight="1">
      <c r="A354" s="414" t="s">
        <v>90</v>
      </c>
      <c r="B354" s="414" t="s">
        <v>91</v>
      </c>
      <c r="C354" s="414" t="s">
        <v>113</v>
      </c>
      <c r="D354" s="411" t="s">
        <v>461</v>
      </c>
      <c r="E354" s="411" t="str">
        <f>+'Merluza común Artesanal'!E258</f>
        <v>RAUL ALEXANDER I (RPA 960895)</v>
      </c>
      <c r="F354" s="414" t="s">
        <v>97</v>
      </c>
      <c r="G354" s="414" t="s">
        <v>98</v>
      </c>
      <c r="H354" s="418">
        <f>+'Merluza común Artesanal'!G259</f>
        <v>4.306</v>
      </c>
      <c r="I354" s="418">
        <f>+'Merluza común Artesanal'!H259</f>
        <v>0</v>
      </c>
      <c r="J354" s="418">
        <f>+'Merluza común Artesanal'!I259</f>
        <v>6.9640000000000004</v>
      </c>
      <c r="K354" s="418">
        <f>+'Merluza común Artesanal'!J259</f>
        <v>0</v>
      </c>
      <c r="L354" s="418">
        <f>+'Merluza común Artesanal'!K259</f>
        <v>6.9640000000000004</v>
      </c>
      <c r="M354" s="401">
        <f>+'Merluza común Artesanal'!L259</f>
        <v>0</v>
      </c>
      <c r="N354" s="397" t="str">
        <f>+'Merluza común Artesanal'!M259</f>
        <v>-</v>
      </c>
      <c r="O354" s="398">
        <f>Resumen_año!$C$5</f>
        <v>43627</v>
      </c>
    </row>
    <row r="355" spans="1:15" ht="15.75" customHeight="1">
      <c r="A355" s="414" t="s">
        <v>90</v>
      </c>
      <c r="B355" s="414" t="s">
        <v>91</v>
      </c>
      <c r="C355" s="414" t="s">
        <v>113</v>
      </c>
      <c r="D355" s="411" t="s">
        <v>461</v>
      </c>
      <c r="E355" s="411" t="str">
        <f>+'Merluza común Artesanal'!E258</f>
        <v>RAUL ALEXANDER I (RPA 960895)</v>
      </c>
      <c r="F355" s="414" t="s">
        <v>101</v>
      </c>
      <c r="G355" s="414" t="s">
        <v>98</v>
      </c>
      <c r="H355" s="418">
        <f>+'Merluza común Artesanal'!N258</f>
        <v>7.234</v>
      </c>
      <c r="I355" s="418">
        <f>+'Merluza común Artesanal'!O258</f>
        <v>0</v>
      </c>
      <c r="J355" s="418">
        <f>+'Merluza común Artesanal'!P258</f>
        <v>7.234</v>
      </c>
      <c r="K355" s="418">
        <f>+'Merluza común Artesanal'!Q258</f>
        <v>0.27</v>
      </c>
      <c r="L355" s="418">
        <f>+'Merluza común Artesanal'!R258</f>
        <v>6.9640000000000004</v>
      </c>
      <c r="M355" s="401">
        <f>+'Merluza común Artesanal'!S258</f>
        <v>3.7323748963229195E-2</v>
      </c>
      <c r="N355" s="380" t="s">
        <v>262</v>
      </c>
      <c r="O355" s="398">
        <f>Resumen_año!$C$5</f>
        <v>43627</v>
      </c>
    </row>
    <row r="356" spans="1:15" ht="15.75" customHeight="1">
      <c r="A356" s="414" t="s">
        <v>90</v>
      </c>
      <c r="B356" s="414" t="s">
        <v>91</v>
      </c>
      <c r="C356" s="414" t="s">
        <v>113</v>
      </c>
      <c r="D356" s="411" t="s">
        <v>461</v>
      </c>
      <c r="E356" s="411" t="str">
        <f>+'Merluza común Artesanal'!E260</f>
        <v>SAMURAI V (RPA 966836)</v>
      </c>
      <c r="F356" s="414" t="s">
        <v>101</v>
      </c>
      <c r="G356" s="414" t="s">
        <v>96</v>
      </c>
      <c r="H356" s="418">
        <f>+'Merluza común Artesanal'!G260</f>
        <v>2.9289999999999998</v>
      </c>
      <c r="I356" s="418">
        <f>+'Merluza común Artesanal'!H260</f>
        <v>0</v>
      </c>
      <c r="J356" s="418">
        <f>+'Merluza común Artesanal'!I260</f>
        <v>2.9289999999999998</v>
      </c>
      <c r="K356" s="418">
        <f>+'Merluza común Artesanal'!J260</f>
        <v>1.431</v>
      </c>
      <c r="L356" s="418">
        <f>+'Merluza común Artesanal'!K260</f>
        <v>1.4979999999999998</v>
      </c>
      <c r="M356" s="401">
        <f>+'Merluza común Artesanal'!L260</f>
        <v>0.48856264936838517</v>
      </c>
      <c r="N356" s="397" t="str">
        <f>+'Merluza común Artesanal'!M260</f>
        <v>-</v>
      </c>
      <c r="O356" s="398">
        <f>Resumen_año!$C$5</f>
        <v>43627</v>
      </c>
    </row>
    <row r="357" spans="1:15" ht="15.75" customHeight="1">
      <c r="A357" s="414" t="s">
        <v>90</v>
      </c>
      <c r="B357" s="414" t="s">
        <v>91</v>
      </c>
      <c r="C357" s="414" t="s">
        <v>113</v>
      </c>
      <c r="D357" s="411" t="s">
        <v>461</v>
      </c>
      <c r="E357" s="411" t="str">
        <f>+'Merluza común Artesanal'!E260</f>
        <v>SAMURAI V (RPA 966836)</v>
      </c>
      <c r="F357" s="414" t="s">
        <v>97</v>
      </c>
      <c r="G357" s="414" t="s">
        <v>98</v>
      </c>
      <c r="H357" s="418">
        <f>+'Merluza común Artesanal'!G261</f>
        <v>4.3070000000000004</v>
      </c>
      <c r="I357" s="418">
        <f>+'Merluza común Artesanal'!H261</f>
        <v>0</v>
      </c>
      <c r="J357" s="418">
        <f>+'Merluza común Artesanal'!I261</f>
        <v>5.8049999999999997</v>
      </c>
      <c r="K357" s="418">
        <f>+'Merluza común Artesanal'!J261</f>
        <v>0</v>
      </c>
      <c r="L357" s="418">
        <f>+'Merluza común Artesanal'!K261</f>
        <v>5.8049999999999997</v>
      </c>
      <c r="M357" s="401">
        <f>+'Merluza común Artesanal'!L261</f>
        <v>0</v>
      </c>
      <c r="N357" s="397" t="str">
        <f>+'Merluza común Artesanal'!M261</f>
        <v>-</v>
      </c>
      <c r="O357" s="398">
        <f>Resumen_año!$C$5</f>
        <v>43627</v>
      </c>
    </row>
    <row r="358" spans="1:15" ht="15.75" customHeight="1">
      <c r="A358" s="414" t="s">
        <v>90</v>
      </c>
      <c r="B358" s="414" t="s">
        <v>91</v>
      </c>
      <c r="C358" s="414" t="s">
        <v>113</v>
      </c>
      <c r="D358" s="411" t="s">
        <v>461</v>
      </c>
      <c r="E358" s="411" t="str">
        <f>+'Merluza común Artesanal'!E260</f>
        <v>SAMURAI V (RPA 966836)</v>
      </c>
      <c r="F358" s="414" t="s">
        <v>101</v>
      </c>
      <c r="G358" s="414" t="s">
        <v>98</v>
      </c>
      <c r="H358" s="418">
        <f>+'Merluza común Artesanal'!N260</f>
        <v>7.2360000000000007</v>
      </c>
      <c r="I358" s="418">
        <f>+'Merluza común Artesanal'!O260</f>
        <v>0</v>
      </c>
      <c r="J358" s="418">
        <f>+'Merluza común Artesanal'!P260</f>
        <v>7.2360000000000007</v>
      </c>
      <c r="K358" s="418">
        <f>+'Merluza común Artesanal'!Q260</f>
        <v>1.431</v>
      </c>
      <c r="L358" s="418">
        <f>+'Merluza común Artesanal'!R260</f>
        <v>5.8050000000000006</v>
      </c>
      <c r="M358" s="401">
        <f>+'Merluza común Artesanal'!S260</f>
        <v>0.19776119402985073</v>
      </c>
      <c r="N358" s="380" t="s">
        <v>262</v>
      </c>
      <c r="O358" s="398">
        <f>Resumen_año!$C$5</f>
        <v>43627</v>
      </c>
    </row>
    <row r="359" spans="1:15" ht="15.75" customHeight="1">
      <c r="A359" s="414" t="s">
        <v>90</v>
      </c>
      <c r="B359" s="414" t="s">
        <v>91</v>
      </c>
      <c r="C359" s="414" t="s">
        <v>113</v>
      </c>
      <c r="D359" s="411" t="s">
        <v>461</v>
      </c>
      <c r="E359" s="411" t="str">
        <f>+'Merluza común Artesanal'!E262</f>
        <v>SANDER III (RPA 963707)</v>
      </c>
      <c r="F359" s="414" t="s">
        <v>101</v>
      </c>
      <c r="G359" s="414" t="s">
        <v>96</v>
      </c>
      <c r="H359" s="418">
        <f>+'Merluza común Artesanal'!G262</f>
        <v>2.9279999999999999</v>
      </c>
      <c r="I359" s="418">
        <f>+'Merluza común Artesanal'!H262</f>
        <v>-8.0000000000000002E-3</v>
      </c>
      <c r="J359" s="418">
        <f>+'Merluza común Artesanal'!I262</f>
        <v>2.92</v>
      </c>
      <c r="K359" s="418">
        <f>+'Merluza común Artesanal'!J262</f>
        <v>1.7270000000000001</v>
      </c>
      <c r="L359" s="418">
        <f>+'Merluza común Artesanal'!K262</f>
        <v>1.1929999999999998</v>
      </c>
      <c r="M359" s="401">
        <f>+'Merluza común Artesanal'!L262</f>
        <v>0.59143835616438356</v>
      </c>
      <c r="N359" s="397" t="str">
        <f>+'Merluza común Artesanal'!M262</f>
        <v>-</v>
      </c>
      <c r="O359" s="398">
        <f>Resumen_año!$C$5</f>
        <v>43627</v>
      </c>
    </row>
    <row r="360" spans="1:15" ht="15.75" customHeight="1">
      <c r="A360" s="414" t="s">
        <v>90</v>
      </c>
      <c r="B360" s="414" t="s">
        <v>91</v>
      </c>
      <c r="C360" s="414" t="s">
        <v>113</v>
      </c>
      <c r="D360" s="411" t="s">
        <v>461</v>
      </c>
      <c r="E360" s="411" t="str">
        <f>+'Merluza común Artesanal'!E262</f>
        <v>SANDER III (RPA 963707)</v>
      </c>
      <c r="F360" s="414" t="s">
        <v>97</v>
      </c>
      <c r="G360" s="414" t="s">
        <v>98</v>
      </c>
      <c r="H360" s="418">
        <f>+'Merluza común Artesanal'!G263</f>
        <v>4.306</v>
      </c>
      <c r="I360" s="418">
        <f>+'Merluza común Artesanal'!H263</f>
        <v>0</v>
      </c>
      <c r="J360" s="418">
        <f>+'Merluza común Artesanal'!I263</f>
        <v>5.4989999999999997</v>
      </c>
      <c r="K360" s="418">
        <f>+'Merluza común Artesanal'!J263</f>
        <v>0</v>
      </c>
      <c r="L360" s="418">
        <f>+'Merluza común Artesanal'!K263</f>
        <v>5.4989999999999997</v>
      </c>
      <c r="M360" s="401">
        <f>+'Merluza común Artesanal'!L263</f>
        <v>0</v>
      </c>
      <c r="N360" s="397" t="str">
        <f>+'Merluza común Artesanal'!M263</f>
        <v>-</v>
      </c>
      <c r="O360" s="398">
        <f>Resumen_año!$C$5</f>
        <v>43627</v>
      </c>
    </row>
    <row r="361" spans="1:15" ht="15.75" customHeight="1">
      <c r="A361" s="414" t="s">
        <v>90</v>
      </c>
      <c r="B361" s="414" t="s">
        <v>91</v>
      </c>
      <c r="C361" s="414" t="s">
        <v>113</v>
      </c>
      <c r="D361" s="411" t="s">
        <v>461</v>
      </c>
      <c r="E361" s="411" t="str">
        <f>+'Merluza común Artesanal'!E262</f>
        <v>SANDER III (RPA 963707)</v>
      </c>
      <c r="F361" s="414" t="s">
        <v>101</v>
      </c>
      <c r="G361" s="414" t="s">
        <v>98</v>
      </c>
      <c r="H361" s="418">
        <f>+'Merluza común Artesanal'!N262</f>
        <v>7.234</v>
      </c>
      <c r="I361" s="418">
        <f>+'Merluza común Artesanal'!O262</f>
        <v>-8.0000000000000002E-3</v>
      </c>
      <c r="J361" s="418">
        <f>+'Merluza común Artesanal'!P262</f>
        <v>7.226</v>
      </c>
      <c r="K361" s="418">
        <f>+'Merluza común Artesanal'!Q262</f>
        <v>1.7270000000000001</v>
      </c>
      <c r="L361" s="418">
        <f>+'Merluza común Artesanal'!R262</f>
        <v>5.4989999999999997</v>
      </c>
      <c r="M361" s="401">
        <f>+'Merluza común Artesanal'!S262</f>
        <v>0.23899806255189596</v>
      </c>
      <c r="N361" s="380" t="s">
        <v>262</v>
      </c>
      <c r="O361" s="398">
        <f>Resumen_año!$C$5</f>
        <v>43627</v>
      </c>
    </row>
    <row r="362" spans="1:15" ht="15.75" customHeight="1">
      <c r="A362" s="414" t="s">
        <v>90</v>
      </c>
      <c r="B362" s="414" t="s">
        <v>91</v>
      </c>
      <c r="C362" s="414" t="s">
        <v>113</v>
      </c>
      <c r="D362" s="411" t="s">
        <v>461</v>
      </c>
      <c r="E362" s="411" t="str">
        <f>+'Merluza común Artesanal'!E264</f>
        <v>SKORPIO II (RPA 964195)</v>
      </c>
      <c r="F362" s="414" t="s">
        <v>101</v>
      </c>
      <c r="G362" s="414" t="s">
        <v>96</v>
      </c>
      <c r="H362" s="418">
        <f>+'Merluza común Artesanal'!G264</f>
        <v>2.9329999999999998</v>
      </c>
      <c r="I362" s="418">
        <f>+'Merluza común Artesanal'!H264</f>
        <v>0</v>
      </c>
      <c r="J362" s="418">
        <f>+'Merluza común Artesanal'!I264</f>
        <v>2.9329999999999998</v>
      </c>
      <c r="K362" s="418">
        <f>+'Merluza común Artesanal'!J264</f>
        <v>1.782</v>
      </c>
      <c r="L362" s="418">
        <f>+'Merluza común Artesanal'!K264</f>
        <v>1.1509999999999998</v>
      </c>
      <c r="M362" s="401">
        <f>+'Merluza común Artesanal'!L264</f>
        <v>0.60756904193658379</v>
      </c>
      <c r="N362" s="397" t="str">
        <f>+'Merluza común Artesanal'!M264</f>
        <v>-</v>
      </c>
      <c r="O362" s="398">
        <f>Resumen_año!$C$5</f>
        <v>43627</v>
      </c>
    </row>
    <row r="363" spans="1:15" ht="15.75" customHeight="1">
      <c r="A363" s="414" t="s">
        <v>90</v>
      </c>
      <c r="B363" s="414" t="s">
        <v>91</v>
      </c>
      <c r="C363" s="414" t="s">
        <v>113</v>
      </c>
      <c r="D363" s="411" t="s">
        <v>461</v>
      </c>
      <c r="E363" s="411" t="str">
        <f>+'Merluza común Artesanal'!E264</f>
        <v>SKORPIO II (RPA 964195)</v>
      </c>
      <c r="F363" s="414" t="s">
        <v>97</v>
      </c>
      <c r="G363" s="414" t="s">
        <v>98</v>
      </c>
      <c r="H363" s="418">
        <f>+'Merluza común Artesanal'!G265</f>
        <v>4.3129999999999997</v>
      </c>
      <c r="I363" s="418">
        <f>+'Merluza común Artesanal'!H265</f>
        <v>0</v>
      </c>
      <c r="J363" s="418">
        <f>+'Merluza común Artesanal'!I265</f>
        <v>5.4639999999999995</v>
      </c>
      <c r="K363" s="418">
        <f>+'Merluza común Artesanal'!J265</f>
        <v>0</v>
      </c>
      <c r="L363" s="418">
        <f>+'Merluza común Artesanal'!K265</f>
        <v>5.4639999999999995</v>
      </c>
      <c r="M363" s="401">
        <f>+'Merluza común Artesanal'!L265</f>
        <v>0</v>
      </c>
      <c r="N363" s="397" t="str">
        <f>+'Merluza común Artesanal'!M265</f>
        <v>-</v>
      </c>
      <c r="O363" s="398">
        <f>Resumen_año!$C$5</f>
        <v>43627</v>
      </c>
    </row>
    <row r="364" spans="1:15" ht="15.75" customHeight="1">
      <c r="A364" s="414" t="s">
        <v>90</v>
      </c>
      <c r="B364" s="414" t="s">
        <v>91</v>
      </c>
      <c r="C364" s="414" t="s">
        <v>113</v>
      </c>
      <c r="D364" s="411" t="s">
        <v>461</v>
      </c>
      <c r="E364" s="411" t="str">
        <f>+'Merluza común Artesanal'!E264</f>
        <v>SKORPIO II (RPA 964195)</v>
      </c>
      <c r="F364" s="414" t="s">
        <v>101</v>
      </c>
      <c r="G364" s="414" t="s">
        <v>98</v>
      </c>
      <c r="H364" s="418">
        <f>+'Merluza común Artesanal'!N264</f>
        <v>7.2459999999999996</v>
      </c>
      <c r="I364" s="418">
        <f>+'Merluza común Artesanal'!O264</f>
        <v>0</v>
      </c>
      <c r="J364" s="418">
        <f>+'Merluza común Artesanal'!P264</f>
        <v>7.2459999999999996</v>
      </c>
      <c r="K364" s="418">
        <f>+'Merluza común Artesanal'!Q264</f>
        <v>1.782</v>
      </c>
      <c r="L364" s="418">
        <f>+'Merluza común Artesanal'!R264</f>
        <v>5.4639999999999995</v>
      </c>
      <c r="M364" s="401">
        <f>+'Merluza común Artesanal'!S264</f>
        <v>0.24592878829699147</v>
      </c>
      <c r="N364" s="380" t="s">
        <v>262</v>
      </c>
      <c r="O364" s="398">
        <f>Resumen_año!$C$5</f>
        <v>43627</v>
      </c>
    </row>
    <row r="365" spans="1:15" ht="15.75" customHeight="1">
      <c r="A365" s="414" t="s">
        <v>90</v>
      </c>
      <c r="B365" s="414" t="s">
        <v>91</v>
      </c>
      <c r="C365" s="414" t="s">
        <v>113</v>
      </c>
      <c r="D365" s="411" t="s">
        <v>461</v>
      </c>
      <c r="E365" s="411" t="str">
        <f>+'Merluza común Artesanal'!E266</f>
        <v>TRITON IV (RPA 963932)</v>
      </c>
      <c r="F365" s="414" t="s">
        <v>101</v>
      </c>
      <c r="G365" s="414" t="s">
        <v>96</v>
      </c>
      <c r="H365" s="418">
        <f>+'Merluza común Artesanal'!G266</f>
        <v>2.9279999999999999</v>
      </c>
      <c r="I365" s="418">
        <f>+'Merluza común Artesanal'!H266</f>
        <v>0</v>
      </c>
      <c r="J365" s="418">
        <f>+'Merluza común Artesanal'!I266</f>
        <v>2.9279999999999999</v>
      </c>
      <c r="K365" s="418">
        <f>+'Merluza común Artesanal'!J266</f>
        <v>2.16</v>
      </c>
      <c r="L365" s="418">
        <f>+'Merluza común Artesanal'!K266</f>
        <v>0.76799999999999979</v>
      </c>
      <c r="M365" s="401">
        <f>+'Merluza común Artesanal'!L266</f>
        <v>0.73770491803278693</v>
      </c>
      <c r="N365" s="397" t="str">
        <f>+'Merluza común Artesanal'!M266</f>
        <v>-</v>
      </c>
      <c r="O365" s="398">
        <f>Resumen_año!$C$5</f>
        <v>43627</v>
      </c>
    </row>
    <row r="366" spans="1:15" ht="15.75" customHeight="1">
      <c r="A366" s="414" t="s">
        <v>90</v>
      </c>
      <c r="B366" s="414" t="s">
        <v>91</v>
      </c>
      <c r="C366" s="414" t="s">
        <v>113</v>
      </c>
      <c r="D366" s="411" t="s">
        <v>461</v>
      </c>
      <c r="E366" s="411" t="str">
        <f>+'Merluza común Artesanal'!E266</f>
        <v>TRITON IV (RPA 963932)</v>
      </c>
      <c r="F366" s="414" t="s">
        <v>97</v>
      </c>
      <c r="G366" s="414" t="s">
        <v>98</v>
      </c>
      <c r="H366" s="418">
        <f>+'Merluza común Artesanal'!G267</f>
        <v>4.3040000000000003</v>
      </c>
      <c r="I366" s="418">
        <f>+'Merluza común Artesanal'!H267</f>
        <v>0</v>
      </c>
      <c r="J366" s="418">
        <f>+'Merluza común Artesanal'!I267</f>
        <v>5.0720000000000001</v>
      </c>
      <c r="K366" s="418">
        <f>+'Merluza común Artesanal'!J267</f>
        <v>0</v>
      </c>
      <c r="L366" s="418">
        <f>+'Merluza común Artesanal'!K267</f>
        <v>5.0720000000000001</v>
      </c>
      <c r="M366" s="401">
        <f>+'Merluza común Artesanal'!L267</f>
        <v>0</v>
      </c>
      <c r="N366" s="397" t="str">
        <f>+'Merluza común Artesanal'!M267</f>
        <v>-</v>
      </c>
      <c r="O366" s="398">
        <f>Resumen_año!$C$5</f>
        <v>43627</v>
      </c>
    </row>
    <row r="367" spans="1:15" ht="15.75" customHeight="1">
      <c r="A367" s="414" t="s">
        <v>90</v>
      </c>
      <c r="B367" s="414" t="s">
        <v>91</v>
      </c>
      <c r="C367" s="414" t="s">
        <v>113</v>
      </c>
      <c r="D367" s="411" t="s">
        <v>461</v>
      </c>
      <c r="E367" s="411" t="str">
        <f>+'Merluza común Artesanal'!E266</f>
        <v>TRITON IV (RPA 963932)</v>
      </c>
      <c r="F367" s="414" t="s">
        <v>101</v>
      </c>
      <c r="G367" s="414" t="s">
        <v>98</v>
      </c>
      <c r="H367" s="418">
        <f>+'Merluza común Artesanal'!N266</f>
        <v>7.2320000000000002</v>
      </c>
      <c r="I367" s="418">
        <f>+'Merluza común Artesanal'!O266</f>
        <v>0</v>
      </c>
      <c r="J367" s="418">
        <f>+'Merluza común Artesanal'!P266</f>
        <v>7.2320000000000002</v>
      </c>
      <c r="K367" s="418">
        <f>+'Merluza común Artesanal'!Q266</f>
        <v>2.16</v>
      </c>
      <c r="L367" s="418">
        <f>+'Merluza común Artesanal'!R266</f>
        <v>5.0720000000000001</v>
      </c>
      <c r="M367" s="401">
        <f>+'Merluza común Artesanal'!S266</f>
        <v>0.29867256637168144</v>
      </c>
      <c r="N367" s="380" t="s">
        <v>262</v>
      </c>
      <c r="O367" s="398">
        <f>Resumen_año!$C$5</f>
        <v>43627</v>
      </c>
    </row>
    <row r="368" spans="1:15" ht="15.75" customHeight="1">
      <c r="A368" s="414" t="s">
        <v>90</v>
      </c>
      <c r="B368" s="414" t="s">
        <v>91</v>
      </c>
      <c r="C368" s="414" t="s">
        <v>113</v>
      </c>
      <c r="D368" s="411" t="s">
        <v>107</v>
      </c>
      <c r="E368" s="411" t="str">
        <f>+'Merluza común Artesanal'!E268</f>
        <v>STI BUZOS Y PESCADORES ARTEANALES N° 2 DE LA COMUNA DE PELLUHUE, CALETA DE CURANIPE  RSU 07.04.0048</v>
      </c>
      <c r="F368" s="414" t="s">
        <v>95</v>
      </c>
      <c r="G368" s="414" t="s">
        <v>100</v>
      </c>
      <c r="H368" s="418">
        <f>'Merluza común Artesanal'!G268</f>
        <v>52.963999999999999</v>
      </c>
      <c r="I368" s="418">
        <f>'Merluza común Artesanal'!H268</f>
        <v>0</v>
      </c>
      <c r="J368" s="418">
        <f>'Merluza común Artesanal'!I268</f>
        <v>52.963999999999999</v>
      </c>
      <c r="K368" s="418">
        <f>'Merluza común Artesanal'!J268</f>
        <v>9.08</v>
      </c>
      <c r="L368" s="418">
        <f>'Merluza común Artesanal'!K268</f>
        <v>43.884</v>
      </c>
      <c r="M368" s="401">
        <f>'Merluza común Artesanal'!L268</f>
        <v>0.17143720262820028</v>
      </c>
      <c r="N368" s="395" t="str">
        <f>'Merluza común Artesanal'!M268</f>
        <v>-</v>
      </c>
      <c r="O368" s="398">
        <f>Resumen_año!$C$5</f>
        <v>43627</v>
      </c>
    </row>
    <row r="369" spans="1:15" ht="15.75" customHeight="1">
      <c r="A369" s="414" t="s">
        <v>90</v>
      </c>
      <c r="B369" s="414" t="s">
        <v>91</v>
      </c>
      <c r="C369" s="414" t="s">
        <v>113</v>
      </c>
      <c r="D369" s="411" t="s">
        <v>461</v>
      </c>
      <c r="E369" s="411" t="str">
        <f>+'Merluza común Artesanal'!E269</f>
        <v>LOBO SOLITARIO IV (RPA 967821)</v>
      </c>
      <c r="F369" s="414" t="s">
        <v>101</v>
      </c>
      <c r="G369" s="414" t="s">
        <v>96</v>
      </c>
      <c r="H369" s="418">
        <f>'Merluza común Artesanal'!G269</f>
        <v>3.375</v>
      </c>
      <c r="I369" s="418">
        <f>'Merluza común Artesanal'!H269</f>
        <v>0</v>
      </c>
      <c r="J369" s="418">
        <f>'Merluza común Artesanal'!I269</f>
        <v>3.375</v>
      </c>
      <c r="K369" s="418">
        <f>'Merluza común Artesanal'!J269</f>
        <v>1.35</v>
      </c>
      <c r="L369" s="418">
        <f>'Merluza común Artesanal'!K269</f>
        <v>2.0249999999999999</v>
      </c>
      <c r="M369" s="401">
        <f>'Merluza común Artesanal'!L269</f>
        <v>0.4</v>
      </c>
      <c r="N369" s="397" t="str">
        <f>'Merluza común Artesanal'!M269</f>
        <v>-</v>
      </c>
      <c r="O369" s="398">
        <f>Resumen_año!$C$5</f>
        <v>43627</v>
      </c>
    </row>
    <row r="370" spans="1:15" ht="15.75" customHeight="1">
      <c r="A370" s="414" t="s">
        <v>90</v>
      </c>
      <c r="B370" s="414" t="s">
        <v>91</v>
      </c>
      <c r="C370" s="414" t="s">
        <v>113</v>
      </c>
      <c r="D370" s="411" t="s">
        <v>461</v>
      </c>
      <c r="E370" s="411" t="str">
        <f>+'Merluza común Artesanal'!E269</f>
        <v>LOBO SOLITARIO IV (RPA 967821)</v>
      </c>
      <c r="F370" s="414" t="s">
        <v>97</v>
      </c>
      <c r="G370" s="414" t="s">
        <v>98</v>
      </c>
      <c r="H370" s="418">
        <f>'Merluza común Artesanal'!G270</f>
        <v>4.3049999999999997</v>
      </c>
      <c r="I370" s="418">
        <f>'Merluza común Artesanal'!H270</f>
        <v>0</v>
      </c>
      <c r="J370" s="418">
        <f>'Merluza común Artesanal'!I270</f>
        <v>6.33</v>
      </c>
      <c r="K370" s="418">
        <f>'Merluza común Artesanal'!J270</f>
        <v>0</v>
      </c>
      <c r="L370" s="418">
        <f>'Merluza común Artesanal'!K270</f>
        <v>6.33</v>
      </c>
      <c r="M370" s="401">
        <f>'Merluza común Artesanal'!L270</f>
        <v>0</v>
      </c>
      <c r="N370" s="397" t="str">
        <f>'Merluza común Artesanal'!M270</f>
        <v>-</v>
      </c>
      <c r="O370" s="398">
        <f>Resumen_año!$C$5</f>
        <v>43627</v>
      </c>
    </row>
    <row r="371" spans="1:15" ht="15.75" customHeight="1">
      <c r="A371" s="414" t="s">
        <v>90</v>
      </c>
      <c r="B371" s="414" t="s">
        <v>91</v>
      </c>
      <c r="C371" s="414" t="s">
        <v>113</v>
      </c>
      <c r="D371" s="411" t="s">
        <v>461</v>
      </c>
      <c r="E371" s="411" t="str">
        <f>+'Merluza común Artesanal'!E269</f>
        <v>LOBO SOLITARIO IV (RPA 967821)</v>
      </c>
      <c r="F371" s="414" t="s">
        <v>101</v>
      </c>
      <c r="G371" s="414" t="s">
        <v>98</v>
      </c>
      <c r="H371" s="418">
        <f>'Merluza común Artesanal'!N269</f>
        <v>7.68</v>
      </c>
      <c r="I371" s="418">
        <f>'Merluza común Artesanal'!O269</f>
        <v>0</v>
      </c>
      <c r="J371" s="418">
        <f>'Merluza común Artesanal'!P269</f>
        <v>7.68</v>
      </c>
      <c r="K371" s="418">
        <f>'Merluza común Artesanal'!Q269</f>
        <v>1.35</v>
      </c>
      <c r="L371" s="418">
        <f>'Merluza común Artesanal'!R269</f>
        <v>6.33</v>
      </c>
      <c r="M371" s="401">
        <f>'Merluza común Artesanal'!S269</f>
        <v>0.17578125000000003</v>
      </c>
      <c r="N371" s="395" t="s">
        <v>262</v>
      </c>
      <c r="O371" s="398">
        <f>Resumen_año!$C$5</f>
        <v>43627</v>
      </c>
    </row>
    <row r="372" spans="1:15" ht="15.75" customHeight="1">
      <c r="A372" s="414" t="s">
        <v>90</v>
      </c>
      <c r="B372" s="414" t="s">
        <v>91</v>
      </c>
      <c r="C372" s="414" t="s">
        <v>113</v>
      </c>
      <c r="D372" s="411" t="s">
        <v>461</v>
      </c>
      <c r="E372" s="411" t="str">
        <f>+'Merluza común Artesanal'!E271</f>
        <v>CORNELIA MARIE 2.0 (RPA 965733)</v>
      </c>
      <c r="F372" s="414" t="s">
        <v>101</v>
      </c>
      <c r="G372" s="414" t="s">
        <v>96</v>
      </c>
      <c r="H372" s="418">
        <f>+'Merluza común Artesanal'!G271</f>
        <v>3.3759999999999999</v>
      </c>
      <c r="I372" s="418">
        <f>+'Merluza común Artesanal'!H271</f>
        <v>0</v>
      </c>
      <c r="J372" s="418">
        <f>+'Merluza común Artesanal'!I271</f>
        <v>3.3759999999999999</v>
      </c>
      <c r="K372" s="418">
        <f>+'Merluza común Artesanal'!J271</f>
        <v>2.5569999999999999</v>
      </c>
      <c r="L372" s="418">
        <f>+'Merluza común Artesanal'!K271</f>
        <v>0.81899999999999995</v>
      </c>
      <c r="M372" s="401">
        <f>+'Merluza común Artesanal'!L271</f>
        <v>0.75740521327014221</v>
      </c>
      <c r="N372" s="397" t="str">
        <f>+'Merluza común Artesanal'!M271</f>
        <v>-</v>
      </c>
      <c r="O372" s="398">
        <f>Resumen_año!$C$5</f>
        <v>43627</v>
      </c>
    </row>
    <row r="373" spans="1:15" ht="15.75" customHeight="1">
      <c r="A373" s="414" t="s">
        <v>90</v>
      </c>
      <c r="B373" s="414" t="s">
        <v>91</v>
      </c>
      <c r="C373" s="414" t="s">
        <v>113</v>
      </c>
      <c r="D373" s="411" t="s">
        <v>461</v>
      </c>
      <c r="E373" s="411" t="str">
        <f>+'Merluza común Artesanal'!E271</f>
        <v>CORNELIA MARIE 2.0 (RPA 965733)</v>
      </c>
      <c r="F373" s="414" t="s">
        <v>97</v>
      </c>
      <c r="G373" s="414" t="s">
        <v>98</v>
      </c>
      <c r="H373" s="418">
        <f>+'Merluza común Artesanal'!G272</f>
        <v>4.3070000000000004</v>
      </c>
      <c r="I373" s="418">
        <f>+'Merluza común Artesanal'!H272</f>
        <v>0</v>
      </c>
      <c r="J373" s="418">
        <f>+'Merluza común Artesanal'!I272</f>
        <v>5.1260000000000003</v>
      </c>
      <c r="K373" s="418">
        <f>+'Merluza común Artesanal'!J272</f>
        <v>0</v>
      </c>
      <c r="L373" s="418">
        <f>+'Merluza común Artesanal'!K272</f>
        <v>5.1260000000000003</v>
      </c>
      <c r="M373" s="401">
        <f>+'Merluza común Artesanal'!L272</f>
        <v>0</v>
      </c>
      <c r="N373" s="397" t="str">
        <f>+'Merluza común Artesanal'!M272</f>
        <v>-</v>
      </c>
      <c r="O373" s="398">
        <f>Resumen_año!$C$5</f>
        <v>43627</v>
      </c>
    </row>
    <row r="374" spans="1:15" ht="15.75" customHeight="1">
      <c r="A374" s="414" t="s">
        <v>90</v>
      </c>
      <c r="B374" s="414" t="s">
        <v>91</v>
      </c>
      <c r="C374" s="414" t="s">
        <v>113</v>
      </c>
      <c r="D374" s="411" t="s">
        <v>461</v>
      </c>
      <c r="E374" s="411" t="str">
        <f>+'Merluza común Artesanal'!E271</f>
        <v>CORNELIA MARIE 2.0 (RPA 965733)</v>
      </c>
      <c r="F374" s="414" t="s">
        <v>101</v>
      </c>
      <c r="G374" s="414" t="s">
        <v>98</v>
      </c>
      <c r="H374" s="418">
        <f>+'Merluza común Artesanal'!N271</f>
        <v>7.6829999999999998</v>
      </c>
      <c r="I374" s="418">
        <f>+'Merluza común Artesanal'!O271</f>
        <v>0</v>
      </c>
      <c r="J374" s="418">
        <f>+'Merluza común Artesanal'!P271</f>
        <v>7.6829999999999998</v>
      </c>
      <c r="K374" s="418">
        <f>+'Merluza común Artesanal'!Q271</f>
        <v>2.5569999999999999</v>
      </c>
      <c r="L374" s="418">
        <f>+'Merluza común Artesanal'!R271</f>
        <v>5.1259999999999994</v>
      </c>
      <c r="M374" s="401">
        <f>+'Merluza común Artesanal'!S271</f>
        <v>0.33281270337107899</v>
      </c>
      <c r="N374" s="395" t="s">
        <v>262</v>
      </c>
      <c r="O374" s="398">
        <f>Resumen_año!$C$5</f>
        <v>43627</v>
      </c>
    </row>
    <row r="375" spans="1:15" ht="15.75" customHeight="1">
      <c r="A375" s="414" t="s">
        <v>90</v>
      </c>
      <c r="B375" s="414" t="s">
        <v>91</v>
      </c>
      <c r="C375" s="414" t="s">
        <v>113</v>
      </c>
      <c r="D375" s="411" t="s">
        <v>461</v>
      </c>
      <c r="E375" s="411" t="str">
        <f>+'Merluza común Artesanal'!E273</f>
        <v>EL LLANERO VI (RPA 967255)</v>
      </c>
      <c r="F375" s="414" t="s">
        <v>101</v>
      </c>
      <c r="G375" s="414" t="s">
        <v>96</v>
      </c>
      <c r="H375" s="418">
        <f>+'Merluza común Artesanal'!G273</f>
        <v>3.3759999999999999</v>
      </c>
      <c r="I375" s="418">
        <f>+'Merluza común Artesanal'!H273</f>
        <v>0</v>
      </c>
      <c r="J375" s="418">
        <f>+'Merluza común Artesanal'!I273</f>
        <v>3.3759999999999999</v>
      </c>
      <c r="K375" s="418">
        <f>+'Merluza común Artesanal'!J273</f>
        <v>1.4039999999999999</v>
      </c>
      <c r="L375" s="418">
        <f>+'Merluza común Artesanal'!K273</f>
        <v>1.972</v>
      </c>
      <c r="M375" s="401">
        <f>+'Merluza común Artesanal'!L273</f>
        <v>0.41587677725118483</v>
      </c>
      <c r="N375" s="397" t="str">
        <f>+'Merluza común Artesanal'!M273</f>
        <v>-</v>
      </c>
      <c r="O375" s="398">
        <f>Resumen_año!$C$5</f>
        <v>43627</v>
      </c>
    </row>
    <row r="376" spans="1:15" ht="15.75" customHeight="1">
      <c r="A376" s="414" t="s">
        <v>90</v>
      </c>
      <c r="B376" s="414" t="s">
        <v>91</v>
      </c>
      <c r="C376" s="414" t="s">
        <v>113</v>
      </c>
      <c r="D376" s="411" t="s">
        <v>461</v>
      </c>
      <c r="E376" s="411" t="str">
        <f>+'Merluza común Artesanal'!E273</f>
        <v>EL LLANERO VI (RPA 967255)</v>
      </c>
      <c r="F376" s="414" t="s">
        <v>97</v>
      </c>
      <c r="G376" s="414" t="s">
        <v>98</v>
      </c>
      <c r="H376" s="418">
        <f>+'Merluza común Artesanal'!G274</f>
        <v>4.3070000000000004</v>
      </c>
      <c r="I376" s="418">
        <f>+'Merluza común Artesanal'!H274</f>
        <v>0</v>
      </c>
      <c r="J376" s="418">
        <f>+'Merluza común Artesanal'!I274</f>
        <v>6.2789999999999999</v>
      </c>
      <c r="K376" s="418">
        <f>+'Merluza común Artesanal'!J274</f>
        <v>0</v>
      </c>
      <c r="L376" s="418">
        <f>+'Merluza común Artesanal'!K274</f>
        <v>6.2789999999999999</v>
      </c>
      <c r="M376" s="401">
        <f>+'Merluza común Artesanal'!L274</f>
        <v>0</v>
      </c>
      <c r="N376" s="397" t="str">
        <f>+'Merluza común Artesanal'!M274</f>
        <v>-</v>
      </c>
      <c r="O376" s="398">
        <f>Resumen_año!$C$5</f>
        <v>43627</v>
      </c>
    </row>
    <row r="377" spans="1:15" ht="15.75" customHeight="1">
      <c r="A377" s="414" t="s">
        <v>90</v>
      </c>
      <c r="B377" s="414" t="s">
        <v>91</v>
      </c>
      <c r="C377" s="414" t="s">
        <v>113</v>
      </c>
      <c r="D377" s="411" t="s">
        <v>461</v>
      </c>
      <c r="E377" s="411" t="str">
        <f>+'Merluza común Artesanal'!E273</f>
        <v>EL LLANERO VI (RPA 967255)</v>
      </c>
      <c r="F377" s="414" t="s">
        <v>101</v>
      </c>
      <c r="G377" s="414" t="s">
        <v>98</v>
      </c>
      <c r="H377" s="418">
        <f>+'Merluza común Artesanal'!N273</f>
        <v>7.6829999999999998</v>
      </c>
      <c r="I377" s="418">
        <f>+'Merluza común Artesanal'!O273</f>
        <v>0</v>
      </c>
      <c r="J377" s="418">
        <f>+'Merluza común Artesanal'!P273</f>
        <v>7.6829999999999998</v>
      </c>
      <c r="K377" s="418">
        <f>+'Merluza común Artesanal'!Q273</f>
        <v>1.4039999999999999</v>
      </c>
      <c r="L377" s="418">
        <f>+'Merluza común Artesanal'!R273</f>
        <v>6.2789999999999999</v>
      </c>
      <c r="M377" s="401">
        <f>+'Merluza común Artesanal'!S273</f>
        <v>0.18274111675126903</v>
      </c>
      <c r="N377" s="395" t="s">
        <v>262</v>
      </c>
      <c r="O377" s="398">
        <f>Resumen_año!$C$5</f>
        <v>43627</v>
      </c>
    </row>
    <row r="378" spans="1:15" ht="15.75" customHeight="1">
      <c r="A378" s="414" t="s">
        <v>90</v>
      </c>
      <c r="B378" s="414" t="s">
        <v>91</v>
      </c>
      <c r="C378" s="414" t="s">
        <v>113</v>
      </c>
      <c r="D378" s="411" t="s">
        <v>461</v>
      </c>
      <c r="E378" s="411" t="str">
        <f>+'Merluza común Artesanal'!E275</f>
        <v>EL REY DEL MAR (RPA RPA 964745)</v>
      </c>
      <c r="F378" s="414" t="s">
        <v>101</v>
      </c>
      <c r="G378" s="414" t="s">
        <v>96</v>
      </c>
      <c r="H378" s="418">
        <f>+'Merluza común Artesanal'!G275</f>
        <v>3.3740000000000001</v>
      </c>
      <c r="I378" s="418">
        <f>+'Merluza común Artesanal'!H275</f>
        <v>0</v>
      </c>
      <c r="J378" s="418">
        <f>+'Merluza común Artesanal'!I275</f>
        <v>3.3740000000000001</v>
      </c>
      <c r="K378" s="418">
        <f>+'Merluza común Artesanal'!J275</f>
        <v>2.7810000000000001</v>
      </c>
      <c r="L378" s="418">
        <f>+'Merluza común Artesanal'!K275</f>
        <v>0.59299999999999997</v>
      </c>
      <c r="M378" s="401">
        <f>+'Merluza común Artesanal'!L275</f>
        <v>0.82424422050978075</v>
      </c>
      <c r="N378" s="397" t="str">
        <f>+'Merluza común Artesanal'!M275</f>
        <v>-</v>
      </c>
      <c r="O378" s="398">
        <f>Resumen_año!$C$5</f>
        <v>43627</v>
      </c>
    </row>
    <row r="379" spans="1:15" ht="15.75" customHeight="1">
      <c r="A379" s="414" t="s">
        <v>90</v>
      </c>
      <c r="B379" s="414" t="s">
        <v>91</v>
      </c>
      <c r="C379" s="414" t="s">
        <v>113</v>
      </c>
      <c r="D379" s="411" t="s">
        <v>461</v>
      </c>
      <c r="E379" s="411" t="str">
        <f>+'Merluza común Artesanal'!E275</f>
        <v>EL REY DEL MAR (RPA RPA 964745)</v>
      </c>
      <c r="F379" s="414" t="s">
        <v>97</v>
      </c>
      <c r="G379" s="414" t="s">
        <v>98</v>
      </c>
      <c r="H379" s="418">
        <f>+'Merluza común Artesanal'!G276</f>
        <v>4.3040000000000003</v>
      </c>
      <c r="I379" s="418">
        <f>+'Merluza común Artesanal'!H276</f>
        <v>0</v>
      </c>
      <c r="J379" s="418">
        <f>+'Merluza común Artesanal'!I276</f>
        <v>4.8970000000000002</v>
      </c>
      <c r="K379" s="418">
        <f>+'Merluza común Artesanal'!J276</f>
        <v>0</v>
      </c>
      <c r="L379" s="418">
        <f>+'Merluza común Artesanal'!K276</f>
        <v>4.8970000000000002</v>
      </c>
      <c r="M379" s="401">
        <f>+'Merluza común Artesanal'!L276</f>
        <v>0</v>
      </c>
      <c r="N379" s="397" t="str">
        <f>+'Merluza común Artesanal'!M276</f>
        <v>-</v>
      </c>
      <c r="O379" s="398">
        <f>Resumen_año!$C$5</f>
        <v>43627</v>
      </c>
    </row>
    <row r="380" spans="1:15" ht="15.75" customHeight="1">
      <c r="A380" s="414" t="s">
        <v>90</v>
      </c>
      <c r="B380" s="414" t="s">
        <v>91</v>
      </c>
      <c r="C380" s="414" t="s">
        <v>113</v>
      </c>
      <c r="D380" s="411" t="s">
        <v>461</v>
      </c>
      <c r="E380" s="411" t="str">
        <f>+'Merluza común Artesanal'!E275</f>
        <v>EL REY DEL MAR (RPA RPA 964745)</v>
      </c>
      <c r="F380" s="414" t="s">
        <v>101</v>
      </c>
      <c r="G380" s="414" t="s">
        <v>98</v>
      </c>
      <c r="H380" s="418">
        <f>+'Merluza común Artesanal'!N275</f>
        <v>7.6780000000000008</v>
      </c>
      <c r="I380" s="418">
        <f>+'Merluza común Artesanal'!O275</f>
        <v>0</v>
      </c>
      <c r="J380" s="418">
        <f>+'Merluza común Artesanal'!P275</f>
        <v>7.6780000000000008</v>
      </c>
      <c r="K380" s="418">
        <f>+'Merluza común Artesanal'!Q275</f>
        <v>2.7810000000000001</v>
      </c>
      <c r="L380" s="418">
        <f>+'Merluza común Artesanal'!R275</f>
        <v>4.8970000000000002</v>
      </c>
      <c r="M380" s="401">
        <f>+'Merluza común Artesanal'!S275</f>
        <v>0.3622036988799166</v>
      </c>
      <c r="N380" s="395" t="s">
        <v>262</v>
      </c>
      <c r="O380" s="398">
        <f>Resumen_año!$C$5</f>
        <v>43627</v>
      </c>
    </row>
    <row r="381" spans="1:15" ht="15.75" customHeight="1">
      <c r="A381" s="414" t="s">
        <v>90</v>
      </c>
      <c r="B381" s="414" t="s">
        <v>91</v>
      </c>
      <c r="C381" s="414" t="s">
        <v>113</v>
      </c>
      <c r="D381" s="411" t="s">
        <v>461</v>
      </c>
      <c r="E381" s="411" t="str">
        <f>+'Merluza común Artesanal'!E277</f>
        <v>HALCON CUARTO (RPA 966653)</v>
      </c>
      <c r="F381" s="414" t="s">
        <v>101</v>
      </c>
      <c r="G381" s="414" t="s">
        <v>96</v>
      </c>
      <c r="H381" s="418">
        <f>+'Merluza común Artesanal'!G277</f>
        <v>3.375</v>
      </c>
      <c r="I381" s="418">
        <f>+'Merluza común Artesanal'!H277</f>
        <v>0</v>
      </c>
      <c r="J381" s="418">
        <f>+'Merluza común Artesanal'!I277</f>
        <v>3.375</v>
      </c>
      <c r="K381" s="418">
        <f>+'Merluza común Artesanal'!J277</f>
        <v>1.534</v>
      </c>
      <c r="L381" s="418">
        <f>+'Merluza común Artesanal'!K277</f>
        <v>1.841</v>
      </c>
      <c r="M381" s="401">
        <f>+'Merluza común Artesanal'!L277</f>
        <v>0.45451851851851854</v>
      </c>
      <c r="N381" s="397" t="str">
        <f>+'Merluza común Artesanal'!M277</f>
        <v>-</v>
      </c>
      <c r="O381" s="398">
        <f>Resumen_año!$C$5</f>
        <v>43627</v>
      </c>
    </row>
    <row r="382" spans="1:15" ht="15.75" customHeight="1">
      <c r="A382" s="414" t="s">
        <v>90</v>
      </c>
      <c r="B382" s="414" t="s">
        <v>91</v>
      </c>
      <c r="C382" s="414" t="s">
        <v>113</v>
      </c>
      <c r="D382" s="411" t="s">
        <v>461</v>
      </c>
      <c r="E382" s="411" t="str">
        <f>+'Merluza común Artesanal'!E277</f>
        <v>HALCON CUARTO (RPA 966653)</v>
      </c>
      <c r="F382" s="414" t="s">
        <v>97</v>
      </c>
      <c r="G382" s="414" t="s">
        <v>98</v>
      </c>
      <c r="H382" s="418">
        <f>+'Merluza común Artesanal'!G278</f>
        <v>4.306</v>
      </c>
      <c r="I382" s="418">
        <f>+'Merluza común Artesanal'!H278</f>
        <v>0</v>
      </c>
      <c r="J382" s="418">
        <f>+'Merluza común Artesanal'!I278</f>
        <v>6.1470000000000002</v>
      </c>
      <c r="K382" s="418">
        <f>+'Merluza común Artesanal'!J278</f>
        <v>0</v>
      </c>
      <c r="L382" s="418">
        <f>+'Merluza común Artesanal'!K278</f>
        <v>6.1470000000000002</v>
      </c>
      <c r="M382" s="401">
        <f>+'Merluza común Artesanal'!L278</f>
        <v>0</v>
      </c>
      <c r="N382" s="397" t="str">
        <f>+'Merluza común Artesanal'!M278</f>
        <v>-</v>
      </c>
      <c r="O382" s="398">
        <f>Resumen_año!$C$5</f>
        <v>43627</v>
      </c>
    </row>
    <row r="383" spans="1:15" ht="15.75" customHeight="1">
      <c r="A383" s="414" t="s">
        <v>90</v>
      </c>
      <c r="B383" s="414" t="s">
        <v>91</v>
      </c>
      <c r="C383" s="414" t="s">
        <v>113</v>
      </c>
      <c r="D383" s="411" t="s">
        <v>461</v>
      </c>
      <c r="E383" s="411" t="str">
        <f>+'Merluza común Artesanal'!E277</f>
        <v>HALCON CUARTO (RPA 966653)</v>
      </c>
      <c r="F383" s="414" t="s">
        <v>101</v>
      </c>
      <c r="G383" s="414" t="s">
        <v>98</v>
      </c>
      <c r="H383" s="418">
        <f>+'Merluza común Artesanal'!N277</f>
        <v>7.681</v>
      </c>
      <c r="I383" s="418">
        <f>+'Merluza común Artesanal'!O277</f>
        <v>0</v>
      </c>
      <c r="J383" s="418">
        <f>+'Merluza común Artesanal'!P277</f>
        <v>7.681</v>
      </c>
      <c r="K383" s="418">
        <f>+'Merluza común Artesanal'!Q277</f>
        <v>1.534</v>
      </c>
      <c r="L383" s="418">
        <f>+'Merluza común Artesanal'!R277</f>
        <v>6.1470000000000002</v>
      </c>
      <c r="M383" s="401">
        <f>+'Merluza común Artesanal'!S277</f>
        <v>0.19971357896107278</v>
      </c>
      <c r="N383" s="395" t="s">
        <v>262</v>
      </c>
      <c r="O383" s="398">
        <f>Resumen_año!$C$5</f>
        <v>43627</v>
      </c>
    </row>
    <row r="384" spans="1:15" ht="15.75" customHeight="1">
      <c r="A384" s="414" t="s">
        <v>90</v>
      </c>
      <c r="B384" s="414" t="s">
        <v>91</v>
      </c>
      <c r="C384" s="414" t="s">
        <v>113</v>
      </c>
      <c r="D384" s="411" t="s">
        <v>461</v>
      </c>
      <c r="E384" s="411" t="str">
        <f>+'Merluza común Artesanal'!E279</f>
        <v>SEA SHEPHERD (RPA 967331)</v>
      </c>
      <c r="F384" s="414" t="s">
        <v>101</v>
      </c>
      <c r="G384" s="414" t="s">
        <v>96</v>
      </c>
      <c r="H384" s="418">
        <f>+'Merluza común Artesanal'!G279</f>
        <v>3.3759999999999999</v>
      </c>
      <c r="I384" s="418">
        <f>+'Merluza común Artesanal'!H279</f>
        <v>0</v>
      </c>
      <c r="J384" s="418">
        <f>+'Merluza común Artesanal'!I279</f>
        <v>3.3759999999999999</v>
      </c>
      <c r="K384" s="418">
        <f>+'Merluza común Artesanal'!J279</f>
        <v>0.92500000000000004</v>
      </c>
      <c r="L384" s="418">
        <f>+'Merluza común Artesanal'!K279</f>
        <v>2.4509999999999996</v>
      </c>
      <c r="M384" s="401">
        <f>+'Merluza común Artesanal'!L279</f>
        <v>0.2739928909952607</v>
      </c>
      <c r="N384" s="397" t="str">
        <f>+'Merluza común Artesanal'!M279</f>
        <v>-</v>
      </c>
      <c r="O384" s="398">
        <f>Resumen_año!$C$5</f>
        <v>43627</v>
      </c>
    </row>
    <row r="385" spans="1:15" ht="15.75" customHeight="1">
      <c r="A385" s="414" t="s">
        <v>90</v>
      </c>
      <c r="B385" s="414" t="s">
        <v>91</v>
      </c>
      <c r="C385" s="414" t="s">
        <v>113</v>
      </c>
      <c r="D385" s="411" t="s">
        <v>461</v>
      </c>
      <c r="E385" s="411" t="str">
        <f>+'Merluza común Artesanal'!E279</f>
        <v>SEA SHEPHERD (RPA 967331)</v>
      </c>
      <c r="F385" s="414" t="s">
        <v>97</v>
      </c>
      <c r="G385" s="414" t="s">
        <v>98</v>
      </c>
      <c r="H385" s="418">
        <f>+'Merluza común Artesanal'!G280</f>
        <v>4.306</v>
      </c>
      <c r="I385" s="418">
        <f>+'Merluza común Artesanal'!H280</f>
        <v>0</v>
      </c>
      <c r="J385" s="418">
        <f>+'Merluza común Artesanal'!I280</f>
        <v>6.7569999999999997</v>
      </c>
      <c r="K385" s="418">
        <f>+'Merluza común Artesanal'!J280</f>
        <v>0</v>
      </c>
      <c r="L385" s="418">
        <f>+'Merluza común Artesanal'!K280</f>
        <v>6.7569999999999997</v>
      </c>
      <c r="M385" s="401">
        <f>+'Merluza común Artesanal'!L280</f>
        <v>0</v>
      </c>
      <c r="N385" s="397" t="str">
        <f>+'Merluza común Artesanal'!M280</f>
        <v>-</v>
      </c>
      <c r="O385" s="398">
        <f>Resumen_año!$C$5</f>
        <v>43627</v>
      </c>
    </row>
    <row r="386" spans="1:15" ht="15.75" customHeight="1">
      <c r="A386" s="414" t="s">
        <v>90</v>
      </c>
      <c r="B386" s="414" t="s">
        <v>91</v>
      </c>
      <c r="C386" s="414" t="s">
        <v>113</v>
      </c>
      <c r="D386" s="411" t="s">
        <v>461</v>
      </c>
      <c r="E386" s="411" t="str">
        <f>+'Merluza común Artesanal'!E279</f>
        <v>SEA SHEPHERD (RPA 967331)</v>
      </c>
      <c r="F386" s="414" t="s">
        <v>101</v>
      </c>
      <c r="G386" s="414" t="s">
        <v>98</v>
      </c>
      <c r="H386" s="418">
        <f>+'Merluza común Artesanal'!N279</f>
        <v>7.6820000000000004</v>
      </c>
      <c r="I386" s="418">
        <f>+'Merluza común Artesanal'!O279</f>
        <v>0</v>
      </c>
      <c r="J386" s="418">
        <f>+'Merluza común Artesanal'!P279</f>
        <v>7.6820000000000004</v>
      </c>
      <c r="K386" s="418">
        <f>+'Merluza común Artesanal'!Q279</f>
        <v>0.92500000000000004</v>
      </c>
      <c r="L386" s="418">
        <f>+'Merluza común Artesanal'!R279</f>
        <v>6.7570000000000006</v>
      </c>
      <c r="M386" s="401">
        <f>+'Merluza común Artesanal'!S279</f>
        <v>0.12041135121062223</v>
      </c>
      <c r="N386" s="395" t="s">
        <v>262</v>
      </c>
      <c r="O386" s="398">
        <f>Resumen_año!$C$5</f>
        <v>43627</v>
      </c>
    </row>
    <row r="387" spans="1:15" ht="15.75" customHeight="1">
      <c r="A387" s="414" t="s">
        <v>90</v>
      </c>
      <c r="B387" s="414" t="s">
        <v>91</v>
      </c>
      <c r="C387" s="414" t="s">
        <v>113</v>
      </c>
      <c r="D387" s="411" t="s">
        <v>461</v>
      </c>
      <c r="E387" s="411" t="str">
        <f>+'Merluza común Artesanal'!E281</f>
        <v>LOBO SOLITARIO V (RPA 967631)</v>
      </c>
      <c r="F387" s="414" t="s">
        <v>101</v>
      </c>
      <c r="G387" s="414" t="s">
        <v>96</v>
      </c>
      <c r="H387" s="418">
        <f>+'Merluza común Artesanal'!G281</f>
        <v>3.3759999999999999</v>
      </c>
      <c r="I387" s="418">
        <f>+'Merluza común Artesanal'!H281</f>
        <v>0</v>
      </c>
      <c r="J387" s="418">
        <f>+'Merluza común Artesanal'!I281</f>
        <v>3.3759999999999999</v>
      </c>
      <c r="K387" s="418">
        <f>+'Merluza común Artesanal'!J281</f>
        <v>1.17</v>
      </c>
      <c r="L387" s="418">
        <f>+'Merluza común Artesanal'!K281</f>
        <v>2.206</v>
      </c>
      <c r="M387" s="401">
        <f>+'Merluza común Artesanal'!L281</f>
        <v>0.34656398104265401</v>
      </c>
      <c r="N387" s="397" t="str">
        <f>+'Merluza común Artesanal'!M281</f>
        <v>-</v>
      </c>
      <c r="O387" s="398">
        <f>Resumen_año!$C$5</f>
        <v>43627</v>
      </c>
    </row>
    <row r="388" spans="1:15" ht="15.75" customHeight="1">
      <c r="A388" s="414" t="s">
        <v>90</v>
      </c>
      <c r="B388" s="414" t="s">
        <v>91</v>
      </c>
      <c r="C388" s="414" t="s">
        <v>113</v>
      </c>
      <c r="D388" s="411" t="s">
        <v>461</v>
      </c>
      <c r="E388" s="411" t="str">
        <f>+'Merluza común Artesanal'!E281</f>
        <v>LOBO SOLITARIO V (RPA 967631)</v>
      </c>
      <c r="F388" s="414" t="s">
        <v>97</v>
      </c>
      <c r="G388" s="414" t="s">
        <v>98</v>
      </c>
      <c r="H388" s="418">
        <f>+'Merluza común Artesanal'!G282</f>
        <v>4.306</v>
      </c>
      <c r="I388" s="418">
        <f>+'Merluza común Artesanal'!H282</f>
        <v>0</v>
      </c>
      <c r="J388" s="418">
        <f>+'Merluza común Artesanal'!I282</f>
        <v>6.5120000000000005</v>
      </c>
      <c r="K388" s="418">
        <f>+'Merluza común Artesanal'!J282</f>
        <v>0</v>
      </c>
      <c r="L388" s="418">
        <f>+'Merluza común Artesanal'!K282</f>
        <v>6.5120000000000005</v>
      </c>
      <c r="M388" s="401">
        <f>+'Merluza común Artesanal'!L282</f>
        <v>0</v>
      </c>
      <c r="N388" s="397" t="str">
        <f>+'Merluza común Artesanal'!M282</f>
        <v>-</v>
      </c>
      <c r="O388" s="398">
        <f>Resumen_año!$C$5</f>
        <v>43627</v>
      </c>
    </row>
    <row r="389" spans="1:15" ht="15.75" customHeight="1">
      <c r="A389" s="414" t="s">
        <v>90</v>
      </c>
      <c r="B389" s="414" t="s">
        <v>91</v>
      </c>
      <c r="C389" s="414" t="s">
        <v>113</v>
      </c>
      <c r="D389" s="411" t="s">
        <v>461</v>
      </c>
      <c r="E389" s="411" t="str">
        <f>+'Merluza común Artesanal'!E281</f>
        <v>LOBO SOLITARIO V (RPA 967631)</v>
      </c>
      <c r="F389" s="414" t="s">
        <v>101</v>
      </c>
      <c r="G389" s="414" t="s">
        <v>98</v>
      </c>
      <c r="H389" s="418">
        <f>+'Merluza común Artesanal'!N281</f>
        <v>7.6820000000000004</v>
      </c>
      <c r="I389" s="418">
        <f>+'Merluza común Artesanal'!O281</f>
        <v>0</v>
      </c>
      <c r="J389" s="418">
        <f>+'Merluza común Artesanal'!P281</f>
        <v>7.6820000000000004</v>
      </c>
      <c r="K389" s="418">
        <f>+'Merluza común Artesanal'!Q281</f>
        <v>1.17</v>
      </c>
      <c r="L389" s="418">
        <f>+'Merluza común Artesanal'!R281</f>
        <v>6.5120000000000005</v>
      </c>
      <c r="M389" s="401">
        <f>+'Merluza común Artesanal'!S281</f>
        <v>0.15230408747721946</v>
      </c>
      <c r="N389" s="395" t="s">
        <v>262</v>
      </c>
      <c r="O389" s="398">
        <f>Resumen_año!$C$5</f>
        <v>43627</v>
      </c>
    </row>
    <row r="390" spans="1:15" ht="15.75" customHeight="1">
      <c r="A390" s="414" t="s">
        <v>90</v>
      </c>
      <c r="B390" s="414" t="s">
        <v>91</v>
      </c>
      <c r="C390" s="414" t="s">
        <v>113</v>
      </c>
      <c r="D390" s="411" t="s">
        <v>461</v>
      </c>
      <c r="E390" s="411" t="str">
        <f>+'Merluza común Artesanal'!E283</f>
        <v>PAULITO I (RPA 955236)</v>
      </c>
      <c r="F390" s="414" t="s">
        <v>101</v>
      </c>
      <c r="G390" s="414" t="s">
        <v>96</v>
      </c>
      <c r="H390" s="418">
        <f>+'Merluza común Artesanal'!G283</f>
        <v>3.3759999999999999</v>
      </c>
      <c r="I390" s="418">
        <f>+'Merluza común Artesanal'!H283</f>
        <v>0</v>
      </c>
      <c r="J390" s="418">
        <f>+'Merluza común Artesanal'!I283</f>
        <v>3.3759999999999999</v>
      </c>
      <c r="K390" s="418">
        <f>+'Merluza común Artesanal'!J283</f>
        <v>1.7549999999999999</v>
      </c>
      <c r="L390" s="418">
        <f>+'Merluza común Artesanal'!K283</f>
        <v>1.621</v>
      </c>
      <c r="M390" s="401">
        <f>+'Merluza común Artesanal'!L283</f>
        <v>0.51984597156398105</v>
      </c>
      <c r="N390" s="397" t="str">
        <f>+'Merluza común Artesanal'!M283</f>
        <v>-</v>
      </c>
      <c r="O390" s="398">
        <f>Resumen_año!$C$5</f>
        <v>43627</v>
      </c>
    </row>
    <row r="391" spans="1:15" ht="15.75" customHeight="1">
      <c r="A391" s="414" t="s">
        <v>90</v>
      </c>
      <c r="B391" s="414" t="s">
        <v>91</v>
      </c>
      <c r="C391" s="414" t="s">
        <v>113</v>
      </c>
      <c r="D391" s="411" t="s">
        <v>461</v>
      </c>
      <c r="E391" s="411" t="str">
        <f>+'Merluza común Artesanal'!E283</f>
        <v>PAULITO I (RPA 955236)</v>
      </c>
      <c r="F391" s="414" t="s">
        <v>97</v>
      </c>
      <c r="G391" s="414" t="s">
        <v>98</v>
      </c>
      <c r="H391" s="418">
        <f>+'Merluza común Artesanal'!G284</f>
        <v>4.306</v>
      </c>
      <c r="I391" s="418">
        <f>+'Merluza común Artesanal'!H284</f>
        <v>0</v>
      </c>
      <c r="J391" s="418">
        <f>+'Merluza común Artesanal'!I284</f>
        <v>5.9269999999999996</v>
      </c>
      <c r="K391" s="418">
        <f>+'Merluza común Artesanal'!J284</f>
        <v>0</v>
      </c>
      <c r="L391" s="418">
        <f>+'Merluza común Artesanal'!K284</f>
        <v>5.9269999999999996</v>
      </c>
      <c r="M391" s="401">
        <f>+'Merluza común Artesanal'!L284</f>
        <v>0</v>
      </c>
      <c r="N391" s="397" t="str">
        <f>+'Merluza común Artesanal'!M284</f>
        <v>-</v>
      </c>
      <c r="O391" s="398">
        <f>Resumen_año!$C$5</f>
        <v>43627</v>
      </c>
    </row>
    <row r="392" spans="1:15" ht="15.75" customHeight="1">
      <c r="A392" s="414" t="s">
        <v>90</v>
      </c>
      <c r="B392" s="414" t="s">
        <v>91</v>
      </c>
      <c r="C392" s="414" t="s">
        <v>113</v>
      </c>
      <c r="D392" s="411" t="s">
        <v>461</v>
      </c>
      <c r="E392" s="411" t="str">
        <f>+'Merluza común Artesanal'!E283</f>
        <v>PAULITO I (RPA 955236)</v>
      </c>
      <c r="F392" s="414" t="s">
        <v>101</v>
      </c>
      <c r="G392" s="414" t="s">
        <v>98</v>
      </c>
      <c r="H392" s="418">
        <f>+'Merluza común Artesanal'!N283</f>
        <v>7.6820000000000004</v>
      </c>
      <c r="I392" s="418">
        <f>+'Merluza común Artesanal'!O283</f>
        <v>0</v>
      </c>
      <c r="J392" s="418">
        <f>+'Merluza común Artesanal'!P283</f>
        <v>7.6820000000000004</v>
      </c>
      <c r="K392" s="418">
        <f>+'Merluza común Artesanal'!Q283</f>
        <v>1.7549999999999999</v>
      </c>
      <c r="L392" s="418">
        <f>+'Merluza común Artesanal'!R283</f>
        <v>5.9270000000000005</v>
      </c>
      <c r="M392" s="401">
        <f>+'Merluza común Artesanal'!S283</f>
        <v>0.22845613121582919</v>
      </c>
      <c r="N392" s="395" t="s">
        <v>262</v>
      </c>
      <c r="O392" s="398">
        <f>Resumen_año!$C$5</f>
        <v>43627</v>
      </c>
    </row>
    <row r="393" spans="1:15" ht="15.75" customHeight="1">
      <c r="A393" s="414" t="s">
        <v>90</v>
      </c>
      <c r="B393" s="414" t="s">
        <v>91</v>
      </c>
      <c r="C393" s="414" t="s">
        <v>113</v>
      </c>
      <c r="D393" s="411" t="s">
        <v>461</v>
      </c>
      <c r="E393" s="411" t="str">
        <f>+'Merluza común Artesanal'!E285</f>
        <v>PERLA NEGRA II (RPA 967660)</v>
      </c>
      <c r="F393" s="414" t="s">
        <v>101</v>
      </c>
      <c r="G393" s="414" t="s">
        <v>96</v>
      </c>
      <c r="H393" s="418">
        <f>+'Merluza común Artesanal'!G285</f>
        <v>3.3759999999999999</v>
      </c>
      <c r="I393" s="418">
        <f>+'Merluza común Artesanal'!H285</f>
        <v>0</v>
      </c>
      <c r="J393" s="418">
        <f>+'Merluza común Artesanal'!I285</f>
        <v>3.3759999999999999</v>
      </c>
      <c r="K393" s="418">
        <f>+'Merluza común Artesanal'!J285</f>
        <v>1.8740000000000001</v>
      </c>
      <c r="L393" s="418">
        <f>+'Merluza común Artesanal'!K285</f>
        <v>1.5019999999999998</v>
      </c>
      <c r="M393" s="401">
        <f>+'Merluza común Artesanal'!L285</f>
        <v>0.5550947867298579</v>
      </c>
      <c r="N393" s="397" t="str">
        <f>+'Merluza común Artesanal'!M285</f>
        <v>-</v>
      </c>
      <c r="O393" s="398">
        <f>Resumen_año!$C$5</f>
        <v>43627</v>
      </c>
    </row>
    <row r="394" spans="1:15" ht="15.75" customHeight="1">
      <c r="A394" s="414" t="s">
        <v>90</v>
      </c>
      <c r="B394" s="414" t="s">
        <v>91</v>
      </c>
      <c r="C394" s="414" t="s">
        <v>113</v>
      </c>
      <c r="D394" s="411" t="s">
        <v>461</v>
      </c>
      <c r="E394" s="411" t="str">
        <f>+'Merluza común Artesanal'!E285</f>
        <v>PERLA NEGRA II (RPA 967660)</v>
      </c>
      <c r="F394" s="414" t="s">
        <v>97</v>
      </c>
      <c r="G394" s="414" t="s">
        <v>98</v>
      </c>
      <c r="H394" s="418">
        <f>+'Merluza común Artesanal'!G286</f>
        <v>4.306</v>
      </c>
      <c r="I394" s="418">
        <f>+'Merluza común Artesanal'!H286</f>
        <v>0</v>
      </c>
      <c r="J394" s="418">
        <f>+'Merluza común Artesanal'!I286</f>
        <v>5.8079999999999998</v>
      </c>
      <c r="K394" s="418">
        <f>+'Merluza común Artesanal'!J286</f>
        <v>0</v>
      </c>
      <c r="L394" s="418">
        <f>+'Merluza común Artesanal'!K286</f>
        <v>5.8079999999999998</v>
      </c>
      <c r="M394" s="401">
        <f>+'Merluza común Artesanal'!L286</f>
        <v>0</v>
      </c>
      <c r="N394" s="397" t="str">
        <f>+'Merluza común Artesanal'!M286</f>
        <v>-</v>
      </c>
      <c r="O394" s="398">
        <f>Resumen_año!$C$5</f>
        <v>43627</v>
      </c>
    </row>
    <row r="395" spans="1:15" ht="15.75" customHeight="1">
      <c r="A395" s="414" t="s">
        <v>90</v>
      </c>
      <c r="B395" s="414" t="s">
        <v>91</v>
      </c>
      <c r="C395" s="414" t="s">
        <v>113</v>
      </c>
      <c r="D395" s="411" t="s">
        <v>461</v>
      </c>
      <c r="E395" s="411" t="str">
        <f>+'Merluza común Artesanal'!E285</f>
        <v>PERLA NEGRA II (RPA 967660)</v>
      </c>
      <c r="F395" s="414" t="s">
        <v>101</v>
      </c>
      <c r="G395" s="414" t="s">
        <v>98</v>
      </c>
      <c r="H395" s="418">
        <f>+'Merluza común Artesanal'!N285</f>
        <v>7.6820000000000004</v>
      </c>
      <c r="I395" s="418">
        <f>+'Merluza común Artesanal'!O285</f>
        <v>0</v>
      </c>
      <c r="J395" s="418">
        <f>+'Merluza común Artesanal'!P285</f>
        <v>7.6820000000000004</v>
      </c>
      <c r="K395" s="418">
        <f>+'Merluza común Artesanal'!Q285</f>
        <v>1.8740000000000001</v>
      </c>
      <c r="L395" s="418">
        <f>+'Merluza común Artesanal'!R285</f>
        <v>5.8079999999999998</v>
      </c>
      <c r="M395" s="401">
        <f>+'Merluza común Artesanal'!S285</f>
        <v>0.24394688883103358</v>
      </c>
      <c r="N395" s="395" t="s">
        <v>262</v>
      </c>
      <c r="O395" s="398">
        <f>Resumen_año!$C$5</f>
        <v>43627</v>
      </c>
    </row>
    <row r="396" spans="1:15" ht="15.75" customHeight="1">
      <c r="A396" s="414" t="s">
        <v>90</v>
      </c>
      <c r="B396" s="414" t="s">
        <v>91</v>
      </c>
      <c r="C396" s="414" t="s">
        <v>113</v>
      </c>
      <c r="D396" s="411" t="s">
        <v>461</v>
      </c>
      <c r="E396" s="411" t="str">
        <f>+'Merluza común Artesanal'!E287</f>
        <v>RAPA NUI III (RPA 965621)</v>
      </c>
      <c r="F396" s="414" t="s">
        <v>101</v>
      </c>
      <c r="G396" s="414" t="s">
        <v>96</v>
      </c>
      <c r="H396" s="418">
        <f>+'Merluza común Artesanal'!G287</f>
        <v>3.3759999999999999</v>
      </c>
      <c r="I396" s="418">
        <f>+'Merluza común Artesanal'!H287</f>
        <v>-7.2999999999999995E-2</v>
      </c>
      <c r="J396" s="418">
        <f>+'Merluza común Artesanal'!I287</f>
        <v>3.3029999999999999</v>
      </c>
      <c r="K396" s="418">
        <f>+'Merluza común Artesanal'!J287</f>
        <v>1.34</v>
      </c>
      <c r="L396" s="418">
        <f>+'Merluza común Artesanal'!K287</f>
        <v>1.9629999999999999</v>
      </c>
      <c r="M396" s="401">
        <f>+'Merluza común Artesanal'!L287</f>
        <v>0.40569179533757194</v>
      </c>
      <c r="N396" s="397" t="str">
        <f>+'Merluza común Artesanal'!M287</f>
        <v>-</v>
      </c>
      <c r="O396" s="398">
        <f>Resumen_año!$C$5</f>
        <v>43627</v>
      </c>
    </row>
    <row r="397" spans="1:15" ht="15.75" customHeight="1">
      <c r="A397" s="414" t="s">
        <v>90</v>
      </c>
      <c r="B397" s="414" t="s">
        <v>91</v>
      </c>
      <c r="C397" s="414" t="s">
        <v>113</v>
      </c>
      <c r="D397" s="411" t="s">
        <v>461</v>
      </c>
      <c r="E397" s="411" t="str">
        <f>+'Merluza común Artesanal'!E287</f>
        <v>RAPA NUI III (RPA 965621)</v>
      </c>
      <c r="F397" s="414" t="s">
        <v>97</v>
      </c>
      <c r="G397" s="414" t="s">
        <v>98</v>
      </c>
      <c r="H397" s="418">
        <f>+'Merluza común Artesanal'!G288</f>
        <v>4.306</v>
      </c>
      <c r="I397" s="418">
        <f>+'Merluza común Artesanal'!H288</f>
        <v>0</v>
      </c>
      <c r="J397" s="418">
        <f>+'Merluza común Artesanal'!I288</f>
        <v>6.2690000000000001</v>
      </c>
      <c r="K397" s="418">
        <f>+'Merluza común Artesanal'!J288</f>
        <v>0</v>
      </c>
      <c r="L397" s="418">
        <f>+'Merluza común Artesanal'!K288</f>
        <v>6.2690000000000001</v>
      </c>
      <c r="M397" s="401">
        <f>+'Merluza común Artesanal'!L288</f>
        <v>0</v>
      </c>
      <c r="N397" s="397" t="str">
        <f>+'Merluza común Artesanal'!M288</f>
        <v>-</v>
      </c>
      <c r="O397" s="398">
        <f>Resumen_año!$C$5</f>
        <v>43627</v>
      </c>
    </row>
    <row r="398" spans="1:15" ht="15.75" customHeight="1">
      <c r="A398" s="414" t="s">
        <v>90</v>
      </c>
      <c r="B398" s="414" t="s">
        <v>91</v>
      </c>
      <c r="C398" s="414" t="s">
        <v>113</v>
      </c>
      <c r="D398" s="411" t="s">
        <v>461</v>
      </c>
      <c r="E398" s="411" t="str">
        <f>+'Merluza común Artesanal'!E287</f>
        <v>RAPA NUI III (RPA 965621)</v>
      </c>
      <c r="F398" s="414" t="s">
        <v>101</v>
      </c>
      <c r="G398" s="414" t="s">
        <v>98</v>
      </c>
      <c r="H398" s="418">
        <f>+'Merluza común Artesanal'!N287</f>
        <v>7.6820000000000004</v>
      </c>
      <c r="I398" s="418">
        <f>+'Merluza común Artesanal'!O287</f>
        <v>-7.2999999999999995E-2</v>
      </c>
      <c r="J398" s="418">
        <f>+'Merluza común Artesanal'!P287</f>
        <v>7.609</v>
      </c>
      <c r="K398" s="418">
        <f>+'Merluza común Artesanal'!Q287</f>
        <v>1.34</v>
      </c>
      <c r="L398" s="418">
        <f>+'Merluza común Artesanal'!R287</f>
        <v>6.2690000000000001</v>
      </c>
      <c r="M398" s="401">
        <f>+'Merluza común Artesanal'!S287</f>
        <v>0.17610724142462875</v>
      </c>
      <c r="N398" s="397" t="s">
        <v>262</v>
      </c>
      <c r="O398" s="398">
        <f>Resumen_año!$C$5</f>
        <v>43627</v>
      </c>
    </row>
    <row r="399" spans="1:15" ht="15.75" customHeight="1">
      <c r="A399" s="414" t="s">
        <v>90</v>
      </c>
      <c r="B399" s="414" t="s">
        <v>91</v>
      </c>
      <c r="C399" s="414" t="s">
        <v>113</v>
      </c>
      <c r="D399" s="411" t="s">
        <v>461</v>
      </c>
      <c r="E399" s="411" t="str">
        <f>+'Merluza común Artesanal'!E289</f>
        <v>RAPA NUI VII (RPA 966898)</v>
      </c>
      <c r="F399" s="414" t="s">
        <v>101</v>
      </c>
      <c r="G399" s="414" t="s">
        <v>96</v>
      </c>
      <c r="H399" s="418">
        <f>+'Merluza común Artesanal'!G289</f>
        <v>3.3769999999999998</v>
      </c>
      <c r="I399" s="418">
        <f>+'Merluza común Artesanal'!H289</f>
        <v>0</v>
      </c>
      <c r="J399" s="418">
        <f>+'Merluza común Artesanal'!I289</f>
        <v>3.3769999999999998</v>
      </c>
      <c r="K399" s="418">
        <f>+'Merluza común Artesanal'!J289</f>
        <v>1.121</v>
      </c>
      <c r="L399" s="418">
        <f>+'Merluza común Artesanal'!K289</f>
        <v>2.2559999999999998</v>
      </c>
      <c r="M399" s="401">
        <f>+'Merluza común Artesanal'!L289</f>
        <v>0.3319514361859639</v>
      </c>
      <c r="N399" s="397" t="str">
        <f>+'Merluza común Artesanal'!M289</f>
        <v>-</v>
      </c>
      <c r="O399" s="398">
        <f>Resumen_año!$C$5</f>
        <v>43627</v>
      </c>
    </row>
    <row r="400" spans="1:15" ht="15.75" customHeight="1">
      <c r="A400" s="414" t="s">
        <v>90</v>
      </c>
      <c r="B400" s="414" t="s">
        <v>91</v>
      </c>
      <c r="C400" s="414" t="s">
        <v>113</v>
      </c>
      <c r="D400" s="411" t="s">
        <v>461</v>
      </c>
      <c r="E400" s="411" t="str">
        <f>+'Merluza común Artesanal'!E289</f>
        <v>RAPA NUI VII (RPA 966898)</v>
      </c>
      <c r="F400" s="414" t="s">
        <v>97</v>
      </c>
      <c r="G400" s="414" t="s">
        <v>98</v>
      </c>
      <c r="H400" s="418">
        <f>+'Merluza común Artesanal'!G290</f>
        <v>4.3070000000000004</v>
      </c>
      <c r="I400" s="418">
        <f>+'Merluza común Artesanal'!H290</f>
        <v>0</v>
      </c>
      <c r="J400" s="418">
        <f>+'Merluza común Artesanal'!I290</f>
        <v>6.5630000000000006</v>
      </c>
      <c r="K400" s="418">
        <f>+'Merluza común Artesanal'!J290</f>
        <v>0</v>
      </c>
      <c r="L400" s="418">
        <f>+'Merluza común Artesanal'!K290</f>
        <v>6.5630000000000006</v>
      </c>
      <c r="M400" s="401">
        <f>+'Merluza común Artesanal'!L290</f>
        <v>0</v>
      </c>
      <c r="N400" s="397" t="str">
        <f>+'Merluza común Artesanal'!M290</f>
        <v>-</v>
      </c>
      <c r="O400" s="398">
        <f>Resumen_año!$C$5</f>
        <v>43627</v>
      </c>
    </row>
    <row r="401" spans="1:15" ht="15.75" customHeight="1">
      <c r="A401" s="414" t="s">
        <v>90</v>
      </c>
      <c r="B401" s="414" t="s">
        <v>91</v>
      </c>
      <c r="C401" s="414" t="s">
        <v>113</v>
      </c>
      <c r="D401" s="411" t="s">
        <v>461</v>
      </c>
      <c r="E401" s="411" t="str">
        <f>+'Merluza común Artesanal'!E289</f>
        <v>RAPA NUI VII (RPA 966898)</v>
      </c>
      <c r="F401" s="414" t="s">
        <v>101</v>
      </c>
      <c r="G401" s="414" t="s">
        <v>98</v>
      </c>
      <c r="H401" s="418">
        <f>+'Merluza común Artesanal'!N289</f>
        <v>7.6840000000000002</v>
      </c>
      <c r="I401" s="418">
        <f>+'Merluza común Artesanal'!O289</f>
        <v>0</v>
      </c>
      <c r="J401" s="418">
        <f>+'Merluza común Artesanal'!P289</f>
        <v>7.6840000000000002</v>
      </c>
      <c r="K401" s="418">
        <f>+'Merluza común Artesanal'!Q289</f>
        <v>1.121</v>
      </c>
      <c r="L401" s="418">
        <f>+'Merluza común Artesanal'!R289</f>
        <v>6.5630000000000006</v>
      </c>
      <c r="M401" s="401">
        <f>+'Merluza común Artesanal'!S289</f>
        <v>0.14588755856324831</v>
      </c>
      <c r="N401" s="395" t="s">
        <v>262</v>
      </c>
      <c r="O401" s="398">
        <f>Resumen_año!$C$5</f>
        <v>43627</v>
      </c>
    </row>
    <row r="402" spans="1:15" ht="15.75" customHeight="1">
      <c r="A402" s="414" t="s">
        <v>90</v>
      </c>
      <c r="B402" s="414" t="s">
        <v>91</v>
      </c>
      <c r="C402" s="414" t="s">
        <v>113</v>
      </c>
      <c r="D402" s="411" t="s">
        <v>461</v>
      </c>
      <c r="E402" s="411" t="str">
        <f>+'Merluza común Artesanal'!E291</f>
        <v>SAN FRANCISCO VI (RPA 967464)</v>
      </c>
      <c r="F402" s="414" t="s">
        <v>101</v>
      </c>
      <c r="G402" s="414" t="s">
        <v>96</v>
      </c>
      <c r="H402" s="418">
        <f>+'Merluza común Artesanal'!G291</f>
        <v>3.375</v>
      </c>
      <c r="I402" s="418">
        <f>+'Merluza común Artesanal'!H291</f>
        <v>0</v>
      </c>
      <c r="J402" s="418">
        <f>+'Merluza común Artesanal'!I291</f>
        <v>3.375</v>
      </c>
      <c r="K402" s="418">
        <f>+'Merluza común Artesanal'!J291</f>
        <v>1.409</v>
      </c>
      <c r="L402" s="418">
        <f>+'Merluza común Artesanal'!K291</f>
        <v>1.966</v>
      </c>
      <c r="M402" s="401">
        <f>+'Merluza común Artesanal'!L291</f>
        <v>0.41748148148148151</v>
      </c>
      <c r="N402" s="397" t="str">
        <f>+'Merluza común Artesanal'!M291</f>
        <v>-</v>
      </c>
      <c r="O402" s="398">
        <f>Resumen_año!$C$5</f>
        <v>43627</v>
      </c>
    </row>
    <row r="403" spans="1:15" ht="15.75" customHeight="1">
      <c r="A403" s="414" t="s">
        <v>90</v>
      </c>
      <c r="B403" s="414" t="s">
        <v>91</v>
      </c>
      <c r="C403" s="414" t="s">
        <v>113</v>
      </c>
      <c r="D403" s="411" t="s">
        <v>461</v>
      </c>
      <c r="E403" s="411" t="str">
        <f>+'Merluza común Artesanal'!E291</f>
        <v>SAN FRANCISCO VI (RPA 967464)</v>
      </c>
      <c r="F403" s="414" t="s">
        <v>97</v>
      </c>
      <c r="G403" s="414" t="s">
        <v>98</v>
      </c>
      <c r="H403" s="418">
        <f>+'Merluza común Artesanal'!G292</f>
        <v>4.3049999999999997</v>
      </c>
      <c r="I403" s="418">
        <f>+'Merluza común Artesanal'!H292</f>
        <v>0</v>
      </c>
      <c r="J403" s="418">
        <f>+'Merluza común Artesanal'!I292</f>
        <v>6.2709999999999999</v>
      </c>
      <c r="K403" s="418">
        <f>+'Merluza común Artesanal'!J292</f>
        <v>0</v>
      </c>
      <c r="L403" s="418">
        <f>+'Merluza común Artesanal'!K292</f>
        <v>6.2709999999999999</v>
      </c>
      <c r="M403" s="401">
        <f>+'Merluza común Artesanal'!L292</f>
        <v>0</v>
      </c>
      <c r="N403" s="397" t="str">
        <f>+'Merluza común Artesanal'!M292</f>
        <v>-</v>
      </c>
      <c r="O403" s="398">
        <f>Resumen_año!$C$5</f>
        <v>43627</v>
      </c>
    </row>
    <row r="404" spans="1:15" ht="15.75" customHeight="1">
      <c r="A404" s="414" t="s">
        <v>90</v>
      </c>
      <c r="B404" s="414" t="s">
        <v>91</v>
      </c>
      <c r="C404" s="414" t="s">
        <v>113</v>
      </c>
      <c r="D404" s="411" t="s">
        <v>461</v>
      </c>
      <c r="E404" s="411" t="str">
        <f>+'Merluza común Artesanal'!E291</f>
        <v>SAN FRANCISCO VI (RPA 967464)</v>
      </c>
      <c r="F404" s="414" t="s">
        <v>101</v>
      </c>
      <c r="G404" s="414" t="s">
        <v>98</v>
      </c>
      <c r="H404" s="418">
        <f>+'Merluza común Artesanal'!N291</f>
        <v>7.68</v>
      </c>
      <c r="I404" s="418">
        <f>+'Merluza común Artesanal'!O291</f>
        <v>0</v>
      </c>
      <c r="J404" s="418">
        <f>+'Merluza común Artesanal'!P291</f>
        <v>7.68</v>
      </c>
      <c r="K404" s="418">
        <f>+'Merluza común Artesanal'!Q291</f>
        <v>1.409</v>
      </c>
      <c r="L404" s="418">
        <f>+'Merluza común Artesanal'!R291</f>
        <v>6.2709999999999999</v>
      </c>
      <c r="M404" s="401">
        <f>+'Merluza común Artesanal'!S291</f>
        <v>0.18346354166666667</v>
      </c>
      <c r="N404" s="395" t="s">
        <v>262</v>
      </c>
      <c r="O404" s="398">
        <f>Resumen_año!$C$5</f>
        <v>43627</v>
      </c>
    </row>
    <row r="405" spans="1:15" ht="15.75" customHeight="1">
      <c r="A405" s="414" t="s">
        <v>90</v>
      </c>
      <c r="B405" s="414" t="s">
        <v>91</v>
      </c>
      <c r="C405" s="414" t="s">
        <v>113</v>
      </c>
      <c r="D405" s="411" t="s">
        <v>461</v>
      </c>
      <c r="E405" s="411" t="str">
        <f>+'Merluza común Artesanal'!E293</f>
        <v>SANTA MARIA IV (RPA 965378)</v>
      </c>
      <c r="F405" s="414" t="s">
        <v>101</v>
      </c>
      <c r="G405" s="414" t="s">
        <v>96</v>
      </c>
      <c r="H405" s="418">
        <f>+'Merluza común Artesanal'!G293</f>
        <v>3.3759999999999999</v>
      </c>
      <c r="I405" s="418">
        <f>+'Merluza común Artesanal'!H293</f>
        <v>0</v>
      </c>
      <c r="J405" s="418">
        <f>+'Merluza común Artesanal'!I293</f>
        <v>3.3759999999999999</v>
      </c>
      <c r="K405" s="418">
        <f>+'Merluza común Artesanal'!J293</f>
        <v>1.107</v>
      </c>
      <c r="L405" s="418">
        <f>+'Merluza común Artesanal'!K293</f>
        <v>2.2690000000000001</v>
      </c>
      <c r="M405" s="401">
        <f>+'Merluza común Artesanal'!L293</f>
        <v>0.32790284360189575</v>
      </c>
      <c r="N405" s="397" t="str">
        <f>+'Merluza común Artesanal'!M293</f>
        <v>-</v>
      </c>
      <c r="O405" s="398">
        <f>Resumen_año!$C$5</f>
        <v>43627</v>
      </c>
    </row>
    <row r="406" spans="1:15" ht="15.75" customHeight="1">
      <c r="A406" s="414" t="s">
        <v>90</v>
      </c>
      <c r="B406" s="414" t="s">
        <v>91</v>
      </c>
      <c r="C406" s="414" t="s">
        <v>113</v>
      </c>
      <c r="D406" s="411" t="s">
        <v>461</v>
      </c>
      <c r="E406" s="411" t="str">
        <f>+'Merluza común Artesanal'!E293</f>
        <v>SANTA MARIA IV (RPA 965378)</v>
      </c>
      <c r="F406" s="414" t="s">
        <v>97</v>
      </c>
      <c r="G406" s="414" t="s">
        <v>98</v>
      </c>
      <c r="H406" s="418">
        <f>+'Merluza común Artesanal'!G294</f>
        <v>4.3070000000000004</v>
      </c>
      <c r="I406" s="418">
        <f>+'Merluza común Artesanal'!H294</f>
        <v>0</v>
      </c>
      <c r="J406" s="418">
        <f>+'Merluza común Artesanal'!I294</f>
        <v>6.5760000000000005</v>
      </c>
      <c r="K406" s="418">
        <f>+'Merluza común Artesanal'!J294</f>
        <v>0</v>
      </c>
      <c r="L406" s="418">
        <f>+'Merluza común Artesanal'!K294</f>
        <v>6.5760000000000005</v>
      </c>
      <c r="M406" s="401">
        <f>+'Merluza común Artesanal'!L294</f>
        <v>0</v>
      </c>
      <c r="N406" s="397" t="str">
        <f>+'Merluza común Artesanal'!M294</f>
        <v>-</v>
      </c>
      <c r="O406" s="398">
        <f>Resumen_año!$C$5</f>
        <v>43627</v>
      </c>
    </row>
    <row r="407" spans="1:15" ht="15.75" customHeight="1">
      <c r="A407" s="414" t="s">
        <v>90</v>
      </c>
      <c r="B407" s="414" t="s">
        <v>91</v>
      </c>
      <c r="C407" s="414" t="s">
        <v>113</v>
      </c>
      <c r="D407" s="411" t="s">
        <v>461</v>
      </c>
      <c r="E407" s="411" t="str">
        <f>+'Merluza común Artesanal'!E293</f>
        <v>SANTA MARIA IV (RPA 965378)</v>
      </c>
      <c r="F407" s="414" t="s">
        <v>101</v>
      </c>
      <c r="G407" s="414" t="s">
        <v>98</v>
      </c>
      <c r="H407" s="418">
        <f>+'Merluza común Artesanal'!N293</f>
        <v>7.6829999999999998</v>
      </c>
      <c r="I407" s="418">
        <f>+'Merluza común Artesanal'!O293</f>
        <v>0</v>
      </c>
      <c r="J407" s="418">
        <f>+'Merluza común Artesanal'!P293</f>
        <v>7.6829999999999998</v>
      </c>
      <c r="K407" s="418">
        <f>+'Merluza común Artesanal'!Q293</f>
        <v>1.107</v>
      </c>
      <c r="L407" s="418">
        <f>+'Merluza común Artesanal'!R293</f>
        <v>6.5759999999999996</v>
      </c>
      <c r="M407" s="401">
        <f>+'Merluza común Artesanal'!S293</f>
        <v>0.14408434205388521</v>
      </c>
      <c r="N407" s="395" t="s">
        <v>262</v>
      </c>
      <c r="O407" s="398">
        <f>Resumen_año!$C$5</f>
        <v>43627</v>
      </c>
    </row>
    <row r="408" spans="1:15" ht="15.75" customHeight="1">
      <c r="A408" s="414" t="s">
        <v>90</v>
      </c>
      <c r="B408" s="414" t="s">
        <v>91</v>
      </c>
      <c r="C408" s="414" t="s">
        <v>113</v>
      </c>
      <c r="D408" s="411" t="s">
        <v>107</v>
      </c>
      <c r="E408" s="411" t="str">
        <f>+'Merluza común Artesanal'!E295</f>
        <v>STI DE ARMADORES CONSTITUCIÓN RSU 707.05.0186 (ROA 90638)</v>
      </c>
      <c r="F408" s="414" t="s">
        <v>95</v>
      </c>
      <c r="G408" s="414" t="s">
        <v>100</v>
      </c>
      <c r="H408" s="418">
        <f>'Merluza común Artesanal'!G295</f>
        <v>138.535</v>
      </c>
      <c r="I408" s="418">
        <f>'Merluza común Artesanal'!H295</f>
        <v>0</v>
      </c>
      <c r="J408" s="418">
        <f>'Merluza común Artesanal'!I295</f>
        <v>138.535</v>
      </c>
      <c r="K408" s="418">
        <f>'Merluza común Artesanal'!J295</f>
        <v>35.018999999999998</v>
      </c>
      <c r="L408" s="418">
        <f>'Merluza común Artesanal'!K295</f>
        <v>103.51599999999999</v>
      </c>
      <c r="M408" s="401">
        <f>'Merluza común Artesanal'!L295</f>
        <v>0.25278088569675533</v>
      </c>
      <c r="N408" s="395" t="str">
        <f>'Merluza común Artesanal'!M295</f>
        <v>-</v>
      </c>
      <c r="O408" s="398">
        <f>Resumen_año!$C$5</f>
        <v>43627</v>
      </c>
    </row>
    <row r="409" spans="1:15" ht="15.75" customHeight="1">
      <c r="A409" s="414" t="s">
        <v>90</v>
      </c>
      <c r="B409" s="414" t="s">
        <v>91</v>
      </c>
      <c r="C409" s="414" t="s">
        <v>113</v>
      </c>
      <c r="D409" s="411" t="s">
        <v>461</v>
      </c>
      <c r="E409" s="411" t="str">
        <f>+'Merluza común Artesanal'!E296</f>
        <v>ANUBIS II (RPA 965560)</v>
      </c>
      <c r="F409" s="414" t="s">
        <v>101</v>
      </c>
      <c r="G409" s="414" t="s">
        <v>96</v>
      </c>
      <c r="H409" s="569">
        <f>'Merluza común Artesanal'!G296</f>
        <v>3.0449999999999999</v>
      </c>
      <c r="I409" s="418">
        <f>'Merluza común Artesanal'!H296</f>
        <v>0</v>
      </c>
      <c r="J409" s="418">
        <f>'Merluza común Artesanal'!I296</f>
        <v>3.0449999999999999</v>
      </c>
      <c r="K409" s="418">
        <f>'Merluza común Artesanal'!J296</f>
        <v>2.1059999999999999</v>
      </c>
      <c r="L409" s="418">
        <f>'Merluza común Artesanal'!K296</f>
        <v>0.93900000000000006</v>
      </c>
      <c r="M409" s="401">
        <f>'Merluza común Artesanal'!L296</f>
        <v>0.69162561576354675</v>
      </c>
      <c r="N409" s="395" t="str">
        <f>'Merluza común Artesanal'!M296</f>
        <v>-</v>
      </c>
      <c r="O409" s="398">
        <f>Resumen_año!$C$5</f>
        <v>43627</v>
      </c>
    </row>
    <row r="410" spans="1:15" ht="15.75" customHeight="1">
      <c r="A410" s="414" t="s">
        <v>90</v>
      </c>
      <c r="B410" s="414" t="s">
        <v>91</v>
      </c>
      <c r="C410" s="414" t="s">
        <v>113</v>
      </c>
      <c r="D410" s="411" t="s">
        <v>461</v>
      </c>
      <c r="E410" s="411" t="str">
        <f>+'Merluza común Artesanal'!E296</f>
        <v>ANUBIS II (RPA 965560)</v>
      </c>
      <c r="F410" s="414" t="s">
        <v>97</v>
      </c>
      <c r="G410" s="414" t="s">
        <v>98</v>
      </c>
      <c r="H410" s="569">
        <f>'Merluza común Artesanal'!G297</f>
        <v>4.3079999999999998</v>
      </c>
      <c r="I410" s="418">
        <f>'Merluza común Artesanal'!H297</f>
        <v>0</v>
      </c>
      <c r="J410" s="418">
        <f>'Merluza común Artesanal'!I297</f>
        <v>5.2469999999999999</v>
      </c>
      <c r="K410" s="418">
        <f>'Merluza común Artesanal'!J297</f>
        <v>0</v>
      </c>
      <c r="L410" s="418">
        <f>'Merluza común Artesanal'!K297</f>
        <v>5.2469999999999999</v>
      </c>
      <c r="M410" s="401">
        <f>'Merluza común Artesanal'!L297</f>
        <v>0</v>
      </c>
      <c r="N410" s="395" t="str">
        <f>'Merluza común Artesanal'!M297</f>
        <v>-</v>
      </c>
      <c r="O410" s="398">
        <f>Resumen_año!$C$5</f>
        <v>43627</v>
      </c>
    </row>
    <row r="411" spans="1:15" ht="15.75" customHeight="1">
      <c r="A411" s="414" t="s">
        <v>90</v>
      </c>
      <c r="B411" s="414" t="s">
        <v>91</v>
      </c>
      <c r="C411" s="414" t="s">
        <v>113</v>
      </c>
      <c r="D411" s="411" t="s">
        <v>461</v>
      </c>
      <c r="E411" s="411" t="str">
        <f>+'Merluza común Artesanal'!E296</f>
        <v>ANUBIS II (RPA 965560)</v>
      </c>
      <c r="F411" s="414" t="s">
        <v>101</v>
      </c>
      <c r="G411" s="414" t="s">
        <v>98</v>
      </c>
      <c r="H411" s="418">
        <f>'Merluza común Artesanal'!N296</f>
        <v>7.3529999999999998</v>
      </c>
      <c r="I411" s="418">
        <f>'Merluza común Artesanal'!O296</f>
        <v>0</v>
      </c>
      <c r="J411" s="418">
        <f>'Merluza común Artesanal'!P296</f>
        <v>7.3529999999999998</v>
      </c>
      <c r="K411" s="418">
        <f>'Merluza común Artesanal'!Q296</f>
        <v>2.1059999999999999</v>
      </c>
      <c r="L411" s="418">
        <f>'Merluza común Artesanal'!R296</f>
        <v>5.2469999999999999</v>
      </c>
      <c r="M411" s="401">
        <f>'Merluza común Artesanal'!S296</f>
        <v>0.28641370869033045</v>
      </c>
      <c r="N411" s="395" t="s">
        <v>262</v>
      </c>
      <c r="O411" s="398">
        <f>Resumen_año!$C$5</f>
        <v>43627</v>
      </c>
    </row>
    <row r="412" spans="1:15" ht="15.75" customHeight="1">
      <c r="A412" s="414" t="s">
        <v>90</v>
      </c>
      <c r="B412" s="414" t="s">
        <v>91</v>
      </c>
      <c r="C412" s="414" t="s">
        <v>113</v>
      </c>
      <c r="D412" s="411" t="s">
        <v>461</v>
      </c>
      <c r="E412" s="411" t="str">
        <f>+'Merluza común Artesanal'!E298</f>
        <v>ARIES V (RPA 967117)</v>
      </c>
      <c r="F412" s="414" t="s">
        <v>101</v>
      </c>
      <c r="G412" s="414" t="s">
        <v>96</v>
      </c>
      <c r="H412" s="418">
        <f>+'Merluza común Artesanal'!G298</f>
        <v>3.0419999999999998</v>
      </c>
      <c r="I412" s="418">
        <f>+'Merluza común Artesanal'!H298</f>
        <v>0</v>
      </c>
      <c r="J412" s="418">
        <f>+'Merluza común Artesanal'!I298</f>
        <v>3.0419999999999998</v>
      </c>
      <c r="K412" s="418">
        <f>+'Merluza común Artesanal'!J298</f>
        <v>3.24</v>
      </c>
      <c r="L412" s="418">
        <f>+'Merluza común Artesanal'!K298</f>
        <v>-0.1980000000000004</v>
      </c>
      <c r="M412" s="401">
        <f>+'Merluza común Artesanal'!L298</f>
        <v>1.0650887573964498</v>
      </c>
      <c r="N412" s="397">
        <f>+'Merluza común Artesanal'!M298</f>
        <v>43615</v>
      </c>
      <c r="O412" s="398">
        <f>Resumen_año!$C$5</f>
        <v>43627</v>
      </c>
    </row>
    <row r="413" spans="1:15" ht="15.75" customHeight="1">
      <c r="A413" s="414" t="s">
        <v>90</v>
      </c>
      <c r="B413" s="414" t="s">
        <v>91</v>
      </c>
      <c r="C413" s="414" t="s">
        <v>113</v>
      </c>
      <c r="D413" s="411" t="s">
        <v>461</v>
      </c>
      <c r="E413" s="411" t="str">
        <f>+'Merluza común Artesanal'!E298</f>
        <v>ARIES V (RPA 967117)</v>
      </c>
      <c r="F413" s="414" t="s">
        <v>97</v>
      </c>
      <c r="G413" s="414" t="s">
        <v>98</v>
      </c>
      <c r="H413" s="418">
        <f>+'Merluza común Artesanal'!G299</f>
        <v>4.3029999999999999</v>
      </c>
      <c r="I413" s="418">
        <f>+'Merluza común Artesanal'!H299</f>
        <v>0</v>
      </c>
      <c r="J413" s="418">
        <f>+'Merluza común Artesanal'!I299</f>
        <v>4.1049999999999995</v>
      </c>
      <c r="K413" s="418">
        <f>+'Merluza común Artesanal'!J299</f>
        <v>0</v>
      </c>
      <c r="L413" s="418">
        <f>+'Merluza común Artesanal'!K299</f>
        <v>4.1049999999999995</v>
      </c>
      <c r="M413" s="401">
        <f>+'Merluza común Artesanal'!L299</f>
        <v>0</v>
      </c>
      <c r="N413" s="397" t="str">
        <f>+'Merluza común Artesanal'!M299</f>
        <v>-</v>
      </c>
      <c r="O413" s="398">
        <f>Resumen_año!$C$5</f>
        <v>43627</v>
      </c>
    </row>
    <row r="414" spans="1:15" ht="15.75" customHeight="1">
      <c r="A414" s="414" t="s">
        <v>90</v>
      </c>
      <c r="B414" s="414" t="s">
        <v>91</v>
      </c>
      <c r="C414" s="414" t="s">
        <v>113</v>
      </c>
      <c r="D414" s="411" t="s">
        <v>461</v>
      </c>
      <c r="E414" s="411" t="str">
        <f>+'Merluza común Artesanal'!E298</f>
        <v>ARIES V (RPA 967117)</v>
      </c>
      <c r="F414" s="414" t="s">
        <v>101</v>
      </c>
      <c r="G414" s="414" t="s">
        <v>98</v>
      </c>
      <c r="H414" s="418">
        <f>+'Merluza común Artesanal'!N298</f>
        <v>7.3449999999999998</v>
      </c>
      <c r="I414" s="418">
        <f>+'Merluza común Artesanal'!O298</f>
        <v>0</v>
      </c>
      <c r="J414" s="418">
        <f>+'Merluza común Artesanal'!P298</f>
        <v>7.3449999999999998</v>
      </c>
      <c r="K414" s="418">
        <f>+'Merluza común Artesanal'!Q298</f>
        <v>3.24</v>
      </c>
      <c r="L414" s="418">
        <f>+'Merluza común Artesanal'!R298</f>
        <v>4.1049999999999995</v>
      </c>
      <c r="M414" s="401">
        <f>+'Merluza común Artesanal'!S298</f>
        <v>0.44111640571817567</v>
      </c>
      <c r="N414" s="380" t="s">
        <v>262</v>
      </c>
      <c r="O414" s="398">
        <f>Resumen_año!$C$5</f>
        <v>43627</v>
      </c>
    </row>
    <row r="415" spans="1:15" ht="15.75" customHeight="1">
      <c r="A415" s="414" t="s">
        <v>90</v>
      </c>
      <c r="B415" s="414" t="s">
        <v>91</v>
      </c>
      <c r="C415" s="414" t="s">
        <v>113</v>
      </c>
      <c r="D415" s="411" t="s">
        <v>461</v>
      </c>
      <c r="E415" s="411" t="str">
        <f>+'Merluza común Artesanal'!E300</f>
        <v>CACHARPIN III (RPA 966768)</v>
      </c>
      <c r="F415" s="414" t="s">
        <v>101</v>
      </c>
      <c r="G415" s="414" t="s">
        <v>96</v>
      </c>
      <c r="H415" s="418">
        <f>+'Merluza común Artesanal'!G300</f>
        <v>3.044</v>
      </c>
      <c r="I415" s="418">
        <f>+'Merluza común Artesanal'!H300</f>
        <v>0</v>
      </c>
      <c r="J415" s="418">
        <f>+'Merluza común Artesanal'!I300</f>
        <v>3.044</v>
      </c>
      <c r="K415" s="418">
        <f>+'Merluza común Artesanal'!J300</f>
        <v>1.647</v>
      </c>
      <c r="L415" s="418">
        <f>+'Merluza común Artesanal'!K300</f>
        <v>1.397</v>
      </c>
      <c r="M415" s="401">
        <f>+'Merluza común Artesanal'!L300</f>
        <v>0.54106438896189224</v>
      </c>
      <c r="N415" s="397" t="str">
        <f>+'Merluza común Artesanal'!M300</f>
        <v>-</v>
      </c>
      <c r="O415" s="398">
        <f>Resumen_año!$C$5</f>
        <v>43627</v>
      </c>
    </row>
    <row r="416" spans="1:15" ht="15.75" customHeight="1">
      <c r="A416" s="414" t="s">
        <v>90</v>
      </c>
      <c r="B416" s="414" t="s">
        <v>91</v>
      </c>
      <c r="C416" s="414" t="s">
        <v>113</v>
      </c>
      <c r="D416" s="411" t="s">
        <v>461</v>
      </c>
      <c r="E416" s="411" t="str">
        <f>+'Merluza común Artesanal'!E300</f>
        <v>CACHARPIN III (RPA 966768)</v>
      </c>
      <c r="F416" s="414" t="s">
        <v>97</v>
      </c>
      <c r="G416" s="414" t="s">
        <v>98</v>
      </c>
      <c r="H416" s="418">
        <f>+'Merluza común Artesanal'!G301</f>
        <v>4.306</v>
      </c>
      <c r="I416" s="418">
        <f>+'Merluza común Artesanal'!H301</f>
        <v>0</v>
      </c>
      <c r="J416" s="418">
        <f>+'Merluza común Artesanal'!I301</f>
        <v>5.7030000000000003</v>
      </c>
      <c r="K416" s="418">
        <f>+'Merluza común Artesanal'!J301</f>
        <v>0</v>
      </c>
      <c r="L416" s="418">
        <f>+'Merluza común Artesanal'!K301</f>
        <v>5.7030000000000003</v>
      </c>
      <c r="M416" s="401">
        <f>+'Merluza común Artesanal'!L301</f>
        <v>0</v>
      </c>
      <c r="N416" s="397" t="str">
        <f>+'Merluza común Artesanal'!M301</f>
        <v>-</v>
      </c>
      <c r="O416" s="398">
        <f>Resumen_año!$C$5</f>
        <v>43627</v>
      </c>
    </row>
    <row r="417" spans="1:15" ht="15.75" customHeight="1">
      <c r="A417" s="414" t="s">
        <v>90</v>
      </c>
      <c r="B417" s="414" t="s">
        <v>91</v>
      </c>
      <c r="C417" s="414" t="s">
        <v>113</v>
      </c>
      <c r="D417" s="411" t="s">
        <v>461</v>
      </c>
      <c r="E417" s="411" t="str">
        <f>+'Merluza común Artesanal'!E300</f>
        <v>CACHARPIN III (RPA 966768)</v>
      </c>
      <c r="F417" s="414" t="s">
        <v>101</v>
      </c>
      <c r="G417" s="414" t="s">
        <v>98</v>
      </c>
      <c r="H417" s="418">
        <f>+'Merluza común Artesanal'!N300</f>
        <v>7.35</v>
      </c>
      <c r="I417" s="418">
        <f>+'Merluza común Artesanal'!O300</f>
        <v>0</v>
      </c>
      <c r="J417" s="418">
        <f>+'Merluza común Artesanal'!P300</f>
        <v>7.35</v>
      </c>
      <c r="K417" s="418">
        <f>+'Merluza común Artesanal'!Q300</f>
        <v>1.647</v>
      </c>
      <c r="L417" s="418">
        <f>+'Merluza común Artesanal'!R300</f>
        <v>5.7029999999999994</v>
      </c>
      <c r="M417" s="401">
        <f>+'Merluza común Artesanal'!S300</f>
        <v>0.22408163265306125</v>
      </c>
      <c r="N417" s="380" t="s">
        <v>262</v>
      </c>
      <c r="O417" s="398">
        <f>Resumen_año!$C$5</f>
        <v>43627</v>
      </c>
    </row>
    <row r="418" spans="1:15" ht="15.75" customHeight="1">
      <c r="A418" s="414" t="s">
        <v>90</v>
      </c>
      <c r="B418" s="414" t="s">
        <v>91</v>
      </c>
      <c r="C418" s="414" t="s">
        <v>113</v>
      </c>
      <c r="D418" s="411" t="s">
        <v>461</v>
      </c>
      <c r="E418" s="411" t="str">
        <f>+'Merluza común Artesanal'!E302</f>
        <v>CHILOTE I (RPA 961144)</v>
      </c>
      <c r="F418" s="414" t="s">
        <v>101</v>
      </c>
      <c r="G418" s="414" t="s">
        <v>96</v>
      </c>
      <c r="H418" s="418">
        <f>+'Merluza común Artesanal'!G302</f>
        <v>3.0449999999999999</v>
      </c>
      <c r="I418" s="418">
        <f>+'Merluza común Artesanal'!H302</f>
        <v>0</v>
      </c>
      <c r="J418" s="418">
        <f>+'Merluza común Artesanal'!I302</f>
        <v>3.0449999999999999</v>
      </c>
      <c r="K418" s="418">
        <f>+'Merluza común Artesanal'!J302</f>
        <v>2.052</v>
      </c>
      <c r="L418" s="418">
        <f>+'Merluza común Artesanal'!K302</f>
        <v>0.99299999999999988</v>
      </c>
      <c r="M418" s="401">
        <f>+'Merluza común Artesanal'!L302</f>
        <v>0.67389162561576355</v>
      </c>
      <c r="N418" s="397" t="str">
        <f>+'Merluza común Artesanal'!M302</f>
        <v>-</v>
      </c>
      <c r="O418" s="398">
        <f>Resumen_año!$C$5</f>
        <v>43627</v>
      </c>
    </row>
    <row r="419" spans="1:15" ht="15.75" customHeight="1">
      <c r="A419" s="414" t="s">
        <v>90</v>
      </c>
      <c r="B419" s="414" t="s">
        <v>91</v>
      </c>
      <c r="C419" s="414" t="s">
        <v>113</v>
      </c>
      <c r="D419" s="411" t="s">
        <v>461</v>
      </c>
      <c r="E419" s="411" t="str">
        <f>+'Merluza común Artesanal'!E302</f>
        <v>CHILOTE I (RPA 961144)</v>
      </c>
      <c r="F419" s="414" t="s">
        <v>97</v>
      </c>
      <c r="G419" s="414" t="s">
        <v>98</v>
      </c>
      <c r="H419" s="418">
        <f>+'Merluza común Artesanal'!G303</f>
        <v>4.3070000000000004</v>
      </c>
      <c r="I419" s="418">
        <f>+'Merluza común Artesanal'!H303</f>
        <v>0</v>
      </c>
      <c r="J419" s="418">
        <f>+'Merluza común Artesanal'!I303</f>
        <v>5.3000000000000007</v>
      </c>
      <c r="K419" s="418">
        <f>+'Merluza común Artesanal'!J303</f>
        <v>0</v>
      </c>
      <c r="L419" s="418">
        <f>+'Merluza común Artesanal'!K303</f>
        <v>5.3000000000000007</v>
      </c>
      <c r="M419" s="401">
        <f>+'Merluza común Artesanal'!L303</f>
        <v>0</v>
      </c>
      <c r="N419" s="397" t="str">
        <f>+'Merluza común Artesanal'!M303</f>
        <v>-</v>
      </c>
      <c r="O419" s="398">
        <f>Resumen_año!$C$5</f>
        <v>43627</v>
      </c>
    </row>
    <row r="420" spans="1:15" ht="15.75" customHeight="1">
      <c r="A420" s="414" t="s">
        <v>90</v>
      </c>
      <c r="B420" s="414" t="s">
        <v>91</v>
      </c>
      <c r="C420" s="414" t="s">
        <v>113</v>
      </c>
      <c r="D420" s="411" t="s">
        <v>461</v>
      </c>
      <c r="E420" s="411" t="str">
        <f>+'Merluza común Artesanal'!E302</f>
        <v>CHILOTE I (RPA 961144)</v>
      </c>
      <c r="F420" s="414" t="s">
        <v>101</v>
      </c>
      <c r="G420" s="414" t="s">
        <v>98</v>
      </c>
      <c r="H420" s="418">
        <f>+'Merluza común Artesanal'!N302</f>
        <v>7.3520000000000003</v>
      </c>
      <c r="I420" s="418">
        <f>+'Merluza común Artesanal'!O302</f>
        <v>0</v>
      </c>
      <c r="J420" s="418">
        <f>+'Merluza común Artesanal'!P302</f>
        <v>7.3520000000000003</v>
      </c>
      <c r="K420" s="418">
        <f>+'Merluza común Artesanal'!Q302</f>
        <v>2.052</v>
      </c>
      <c r="L420" s="418">
        <f>+'Merluza común Artesanal'!R302</f>
        <v>5.3000000000000007</v>
      </c>
      <c r="M420" s="401">
        <f>+'Merluza común Artesanal'!S302</f>
        <v>0.27910772578890097</v>
      </c>
      <c r="N420" s="380" t="s">
        <v>262</v>
      </c>
      <c r="O420" s="398">
        <f>Resumen_año!$C$5</f>
        <v>43627</v>
      </c>
    </row>
    <row r="421" spans="1:15" ht="15.75" customHeight="1">
      <c r="A421" s="414" t="s">
        <v>90</v>
      </c>
      <c r="B421" s="414" t="s">
        <v>91</v>
      </c>
      <c r="C421" s="414" t="s">
        <v>113</v>
      </c>
      <c r="D421" s="411" t="s">
        <v>461</v>
      </c>
      <c r="E421" s="411" t="str">
        <f>+'Merluza común Artesanal'!E304</f>
        <v>CRISTIAN III (RPA 963684)</v>
      </c>
      <c r="F421" s="414" t="s">
        <v>101</v>
      </c>
      <c r="G421" s="414" t="s">
        <v>96</v>
      </c>
      <c r="H421" s="418">
        <f>+'Merluza común Artesanal'!G304</f>
        <v>3.044</v>
      </c>
      <c r="I421" s="418">
        <f>+'Merluza común Artesanal'!H304</f>
        <v>0</v>
      </c>
      <c r="J421" s="418">
        <f>+'Merluza común Artesanal'!I304</f>
        <v>3.044</v>
      </c>
      <c r="K421" s="418">
        <f>+'Merluza común Artesanal'!J304</f>
        <v>2.2410000000000001</v>
      </c>
      <c r="L421" s="418">
        <f>+'Merluza común Artesanal'!K304</f>
        <v>0.80299999999999994</v>
      </c>
      <c r="M421" s="401">
        <f>+'Merluza común Artesanal'!L304</f>
        <v>0.73620236530880423</v>
      </c>
      <c r="N421" s="397" t="str">
        <f>+'Merluza común Artesanal'!M304</f>
        <v>-</v>
      </c>
      <c r="O421" s="398">
        <f>Resumen_año!$C$5</f>
        <v>43627</v>
      </c>
    </row>
    <row r="422" spans="1:15" ht="15.75" customHeight="1">
      <c r="A422" s="414" t="s">
        <v>90</v>
      </c>
      <c r="B422" s="414" t="s">
        <v>91</v>
      </c>
      <c r="C422" s="414" t="s">
        <v>113</v>
      </c>
      <c r="D422" s="411" t="s">
        <v>461</v>
      </c>
      <c r="E422" s="411" t="str">
        <f>+'Merluza común Artesanal'!E304</f>
        <v>CRISTIAN III (RPA 963684)</v>
      </c>
      <c r="F422" s="414" t="s">
        <v>97</v>
      </c>
      <c r="G422" s="414" t="s">
        <v>98</v>
      </c>
      <c r="H422" s="418">
        <f>+'Merluza común Artesanal'!G305</f>
        <v>4.306</v>
      </c>
      <c r="I422" s="418">
        <f>+'Merluza común Artesanal'!H305</f>
        <v>0</v>
      </c>
      <c r="J422" s="418">
        <f>+'Merluza común Artesanal'!I305</f>
        <v>5.109</v>
      </c>
      <c r="K422" s="418">
        <f>+'Merluza común Artesanal'!J305</f>
        <v>0</v>
      </c>
      <c r="L422" s="418">
        <f>+'Merluza común Artesanal'!K305</f>
        <v>5.109</v>
      </c>
      <c r="M422" s="401">
        <f>+'Merluza común Artesanal'!L305</f>
        <v>0</v>
      </c>
      <c r="N422" s="397" t="str">
        <f>+'Merluza común Artesanal'!M305</f>
        <v>-</v>
      </c>
      <c r="O422" s="398">
        <f>Resumen_año!$C$5</f>
        <v>43627</v>
      </c>
    </row>
    <row r="423" spans="1:15" ht="15.75" customHeight="1">
      <c r="A423" s="414" t="s">
        <v>90</v>
      </c>
      <c r="B423" s="414" t="s">
        <v>91</v>
      </c>
      <c r="C423" s="414" t="s">
        <v>113</v>
      </c>
      <c r="D423" s="411" t="s">
        <v>461</v>
      </c>
      <c r="E423" s="411" t="str">
        <f>+'Merluza común Artesanal'!E304</f>
        <v>CRISTIAN III (RPA 963684)</v>
      </c>
      <c r="F423" s="414" t="s">
        <v>101</v>
      </c>
      <c r="G423" s="414" t="s">
        <v>98</v>
      </c>
      <c r="H423" s="418">
        <f>+'Merluza común Artesanal'!N304</f>
        <v>7.35</v>
      </c>
      <c r="I423" s="418">
        <f>+'Merluza común Artesanal'!O304</f>
        <v>0</v>
      </c>
      <c r="J423" s="418">
        <f>+'Merluza común Artesanal'!P304</f>
        <v>7.35</v>
      </c>
      <c r="K423" s="418">
        <f>+'Merluza común Artesanal'!Q304</f>
        <v>2.2410000000000001</v>
      </c>
      <c r="L423" s="418">
        <f>+'Merluza común Artesanal'!R304</f>
        <v>5.109</v>
      </c>
      <c r="M423" s="401">
        <f>+'Merluza común Artesanal'!S304</f>
        <v>0.30489795918367352</v>
      </c>
      <c r="N423" s="380" t="s">
        <v>262</v>
      </c>
      <c r="O423" s="398">
        <f>Resumen_año!$C$5</f>
        <v>43627</v>
      </c>
    </row>
    <row r="424" spans="1:15" ht="15.75" customHeight="1">
      <c r="A424" s="414" t="s">
        <v>90</v>
      </c>
      <c r="B424" s="414" t="s">
        <v>91</v>
      </c>
      <c r="C424" s="414" t="s">
        <v>113</v>
      </c>
      <c r="D424" s="411" t="s">
        <v>461</v>
      </c>
      <c r="E424" s="411" t="str">
        <f>+'Merluza común Artesanal'!E306</f>
        <v>CRISTOBAL II (RPA960553)</v>
      </c>
      <c r="F424" s="414" t="s">
        <v>101</v>
      </c>
      <c r="G424" s="414" t="s">
        <v>96</v>
      </c>
      <c r="H424" s="418">
        <f>+'Merluza común Artesanal'!G306</f>
        <v>3.0459999999999998</v>
      </c>
      <c r="I424" s="418">
        <f>+'Merluza común Artesanal'!H306</f>
        <v>10</v>
      </c>
      <c r="J424" s="418">
        <f>+'Merluza común Artesanal'!I306</f>
        <v>13.045999999999999</v>
      </c>
      <c r="K424" s="418">
        <f>+'Merluza común Artesanal'!J306</f>
        <v>4.8600000000000003</v>
      </c>
      <c r="L424" s="418">
        <f>+'Merluza común Artesanal'!K306</f>
        <v>8.1859999999999999</v>
      </c>
      <c r="M424" s="401">
        <f>+'Merluza común Artesanal'!L306</f>
        <v>0.37252797792426801</v>
      </c>
      <c r="N424" s="397" t="str">
        <f>+'Merluza común Artesanal'!M306</f>
        <v>-</v>
      </c>
      <c r="O424" s="398">
        <f>Resumen_año!$C$5</f>
        <v>43627</v>
      </c>
    </row>
    <row r="425" spans="1:15" ht="15.75" customHeight="1">
      <c r="A425" s="414" t="s">
        <v>90</v>
      </c>
      <c r="B425" s="414" t="s">
        <v>91</v>
      </c>
      <c r="C425" s="414" t="s">
        <v>113</v>
      </c>
      <c r="D425" s="411" t="s">
        <v>461</v>
      </c>
      <c r="E425" s="411" t="str">
        <f>+'Merluza común Artesanal'!E306</f>
        <v>CRISTOBAL II (RPA960553)</v>
      </c>
      <c r="F425" s="414" t="s">
        <v>97</v>
      </c>
      <c r="G425" s="414" t="s">
        <v>98</v>
      </c>
      <c r="H425" s="418">
        <f>+'Merluza común Artesanal'!G307</f>
        <v>4.3090000000000002</v>
      </c>
      <c r="I425" s="418">
        <f>+'Merluza común Artesanal'!H307</f>
        <v>10</v>
      </c>
      <c r="J425" s="418">
        <f>+'Merluza común Artesanal'!I307</f>
        <v>22.495000000000001</v>
      </c>
      <c r="K425" s="418">
        <f>+'Merluza común Artesanal'!J307</f>
        <v>0</v>
      </c>
      <c r="L425" s="418">
        <f>+'Merluza común Artesanal'!K307</f>
        <v>22.495000000000001</v>
      </c>
      <c r="M425" s="401">
        <f>+'Merluza común Artesanal'!L307</f>
        <v>0</v>
      </c>
      <c r="N425" s="397" t="str">
        <f>+'Merluza común Artesanal'!M307</f>
        <v>-</v>
      </c>
      <c r="O425" s="398">
        <f>Resumen_año!$C$5</f>
        <v>43627</v>
      </c>
    </row>
    <row r="426" spans="1:15" ht="15.75" customHeight="1">
      <c r="A426" s="414" t="s">
        <v>90</v>
      </c>
      <c r="B426" s="414" t="s">
        <v>91</v>
      </c>
      <c r="C426" s="414" t="s">
        <v>113</v>
      </c>
      <c r="D426" s="411" t="s">
        <v>461</v>
      </c>
      <c r="E426" s="411" t="str">
        <f>+'Merluza común Artesanal'!E306</f>
        <v>CRISTOBAL II (RPA960553)</v>
      </c>
      <c r="F426" s="414" t="s">
        <v>101</v>
      </c>
      <c r="G426" s="414" t="s">
        <v>98</v>
      </c>
      <c r="H426" s="418">
        <f>+'Merluza común Artesanal'!N306</f>
        <v>7.3550000000000004</v>
      </c>
      <c r="I426" s="418">
        <f>+'Merluza común Artesanal'!O306</f>
        <v>20</v>
      </c>
      <c r="J426" s="418">
        <f>+'Merluza común Artesanal'!P306</f>
        <v>27.355</v>
      </c>
      <c r="K426" s="418">
        <f>+'Merluza común Artesanal'!Q306</f>
        <v>4.8600000000000003</v>
      </c>
      <c r="L426" s="418">
        <f>+'Merluza común Artesanal'!R306</f>
        <v>22.495000000000001</v>
      </c>
      <c r="M426" s="401">
        <f>+'Merluza común Artesanal'!S306</f>
        <v>0.17766404679217696</v>
      </c>
      <c r="N426" s="380" t="s">
        <v>262</v>
      </c>
      <c r="O426" s="398">
        <f>Resumen_año!$C$5</f>
        <v>43627</v>
      </c>
    </row>
    <row r="427" spans="1:15" ht="15.75" customHeight="1">
      <c r="A427" s="414" t="s">
        <v>90</v>
      </c>
      <c r="B427" s="414" t="s">
        <v>91</v>
      </c>
      <c r="C427" s="414" t="s">
        <v>113</v>
      </c>
      <c r="D427" s="411" t="s">
        <v>461</v>
      </c>
      <c r="E427" s="411" t="str">
        <f>+'Merluza común Artesanal'!E308</f>
        <v>CRISTOBAL III (RPA 966327)</v>
      </c>
      <c r="F427" s="414" t="s">
        <v>101</v>
      </c>
      <c r="G427" s="414" t="s">
        <v>96</v>
      </c>
      <c r="H427" s="418">
        <f>+'Merluza común Artesanal'!G308</f>
        <v>3.0510000000000002</v>
      </c>
      <c r="I427" s="418">
        <f>+'Merluza común Artesanal'!H308</f>
        <v>0</v>
      </c>
      <c r="J427" s="418">
        <f>+'Merluza común Artesanal'!I308</f>
        <v>3.0510000000000002</v>
      </c>
      <c r="K427" s="418">
        <f>+'Merluza común Artesanal'!J308</f>
        <v>1.458</v>
      </c>
      <c r="L427" s="418">
        <f>+'Merluza común Artesanal'!K308</f>
        <v>1.5930000000000002</v>
      </c>
      <c r="M427" s="401">
        <f>+'Merluza común Artesanal'!L308</f>
        <v>0.47787610619469023</v>
      </c>
      <c r="N427" s="397" t="str">
        <f>+'Merluza común Artesanal'!M308</f>
        <v>-</v>
      </c>
      <c r="O427" s="398">
        <f>Resumen_año!$C$5</f>
        <v>43627</v>
      </c>
    </row>
    <row r="428" spans="1:15" ht="15.75" customHeight="1">
      <c r="A428" s="414" t="s">
        <v>90</v>
      </c>
      <c r="B428" s="414" t="s">
        <v>91</v>
      </c>
      <c r="C428" s="414" t="s">
        <v>113</v>
      </c>
      <c r="D428" s="411" t="s">
        <v>461</v>
      </c>
      <c r="E428" s="411" t="str">
        <f>+'Merluza común Artesanal'!E308</f>
        <v>CRISTOBAL III (RPA 966327)</v>
      </c>
      <c r="F428" s="414" t="s">
        <v>97</v>
      </c>
      <c r="G428" s="414" t="s">
        <v>98</v>
      </c>
      <c r="H428" s="418">
        <f>+'Merluza común Artesanal'!G309</f>
        <v>4.3159999999999998</v>
      </c>
      <c r="I428" s="418">
        <f>+'Merluza común Artesanal'!H309</f>
        <v>0</v>
      </c>
      <c r="J428" s="418">
        <f>+'Merluza común Artesanal'!I309</f>
        <v>5.9089999999999998</v>
      </c>
      <c r="K428" s="418">
        <f>+'Merluza común Artesanal'!J309</f>
        <v>0</v>
      </c>
      <c r="L428" s="418">
        <f>+'Merluza común Artesanal'!K309</f>
        <v>5.9089999999999998</v>
      </c>
      <c r="M428" s="401">
        <f>+'Merluza común Artesanal'!L309</f>
        <v>0</v>
      </c>
      <c r="N428" s="397" t="str">
        <f>+'Merluza común Artesanal'!M309</f>
        <v>-</v>
      </c>
      <c r="O428" s="398">
        <f>Resumen_año!$C$5</f>
        <v>43627</v>
      </c>
    </row>
    <row r="429" spans="1:15" ht="15.75" customHeight="1">
      <c r="A429" s="414" t="s">
        <v>90</v>
      </c>
      <c r="B429" s="414" t="s">
        <v>91</v>
      </c>
      <c r="C429" s="414" t="s">
        <v>113</v>
      </c>
      <c r="D429" s="411" t="s">
        <v>461</v>
      </c>
      <c r="E429" s="411" t="str">
        <f>+'Merluza común Artesanal'!E308</f>
        <v>CRISTOBAL III (RPA 966327)</v>
      </c>
      <c r="F429" s="414" t="s">
        <v>101</v>
      </c>
      <c r="G429" s="414" t="s">
        <v>98</v>
      </c>
      <c r="H429" s="418">
        <f>+'Merluza común Artesanal'!N308</f>
        <v>7.367</v>
      </c>
      <c r="I429" s="418">
        <f>+'Merluza común Artesanal'!O308</f>
        <v>0</v>
      </c>
      <c r="J429" s="418">
        <f>+'Merluza común Artesanal'!P308</f>
        <v>7.367</v>
      </c>
      <c r="K429" s="418">
        <f>+'Merluza común Artesanal'!Q308</f>
        <v>1.458</v>
      </c>
      <c r="L429" s="418">
        <f>+'Merluza común Artesanal'!R308</f>
        <v>5.9089999999999998</v>
      </c>
      <c r="M429" s="401">
        <f>+'Merluza común Artesanal'!S308</f>
        <v>0.19790959685082121</v>
      </c>
      <c r="N429" s="380" t="s">
        <v>262</v>
      </c>
      <c r="O429" s="398">
        <f>Resumen_año!$C$5</f>
        <v>43627</v>
      </c>
    </row>
    <row r="430" spans="1:15" ht="15.75" customHeight="1">
      <c r="A430" s="414" t="s">
        <v>90</v>
      </c>
      <c r="B430" s="414" t="s">
        <v>91</v>
      </c>
      <c r="C430" s="414" t="s">
        <v>113</v>
      </c>
      <c r="D430" s="411" t="s">
        <v>461</v>
      </c>
      <c r="E430" s="411" t="str">
        <f>+'Merluza común Artesanal'!E310</f>
        <v>DAYSI ANDREA IV (RPA 966642)</v>
      </c>
      <c r="F430" s="414" t="s">
        <v>101</v>
      </c>
      <c r="G430" s="414" t="s">
        <v>96</v>
      </c>
      <c r="H430" s="418">
        <f>+'Merluza común Artesanal'!G310</f>
        <v>3.044</v>
      </c>
      <c r="I430" s="418">
        <f>+'Merluza común Artesanal'!H310</f>
        <v>0</v>
      </c>
      <c r="J430" s="418">
        <f>+'Merluza común Artesanal'!I310</f>
        <v>3.044</v>
      </c>
      <c r="K430" s="418">
        <f>+'Merluza común Artesanal'!J310</f>
        <v>0.78300000000000003</v>
      </c>
      <c r="L430" s="418">
        <f>+'Merluza común Artesanal'!K310</f>
        <v>2.2610000000000001</v>
      </c>
      <c r="M430" s="401">
        <f>+'Merluza común Artesanal'!L310</f>
        <v>0.25722733245729307</v>
      </c>
      <c r="N430" s="397" t="str">
        <f>+'Merluza común Artesanal'!M310</f>
        <v>-</v>
      </c>
      <c r="O430" s="398">
        <f>Resumen_año!$C$5</f>
        <v>43627</v>
      </c>
    </row>
    <row r="431" spans="1:15" ht="15.75" customHeight="1">
      <c r="A431" s="414" t="s">
        <v>90</v>
      </c>
      <c r="B431" s="414" t="s">
        <v>91</v>
      </c>
      <c r="C431" s="414" t="s">
        <v>113</v>
      </c>
      <c r="D431" s="411" t="s">
        <v>461</v>
      </c>
      <c r="E431" s="411" t="str">
        <f>+'Merluza común Artesanal'!E310</f>
        <v>DAYSI ANDREA IV (RPA 966642)</v>
      </c>
      <c r="F431" s="414" t="s">
        <v>97</v>
      </c>
      <c r="G431" s="414" t="s">
        <v>98</v>
      </c>
      <c r="H431" s="418">
        <f>+'Merluza común Artesanal'!G311</f>
        <v>4.306</v>
      </c>
      <c r="I431" s="418">
        <f>+'Merluza común Artesanal'!H311</f>
        <v>0</v>
      </c>
      <c r="J431" s="418">
        <f>+'Merluza común Artesanal'!I311</f>
        <v>6.5670000000000002</v>
      </c>
      <c r="K431" s="418">
        <f>+'Merluza común Artesanal'!J311</f>
        <v>0</v>
      </c>
      <c r="L431" s="418">
        <f>+'Merluza común Artesanal'!K311</f>
        <v>6.5670000000000002</v>
      </c>
      <c r="M431" s="401">
        <f>+'Merluza común Artesanal'!L311</f>
        <v>0</v>
      </c>
      <c r="N431" s="397" t="str">
        <f>+'Merluza común Artesanal'!M311</f>
        <v>-</v>
      </c>
      <c r="O431" s="398">
        <f>Resumen_año!$C$5</f>
        <v>43627</v>
      </c>
    </row>
    <row r="432" spans="1:15" ht="15.75" customHeight="1">
      <c r="A432" s="414" t="s">
        <v>90</v>
      </c>
      <c r="B432" s="414" t="s">
        <v>91</v>
      </c>
      <c r="C432" s="414" t="s">
        <v>113</v>
      </c>
      <c r="D432" s="411" t="s">
        <v>461</v>
      </c>
      <c r="E432" s="411" t="str">
        <f>+'Merluza común Artesanal'!E310</f>
        <v>DAYSI ANDREA IV (RPA 966642)</v>
      </c>
      <c r="F432" s="414" t="s">
        <v>101</v>
      </c>
      <c r="G432" s="414" t="s">
        <v>98</v>
      </c>
      <c r="H432" s="418">
        <f>+'Merluza común Artesanal'!N310</f>
        <v>7.35</v>
      </c>
      <c r="I432" s="418">
        <f>+'Merluza común Artesanal'!O310</f>
        <v>0</v>
      </c>
      <c r="J432" s="418">
        <f>+'Merluza común Artesanal'!P310</f>
        <v>7.35</v>
      </c>
      <c r="K432" s="418">
        <f>+'Merluza común Artesanal'!Q310</f>
        <v>0.78300000000000003</v>
      </c>
      <c r="L432" s="418">
        <f>+'Merluza común Artesanal'!R310</f>
        <v>6.5669999999999993</v>
      </c>
      <c r="M432" s="401">
        <f>+'Merluza común Artesanal'!S310</f>
        <v>0.10653061224489797</v>
      </c>
      <c r="N432" s="380" t="s">
        <v>262</v>
      </c>
      <c r="O432" s="398">
        <f>Resumen_año!$C$5</f>
        <v>43627</v>
      </c>
    </row>
    <row r="433" spans="1:15" ht="15.75" customHeight="1">
      <c r="A433" s="414" t="s">
        <v>90</v>
      </c>
      <c r="B433" s="414" t="s">
        <v>91</v>
      </c>
      <c r="C433" s="414" t="s">
        <v>113</v>
      </c>
      <c r="D433" s="411" t="s">
        <v>461</v>
      </c>
      <c r="E433" s="411" t="str">
        <f>+'Merluza común Artesanal'!E312</f>
        <v>FARO FELIX III (RPA 965293)</v>
      </c>
      <c r="F433" s="414" t="s">
        <v>101</v>
      </c>
      <c r="G433" s="414" t="s">
        <v>96</v>
      </c>
      <c r="H433" s="418">
        <f>+'Merluza común Artesanal'!G312</f>
        <v>3.044</v>
      </c>
      <c r="I433" s="418">
        <f>+'Merluza común Artesanal'!H312</f>
        <v>0</v>
      </c>
      <c r="J433" s="418">
        <f>+'Merluza común Artesanal'!I312</f>
        <v>3.044</v>
      </c>
      <c r="K433" s="418">
        <f>+'Merluza común Artesanal'!J312</f>
        <v>0.91800000000000004</v>
      </c>
      <c r="L433" s="418">
        <f>+'Merluza común Artesanal'!K312</f>
        <v>2.1259999999999999</v>
      </c>
      <c r="M433" s="401">
        <f>+'Merluza común Artesanal'!L312</f>
        <v>0.30157687253613669</v>
      </c>
      <c r="N433" s="397" t="str">
        <f>+'Merluza común Artesanal'!M312</f>
        <v>-</v>
      </c>
      <c r="O433" s="398">
        <f>Resumen_año!$C$5</f>
        <v>43627</v>
      </c>
    </row>
    <row r="434" spans="1:15" ht="15.75" customHeight="1">
      <c r="A434" s="414" t="s">
        <v>90</v>
      </c>
      <c r="B434" s="414" t="s">
        <v>91</v>
      </c>
      <c r="C434" s="414" t="s">
        <v>113</v>
      </c>
      <c r="D434" s="411" t="s">
        <v>461</v>
      </c>
      <c r="E434" s="411" t="str">
        <f>+'Merluza común Artesanal'!E312</f>
        <v>FARO FELIX III (RPA 965293)</v>
      </c>
      <c r="F434" s="414" t="s">
        <v>97</v>
      </c>
      <c r="G434" s="414" t="s">
        <v>98</v>
      </c>
      <c r="H434" s="418">
        <f>+'Merluza común Artesanal'!G313</f>
        <v>4.306</v>
      </c>
      <c r="I434" s="418">
        <f>+'Merluza común Artesanal'!H313</f>
        <v>0</v>
      </c>
      <c r="J434" s="418">
        <f>+'Merluza común Artesanal'!I313</f>
        <v>6.4320000000000004</v>
      </c>
      <c r="K434" s="418">
        <f>+'Merluza común Artesanal'!J313</f>
        <v>0</v>
      </c>
      <c r="L434" s="418">
        <f>+'Merluza común Artesanal'!K313</f>
        <v>6.4320000000000004</v>
      </c>
      <c r="M434" s="401">
        <f>+'Merluza común Artesanal'!L313</f>
        <v>0</v>
      </c>
      <c r="N434" s="397" t="str">
        <f>+'Merluza común Artesanal'!M313</f>
        <v>-</v>
      </c>
      <c r="O434" s="398">
        <f>Resumen_año!$C$5</f>
        <v>43627</v>
      </c>
    </row>
    <row r="435" spans="1:15" ht="15.75" customHeight="1">
      <c r="A435" s="414" t="s">
        <v>90</v>
      </c>
      <c r="B435" s="414" t="s">
        <v>91</v>
      </c>
      <c r="C435" s="414" t="s">
        <v>113</v>
      </c>
      <c r="D435" s="411" t="s">
        <v>461</v>
      </c>
      <c r="E435" s="411" t="str">
        <f>+'Merluza común Artesanal'!E312</f>
        <v>FARO FELIX III (RPA 965293)</v>
      </c>
      <c r="F435" s="414" t="s">
        <v>101</v>
      </c>
      <c r="G435" s="414" t="s">
        <v>98</v>
      </c>
      <c r="H435" s="418">
        <f>+'Merluza común Artesanal'!N312</f>
        <v>7.35</v>
      </c>
      <c r="I435" s="418">
        <f>+'Merluza común Artesanal'!O312</f>
        <v>0</v>
      </c>
      <c r="J435" s="418">
        <f>+'Merluza común Artesanal'!P312</f>
        <v>7.35</v>
      </c>
      <c r="K435" s="418">
        <f>+'Merluza común Artesanal'!Q312</f>
        <v>0.91800000000000004</v>
      </c>
      <c r="L435" s="418">
        <f>+'Merluza común Artesanal'!R312</f>
        <v>6.4319999999999995</v>
      </c>
      <c r="M435" s="401">
        <f>+'Merluza común Artesanal'!S312</f>
        <v>0.12489795918367348</v>
      </c>
      <c r="N435" s="380" t="s">
        <v>262</v>
      </c>
      <c r="O435" s="398">
        <f>Resumen_año!$C$5</f>
        <v>43627</v>
      </c>
    </row>
    <row r="436" spans="1:15" ht="15.75" customHeight="1">
      <c r="A436" s="414" t="s">
        <v>90</v>
      </c>
      <c r="B436" s="414" t="s">
        <v>91</v>
      </c>
      <c r="C436" s="414" t="s">
        <v>113</v>
      </c>
      <c r="D436" s="411" t="s">
        <v>461</v>
      </c>
      <c r="E436" s="411" t="str">
        <f>+'Merluza común Artesanal'!E314</f>
        <v>JEREMY IGNACIO II (RPA 963727)</v>
      </c>
      <c r="F436" s="414" t="s">
        <v>101</v>
      </c>
      <c r="G436" s="414" t="s">
        <v>96</v>
      </c>
      <c r="H436" s="418">
        <f>+'Merluza común Artesanal'!G314</f>
        <v>3.0449999999999999</v>
      </c>
      <c r="I436" s="418">
        <f>+'Merluza común Artesanal'!H314</f>
        <v>0</v>
      </c>
      <c r="J436" s="418">
        <f>+'Merluza común Artesanal'!I314</f>
        <v>3.0449999999999999</v>
      </c>
      <c r="K436" s="418">
        <f>+'Merluza común Artesanal'!J314</f>
        <v>3.1320000000000001</v>
      </c>
      <c r="L436" s="418">
        <f>+'Merluza común Artesanal'!K314</f>
        <v>-8.7000000000000188E-2</v>
      </c>
      <c r="M436" s="401">
        <f>+'Merluza común Artesanal'!L314</f>
        <v>1.0285714285714287</v>
      </c>
      <c r="N436" s="397">
        <f>+'Merluza común Artesanal'!M314</f>
        <v>43622</v>
      </c>
      <c r="O436" s="398">
        <f>Resumen_año!$C$5</f>
        <v>43627</v>
      </c>
    </row>
    <row r="437" spans="1:15" ht="15.75" customHeight="1">
      <c r="A437" s="414" t="s">
        <v>90</v>
      </c>
      <c r="B437" s="414" t="s">
        <v>91</v>
      </c>
      <c r="C437" s="414" t="s">
        <v>113</v>
      </c>
      <c r="D437" s="411" t="s">
        <v>461</v>
      </c>
      <c r="E437" s="411" t="str">
        <f>+'Merluza común Artesanal'!E314</f>
        <v>JEREMY IGNACIO II (RPA 963727)</v>
      </c>
      <c r="F437" s="414" t="s">
        <v>97</v>
      </c>
      <c r="G437" s="414" t="s">
        <v>98</v>
      </c>
      <c r="H437" s="418">
        <f>+'Merluza común Artesanal'!G315</f>
        <v>4.3070000000000004</v>
      </c>
      <c r="I437" s="418">
        <f>+'Merluza común Artesanal'!H315</f>
        <v>0</v>
      </c>
      <c r="J437" s="418">
        <f>+'Merluza común Artesanal'!I315</f>
        <v>4.2200000000000006</v>
      </c>
      <c r="K437" s="418">
        <f>+'Merluza común Artesanal'!J315</f>
        <v>0</v>
      </c>
      <c r="L437" s="418">
        <f>+'Merluza común Artesanal'!K315</f>
        <v>4.2200000000000006</v>
      </c>
      <c r="M437" s="401">
        <f>+'Merluza común Artesanal'!L315</f>
        <v>0</v>
      </c>
      <c r="N437" s="397" t="str">
        <f>+'Merluza común Artesanal'!M315</f>
        <v>-</v>
      </c>
      <c r="O437" s="398">
        <f>Resumen_año!$C$5</f>
        <v>43627</v>
      </c>
    </row>
    <row r="438" spans="1:15" ht="15.75" customHeight="1">
      <c r="A438" s="414" t="s">
        <v>90</v>
      </c>
      <c r="B438" s="414" t="s">
        <v>91</v>
      </c>
      <c r="C438" s="414" t="s">
        <v>113</v>
      </c>
      <c r="D438" s="411" t="s">
        <v>461</v>
      </c>
      <c r="E438" s="411" t="str">
        <f>+'Merluza común Artesanal'!E314</f>
        <v>JEREMY IGNACIO II (RPA 963727)</v>
      </c>
      <c r="F438" s="414" t="s">
        <v>101</v>
      </c>
      <c r="G438" s="414" t="s">
        <v>98</v>
      </c>
      <c r="H438" s="418">
        <f>+'Merluza común Artesanal'!N314</f>
        <v>7.3520000000000003</v>
      </c>
      <c r="I438" s="418">
        <f>+'Merluza común Artesanal'!O314</f>
        <v>0</v>
      </c>
      <c r="J438" s="418">
        <f>+'Merluza común Artesanal'!P314</f>
        <v>7.3520000000000003</v>
      </c>
      <c r="K438" s="418">
        <f>+'Merluza común Artesanal'!Q314</f>
        <v>3.1320000000000001</v>
      </c>
      <c r="L438" s="418">
        <f>+'Merluza común Artesanal'!R314</f>
        <v>4.2200000000000006</v>
      </c>
      <c r="M438" s="401">
        <f>+'Merluza común Artesanal'!S314</f>
        <v>0.42600652883569096</v>
      </c>
      <c r="N438" s="380" t="s">
        <v>262</v>
      </c>
      <c r="O438" s="398">
        <f>Resumen_año!$C$5</f>
        <v>43627</v>
      </c>
    </row>
    <row r="439" spans="1:15" ht="15.75" customHeight="1">
      <c r="A439" s="414" t="s">
        <v>90</v>
      </c>
      <c r="B439" s="414" t="s">
        <v>91</v>
      </c>
      <c r="C439" s="414" t="s">
        <v>113</v>
      </c>
      <c r="D439" s="411" t="s">
        <v>461</v>
      </c>
      <c r="E439" s="411" t="str">
        <f>+'Merluza común Artesanal'!E316</f>
        <v>JIMMY CRISTAL II (RPA 966785)</v>
      </c>
      <c r="F439" s="414" t="s">
        <v>101</v>
      </c>
      <c r="G439" s="414" t="s">
        <v>96</v>
      </c>
      <c r="H439" s="418">
        <f>+'Merluza común Artesanal'!G316</f>
        <v>3.0449999999999999</v>
      </c>
      <c r="I439" s="418">
        <f>+'Merluza común Artesanal'!H316</f>
        <v>0</v>
      </c>
      <c r="J439" s="418">
        <f>+'Merluza común Artesanal'!I316</f>
        <v>3.0449999999999999</v>
      </c>
      <c r="K439" s="418">
        <f>+'Merluza común Artesanal'!J316</f>
        <v>2.214</v>
      </c>
      <c r="L439" s="418">
        <f>+'Merluza común Artesanal'!K316</f>
        <v>0.83099999999999996</v>
      </c>
      <c r="M439" s="401">
        <f>+'Merluza común Artesanal'!L316</f>
        <v>0.72709359605911328</v>
      </c>
      <c r="N439" s="397" t="str">
        <f>+'Merluza común Artesanal'!M316</f>
        <v>-</v>
      </c>
      <c r="O439" s="398">
        <f>Resumen_año!$C$5</f>
        <v>43627</v>
      </c>
    </row>
    <row r="440" spans="1:15" ht="15.75" customHeight="1">
      <c r="A440" s="414" t="s">
        <v>90</v>
      </c>
      <c r="B440" s="414" t="s">
        <v>91</v>
      </c>
      <c r="C440" s="414" t="s">
        <v>113</v>
      </c>
      <c r="D440" s="411" t="s">
        <v>461</v>
      </c>
      <c r="E440" s="411" t="str">
        <f>+'Merluza común Artesanal'!E316</f>
        <v>JIMMY CRISTAL II (RPA 966785)</v>
      </c>
      <c r="F440" s="414" t="s">
        <v>97</v>
      </c>
      <c r="G440" s="414" t="s">
        <v>98</v>
      </c>
      <c r="H440" s="418">
        <f>+'Merluza común Artesanal'!G317</f>
        <v>4.306</v>
      </c>
      <c r="I440" s="418">
        <f>+'Merluza común Artesanal'!H317</f>
        <v>0</v>
      </c>
      <c r="J440" s="418">
        <f>+'Merluza común Artesanal'!I317</f>
        <v>5.1370000000000005</v>
      </c>
      <c r="K440" s="418">
        <f>+'Merluza común Artesanal'!J317</f>
        <v>0</v>
      </c>
      <c r="L440" s="418">
        <f>+'Merluza común Artesanal'!K317</f>
        <v>5.1370000000000005</v>
      </c>
      <c r="M440" s="401">
        <f>+'Merluza común Artesanal'!L317</f>
        <v>0</v>
      </c>
      <c r="N440" s="397" t="str">
        <f>+'Merluza común Artesanal'!M317</f>
        <v>-</v>
      </c>
      <c r="O440" s="398">
        <f>Resumen_año!$C$5</f>
        <v>43627</v>
      </c>
    </row>
    <row r="441" spans="1:15" ht="15.75" customHeight="1">
      <c r="A441" s="414" t="s">
        <v>90</v>
      </c>
      <c r="B441" s="414" t="s">
        <v>91</v>
      </c>
      <c r="C441" s="414" t="s">
        <v>113</v>
      </c>
      <c r="D441" s="411" t="s">
        <v>461</v>
      </c>
      <c r="E441" s="411" t="str">
        <f>+'Merluza común Artesanal'!E316</f>
        <v>JIMMY CRISTAL II (RPA 966785)</v>
      </c>
      <c r="F441" s="414" t="s">
        <v>101</v>
      </c>
      <c r="G441" s="414" t="s">
        <v>98</v>
      </c>
      <c r="H441" s="418">
        <f>+'Merluza común Artesanal'!N316</f>
        <v>7.351</v>
      </c>
      <c r="I441" s="418">
        <f>+'Merluza común Artesanal'!O316</f>
        <v>0</v>
      </c>
      <c r="J441" s="418">
        <f>+'Merluza común Artesanal'!P316</f>
        <v>7.351</v>
      </c>
      <c r="K441" s="418">
        <f>+'Merluza común Artesanal'!Q316</f>
        <v>2.214</v>
      </c>
      <c r="L441" s="418">
        <f>+'Merluza común Artesanal'!R316</f>
        <v>5.1370000000000005</v>
      </c>
      <c r="M441" s="401">
        <f>+'Merluza común Artesanal'!S316</f>
        <v>0.30118351244728608</v>
      </c>
      <c r="N441" s="380" t="s">
        <v>262</v>
      </c>
      <c r="O441" s="398">
        <f>Resumen_año!$C$5</f>
        <v>43627</v>
      </c>
    </row>
    <row r="442" spans="1:15" ht="15.75" customHeight="1">
      <c r="A442" s="414" t="s">
        <v>90</v>
      </c>
      <c r="B442" s="414" t="s">
        <v>91</v>
      </c>
      <c r="C442" s="414" t="s">
        <v>113</v>
      </c>
      <c r="D442" s="411" t="s">
        <v>461</v>
      </c>
      <c r="E442" s="411" t="str">
        <f>+'Merluza común Artesanal'!E318</f>
        <v>KOSITA II (RPA 966412)</v>
      </c>
      <c r="F442" s="414" t="s">
        <v>101</v>
      </c>
      <c r="G442" s="414" t="s">
        <v>96</v>
      </c>
      <c r="H442" s="418">
        <f>+'Merluza común Artesanal'!G318</f>
        <v>3.044</v>
      </c>
      <c r="I442" s="418">
        <f>+'Merluza común Artesanal'!H318</f>
        <v>0</v>
      </c>
      <c r="J442" s="418">
        <f>+'Merluza común Artesanal'!I318</f>
        <v>3.044</v>
      </c>
      <c r="K442" s="418">
        <f>+'Merluza común Artesanal'!J318</f>
        <v>1.377</v>
      </c>
      <c r="L442" s="418">
        <f>+'Merluza común Artesanal'!K318</f>
        <v>1.667</v>
      </c>
      <c r="M442" s="401">
        <f>+'Merluza común Artesanal'!L318</f>
        <v>0.452365308804205</v>
      </c>
      <c r="N442" s="397" t="str">
        <f>+'Merluza común Artesanal'!M318</f>
        <v>-</v>
      </c>
      <c r="O442" s="398">
        <f>Resumen_año!$C$5</f>
        <v>43627</v>
      </c>
    </row>
    <row r="443" spans="1:15" ht="15.75" customHeight="1">
      <c r="A443" s="414" t="s">
        <v>90</v>
      </c>
      <c r="B443" s="414" t="s">
        <v>91</v>
      </c>
      <c r="C443" s="414" t="s">
        <v>113</v>
      </c>
      <c r="D443" s="411" t="s">
        <v>461</v>
      </c>
      <c r="E443" s="411" t="str">
        <f>+'Merluza común Artesanal'!E318</f>
        <v>KOSITA II (RPA 966412)</v>
      </c>
      <c r="F443" s="414" t="s">
        <v>97</v>
      </c>
      <c r="G443" s="414" t="s">
        <v>98</v>
      </c>
      <c r="H443" s="418">
        <f>+'Merluza común Artesanal'!G319</f>
        <v>4.3049999999999997</v>
      </c>
      <c r="I443" s="418">
        <f>+'Merluza común Artesanal'!H319</f>
        <v>0</v>
      </c>
      <c r="J443" s="418">
        <f>+'Merluza común Artesanal'!I319</f>
        <v>5.9719999999999995</v>
      </c>
      <c r="K443" s="418">
        <f>+'Merluza común Artesanal'!J319</f>
        <v>0</v>
      </c>
      <c r="L443" s="418">
        <f>+'Merluza común Artesanal'!K319</f>
        <v>5.9719999999999995</v>
      </c>
      <c r="M443" s="401">
        <f>+'Merluza común Artesanal'!L319</f>
        <v>0</v>
      </c>
      <c r="N443" s="397" t="str">
        <f>+'Merluza común Artesanal'!M319</f>
        <v>-</v>
      </c>
      <c r="O443" s="398">
        <f>Resumen_año!$C$5</f>
        <v>43627</v>
      </c>
    </row>
    <row r="444" spans="1:15" ht="15.75" customHeight="1">
      <c r="A444" s="414" t="s">
        <v>90</v>
      </c>
      <c r="B444" s="414" t="s">
        <v>91</v>
      </c>
      <c r="C444" s="414" t="s">
        <v>113</v>
      </c>
      <c r="D444" s="411" t="s">
        <v>461</v>
      </c>
      <c r="E444" s="411" t="str">
        <f>+'Merluza común Artesanal'!E318</f>
        <v>KOSITA II (RPA 966412)</v>
      </c>
      <c r="F444" s="414" t="s">
        <v>101</v>
      </c>
      <c r="G444" s="414" t="s">
        <v>98</v>
      </c>
      <c r="H444" s="418">
        <f>+'Merluza común Artesanal'!N318</f>
        <v>7.3490000000000002</v>
      </c>
      <c r="I444" s="418">
        <f>+'Merluza común Artesanal'!O318</f>
        <v>0</v>
      </c>
      <c r="J444" s="418">
        <f>+'Merluza común Artesanal'!P318</f>
        <v>7.3490000000000002</v>
      </c>
      <c r="K444" s="418">
        <f>+'Merluza común Artesanal'!Q318</f>
        <v>1.377</v>
      </c>
      <c r="L444" s="418">
        <f>+'Merluza común Artesanal'!R318</f>
        <v>5.9720000000000004</v>
      </c>
      <c r="M444" s="401">
        <f>+'Merluza común Artesanal'!S318</f>
        <v>0.1873724316233501</v>
      </c>
      <c r="N444" s="380" t="s">
        <v>262</v>
      </c>
      <c r="O444" s="398">
        <f>Resumen_año!$C$5</f>
        <v>43627</v>
      </c>
    </row>
    <row r="445" spans="1:15" ht="15.75" customHeight="1">
      <c r="A445" s="414" t="s">
        <v>90</v>
      </c>
      <c r="B445" s="414" t="s">
        <v>91</v>
      </c>
      <c r="C445" s="414" t="s">
        <v>113</v>
      </c>
      <c r="D445" s="411" t="s">
        <v>461</v>
      </c>
      <c r="E445" s="411" t="str">
        <f>+'Merluza común Artesanal'!E320</f>
        <v>LAITO II (RPA 966648)</v>
      </c>
      <c r="F445" s="414" t="s">
        <v>101</v>
      </c>
      <c r="G445" s="414" t="s">
        <v>96</v>
      </c>
      <c r="H445" s="418">
        <f>+'Merluza común Artesanal'!G320</f>
        <v>3.0419999999999998</v>
      </c>
      <c r="I445" s="418">
        <f>+'Merluza común Artesanal'!H320</f>
        <v>0</v>
      </c>
      <c r="J445" s="418">
        <f>+'Merluza común Artesanal'!I320</f>
        <v>3.0419999999999998</v>
      </c>
      <c r="K445" s="418">
        <f>+'Merluza común Artesanal'!J320</f>
        <v>1.7010000000000001</v>
      </c>
      <c r="L445" s="418">
        <f>+'Merluza común Artesanal'!K320</f>
        <v>1.3409999999999997</v>
      </c>
      <c r="M445" s="401">
        <f>+'Merluza común Artesanal'!L320</f>
        <v>0.55917159763313617</v>
      </c>
      <c r="N445" s="397" t="str">
        <f>+'Merluza común Artesanal'!M320</f>
        <v>-</v>
      </c>
      <c r="O445" s="398">
        <f>Resumen_año!$C$5</f>
        <v>43627</v>
      </c>
    </row>
    <row r="446" spans="1:15" ht="15.75" customHeight="1">
      <c r="A446" s="414" t="s">
        <v>90</v>
      </c>
      <c r="B446" s="414" t="s">
        <v>91</v>
      </c>
      <c r="C446" s="414" t="s">
        <v>113</v>
      </c>
      <c r="D446" s="411" t="s">
        <v>461</v>
      </c>
      <c r="E446" s="411" t="str">
        <f>+'Merluza común Artesanal'!E320</f>
        <v>LAITO II (RPA 966648)</v>
      </c>
      <c r="F446" s="414" t="s">
        <v>97</v>
      </c>
      <c r="G446" s="414" t="s">
        <v>98</v>
      </c>
      <c r="H446" s="418">
        <f>+'Merluza común Artesanal'!G321</f>
        <v>4.3029999999999999</v>
      </c>
      <c r="I446" s="418">
        <f>+'Merluza común Artesanal'!H321</f>
        <v>0</v>
      </c>
      <c r="J446" s="418">
        <f>+'Merluza común Artesanal'!I321</f>
        <v>5.6440000000000001</v>
      </c>
      <c r="K446" s="418">
        <f>+'Merluza común Artesanal'!J321</f>
        <v>0</v>
      </c>
      <c r="L446" s="418">
        <f>+'Merluza común Artesanal'!K321</f>
        <v>5.6440000000000001</v>
      </c>
      <c r="M446" s="401">
        <f>+'Merluza común Artesanal'!L321</f>
        <v>0</v>
      </c>
      <c r="N446" s="397" t="str">
        <f>+'Merluza común Artesanal'!M321</f>
        <v>-</v>
      </c>
      <c r="O446" s="398">
        <f>Resumen_año!$C$5</f>
        <v>43627</v>
      </c>
    </row>
    <row r="447" spans="1:15" ht="15.75" customHeight="1">
      <c r="A447" s="414" t="s">
        <v>90</v>
      </c>
      <c r="B447" s="414" t="s">
        <v>91</v>
      </c>
      <c r="C447" s="414" t="s">
        <v>113</v>
      </c>
      <c r="D447" s="411" t="s">
        <v>461</v>
      </c>
      <c r="E447" s="411" t="str">
        <f>+'Merluza común Artesanal'!E320</f>
        <v>LAITO II (RPA 966648)</v>
      </c>
      <c r="F447" s="414" t="s">
        <v>101</v>
      </c>
      <c r="G447" s="414" t="s">
        <v>98</v>
      </c>
      <c r="H447" s="418">
        <f>+'Merluza común Artesanal'!N320</f>
        <v>7.3449999999999998</v>
      </c>
      <c r="I447" s="418">
        <f>+'Merluza común Artesanal'!O320</f>
        <v>0</v>
      </c>
      <c r="J447" s="418">
        <f>+'Merluza común Artesanal'!P320</f>
        <v>7.3449999999999998</v>
      </c>
      <c r="K447" s="418">
        <f>+'Merluza común Artesanal'!Q320</f>
        <v>1.7010000000000001</v>
      </c>
      <c r="L447" s="418">
        <f>+'Merluza común Artesanal'!R320</f>
        <v>5.6440000000000001</v>
      </c>
      <c r="M447" s="401">
        <f>+'Merluza común Artesanal'!S320</f>
        <v>0.23158611300204221</v>
      </c>
      <c r="N447" s="380" t="s">
        <v>262</v>
      </c>
      <c r="O447" s="398">
        <f>Resumen_año!$C$5</f>
        <v>43627</v>
      </c>
    </row>
    <row r="448" spans="1:15" ht="15.75" customHeight="1">
      <c r="A448" s="414" t="s">
        <v>90</v>
      </c>
      <c r="B448" s="414" t="s">
        <v>91</v>
      </c>
      <c r="C448" s="414" t="s">
        <v>113</v>
      </c>
      <c r="D448" s="411" t="s">
        <v>461</v>
      </c>
      <c r="E448" s="411" t="str">
        <f>+'Merluza común Artesanal'!E322</f>
        <v>LAITO III (RPA 960526)</v>
      </c>
      <c r="F448" s="414" t="s">
        <v>101</v>
      </c>
      <c r="G448" s="414" t="s">
        <v>96</v>
      </c>
      <c r="H448" s="418">
        <f>+'Merluza común Artesanal'!G322</f>
        <v>3.0449999999999999</v>
      </c>
      <c r="I448" s="418">
        <f>+'Merluza común Artesanal'!H322</f>
        <v>0</v>
      </c>
      <c r="J448" s="418">
        <f>+'Merluza común Artesanal'!I322</f>
        <v>3.0449999999999999</v>
      </c>
      <c r="K448" s="418">
        <f>+'Merluza común Artesanal'!J322</f>
        <v>1.4850000000000001</v>
      </c>
      <c r="L448" s="418">
        <f>+'Merluza común Artesanal'!K322</f>
        <v>1.5599999999999998</v>
      </c>
      <c r="M448" s="401">
        <f>+'Merluza común Artesanal'!L322</f>
        <v>0.48768472906403948</v>
      </c>
      <c r="N448" s="397" t="str">
        <f>+'Merluza común Artesanal'!M322</f>
        <v>-</v>
      </c>
      <c r="O448" s="398">
        <f>Resumen_año!$C$5</f>
        <v>43627</v>
      </c>
    </row>
    <row r="449" spans="1:15" ht="15.75" customHeight="1">
      <c r="A449" s="414" t="s">
        <v>90</v>
      </c>
      <c r="B449" s="414" t="s">
        <v>91</v>
      </c>
      <c r="C449" s="414" t="s">
        <v>113</v>
      </c>
      <c r="D449" s="411" t="s">
        <v>461</v>
      </c>
      <c r="E449" s="411" t="str">
        <f>+'Merluza común Artesanal'!E322</f>
        <v>LAITO III (RPA 960526)</v>
      </c>
      <c r="F449" s="414" t="s">
        <v>97</v>
      </c>
      <c r="G449" s="414" t="s">
        <v>98</v>
      </c>
      <c r="H449" s="418">
        <f>+'Merluza común Artesanal'!G323</f>
        <v>4.3070000000000004</v>
      </c>
      <c r="I449" s="418">
        <f>+'Merluza común Artesanal'!H323</f>
        <v>0</v>
      </c>
      <c r="J449" s="418">
        <f>+'Merluza común Artesanal'!I323</f>
        <v>5.867</v>
      </c>
      <c r="K449" s="418">
        <f>+'Merluza común Artesanal'!J323</f>
        <v>0</v>
      </c>
      <c r="L449" s="418">
        <f>+'Merluza común Artesanal'!K323</f>
        <v>5.867</v>
      </c>
      <c r="M449" s="401">
        <f>+'Merluza común Artesanal'!L323</f>
        <v>0</v>
      </c>
      <c r="N449" s="397" t="str">
        <f>+'Merluza común Artesanal'!M323</f>
        <v>-</v>
      </c>
      <c r="O449" s="398">
        <f>Resumen_año!$C$5</f>
        <v>43627</v>
      </c>
    </row>
    <row r="450" spans="1:15" ht="15.75" customHeight="1">
      <c r="A450" s="414" t="s">
        <v>90</v>
      </c>
      <c r="B450" s="414" t="s">
        <v>91</v>
      </c>
      <c r="C450" s="414" t="s">
        <v>113</v>
      </c>
      <c r="D450" s="411" t="s">
        <v>461</v>
      </c>
      <c r="E450" s="411" t="str">
        <f>+'Merluza común Artesanal'!E322</f>
        <v>LAITO III (RPA 960526)</v>
      </c>
      <c r="F450" s="414" t="s">
        <v>101</v>
      </c>
      <c r="G450" s="414" t="s">
        <v>98</v>
      </c>
      <c r="H450" s="418">
        <f>+'Merluza común Artesanal'!N322</f>
        <v>7.3520000000000003</v>
      </c>
      <c r="I450" s="418">
        <f>+'Merluza común Artesanal'!O322</f>
        <v>0</v>
      </c>
      <c r="J450" s="418">
        <f>+'Merluza común Artesanal'!P322</f>
        <v>7.3520000000000003</v>
      </c>
      <c r="K450" s="418">
        <f>+'Merluza común Artesanal'!Q322</f>
        <v>1.4850000000000001</v>
      </c>
      <c r="L450" s="418">
        <f>+'Merluza común Artesanal'!R322</f>
        <v>5.867</v>
      </c>
      <c r="M450" s="401">
        <f>+'Merluza común Artesanal'!S322</f>
        <v>0.20198585418933623</v>
      </c>
      <c r="N450" s="380" t="s">
        <v>262</v>
      </c>
      <c r="O450" s="398">
        <f>Resumen_año!$C$5</f>
        <v>43627</v>
      </c>
    </row>
    <row r="451" spans="1:15" ht="15.75" customHeight="1">
      <c r="A451" s="414" t="s">
        <v>90</v>
      </c>
      <c r="B451" s="414" t="s">
        <v>91</v>
      </c>
      <c r="C451" s="414" t="s">
        <v>113</v>
      </c>
      <c r="D451" s="411" t="s">
        <v>461</v>
      </c>
      <c r="E451" s="411" t="str">
        <f>+'Merluza común Artesanal'!E324</f>
        <v>MAMA ROSA V (RPA 966897)</v>
      </c>
      <c r="F451" s="414" t="s">
        <v>101</v>
      </c>
      <c r="G451" s="414" t="s">
        <v>96</v>
      </c>
      <c r="H451" s="418">
        <f>+'Merluza común Artesanal'!G324</f>
        <v>3.0419999999999998</v>
      </c>
      <c r="I451" s="418">
        <f>+'Merluza común Artesanal'!H324</f>
        <v>0</v>
      </c>
      <c r="J451" s="418">
        <f>+'Merluza común Artesanal'!I324</f>
        <v>3.0419999999999998</v>
      </c>
      <c r="K451" s="418">
        <f>+'Merluza común Artesanal'!J324</f>
        <v>1.782</v>
      </c>
      <c r="L451" s="418">
        <f>+'Merluza común Artesanal'!K324</f>
        <v>1.2599999999999998</v>
      </c>
      <c r="M451" s="401">
        <f>+'Merluza común Artesanal'!L324</f>
        <v>0.58579881656804733</v>
      </c>
      <c r="N451" s="397" t="str">
        <f>+'Merluza común Artesanal'!M324</f>
        <v>-</v>
      </c>
      <c r="O451" s="398">
        <f>Resumen_año!$C$5</f>
        <v>43627</v>
      </c>
    </row>
    <row r="452" spans="1:15" ht="15.75" customHeight="1">
      <c r="A452" s="414" t="s">
        <v>90</v>
      </c>
      <c r="B452" s="414" t="s">
        <v>91</v>
      </c>
      <c r="C452" s="414" t="s">
        <v>113</v>
      </c>
      <c r="D452" s="411" t="s">
        <v>461</v>
      </c>
      <c r="E452" s="411" t="str">
        <f>+'Merluza común Artesanal'!E324</f>
        <v>MAMA ROSA V (RPA 966897)</v>
      </c>
      <c r="F452" s="414" t="s">
        <v>97</v>
      </c>
      <c r="G452" s="414" t="s">
        <v>98</v>
      </c>
      <c r="H452" s="418">
        <f>+'Merluza común Artesanal'!G325</f>
        <v>4.3029999999999999</v>
      </c>
      <c r="I452" s="418">
        <f>+'Merluza común Artesanal'!H325</f>
        <v>0</v>
      </c>
      <c r="J452" s="418">
        <f>+'Merluza común Artesanal'!I325</f>
        <v>5.5629999999999997</v>
      </c>
      <c r="K452" s="418">
        <f>+'Merluza común Artesanal'!J325</f>
        <v>0</v>
      </c>
      <c r="L452" s="418">
        <f>+'Merluza común Artesanal'!K325</f>
        <v>5.5629999999999997</v>
      </c>
      <c r="M452" s="401">
        <f>+'Merluza común Artesanal'!L325</f>
        <v>0</v>
      </c>
      <c r="N452" s="397" t="str">
        <f>+'Merluza común Artesanal'!M325</f>
        <v>-</v>
      </c>
      <c r="O452" s="398">
        <f>Resumen_año!$C$5</f>
        <v>43627</v>
      </c>
    </row>
    <row r="453" spans="1:15" ht="15.75" customHeight="1">
      <c r="A453" s="414" t="s">
        <v>90</v>
      </c>
      <c r="B453" s="414" t="s">
        <v>91</v>
      </c>
      <c r="C453" s="414" t="s">
        <v>113</v>
      </c>
      <c r="D453" s="411" t="s">
        <v>461</v>
      </c>
      <c r="E453" s="411" t="str">
        <f>+'Merluza común Artesanal'!E324</f>
        <v>MAMA ROSA V (RPA 966897)</v>
      </c>
      <c r="F453" s="414" t="s">
        <v>101</v>
      </c>
      <c r="G453" s="414" t="s">
        <v>98</v>
      </c>
      <c r="H453" s="418">
        <f>+'Merluza común Artesanal'!N324</f>
        <v>7.3449999999999998</v>
      </c>
      <c r="I453" s="418">
        <f>+'Merluza común Artesanal'!O324</f>
        <v>0</v>
      </c>
      <c r="J453" s="418">
        <f>+'Merluza común Artesanal'!P324</f>
        <v>7.3449999999999998</v>
      </c>
      <c r="K453" s="418">
        <f>+'Merluza común Artesanal'!Q324</f>
        <v>1.782</v>
      </c>
      <c r="L453" s="418">
        <f>+'Merluza común Artesanal'!R324</f>
        <v>5.5629999999999997</v>
      </c>
      <c r="M453" s="401">
        <f>+'Merluza común Artesanal'!S324</f>
        <v>0.24261402314499661</v>
      </c>
      <c r="N453" s="380" t="s">
        <v>262</v>
      </c>
      <c r="O453" s="398">
        <f>Resumen_año!$C$5</f>
        <v>43627</v>
      </c>
    </row>
    <row r="454" spans="1:15" ht="15.75" customHeight="1">
      <c r="A454" s="414" t="s">
        <v>90</v>
      </c>
      <c r="B454" s="414" t="s">
        <v>91</v>
      </c>
      <c r="C454" s="414" t="s">
        <v>113</v>
      </c>
      <c r="D454" s="411" t="s">
        <v>461</v>
      </c>
      <c r="E454" s="411" t="str">
        <f>+'Merluza común Artesanal'!E326</f>
        <v>MARANATHA II (RPA 966725)</v>
      </c>
      <c r="F454" s="414" t="s">
        <v>101</v>
      </c>
      <c r="G454" s="414" t="s">
        <v>96</v>
      </c>
      <c r="H454" s="418">
        <f>+'Merluza común Artesanal'!G326</f>
        <v>3.0449999999999999</v>
      </c>
      <c r="I454" s="418">
        <f>+'Merluza común Artesanal'!H326</f>
        <v>0</v>
      </c>
      <c r="J454" s="418">
        <f>+'Merluza común Artesanal'!I326</f>
        <v>3.0449999999999999</v>
      </c>
      <c r="K454" s="418">
        <f>+'Merluza común Artesanal'!J326</f>
        <v>1.2689999999999999</v>
      </c>
      <c r="L454" s="418">
        <f>+'Merluza común Artesanal'!K326</f>
        <v>1.776</v>
      </c>
      <c r="M454" s="401">
        <f>+'Merluza común Artesanal'!L326</f>
        <v>0.41674876847290637</v>
      </c>
      <c r="N454" s="397" t="str">
        <f>+'Merluza común Artesanal'!M326</f>
        <v>-</v>
      </c>
      <c r="O454" s="398">
        <f>Resumen_año!$C$5</f>
        <v>43627</v>
      </c>
    </row>
    <row r="455" spans="1:15" ht="15.75" customHeight="1">
      <c r="A455" s="414" t="s">
        <v>90</v>
      </c>
      <c r="B455" s="414" t="s">
        <v>91</v>
      </c>
      <c r="C455" s="414" t="s">
        <v>113</v>
      </c>
      <c r="D455" s="411" t="s">
        <v>461</v>
      </c>
      <c r="E455" s="411" t="str">
        <f>+'Merluza común Artesanal'!E326</f>
        <v>MARANATHA II (RPA 966725)</v>
      </c>
      <c r="F455" s="414" t="s">
        <v>97</v>
      </c>
      <c r="G455" s="414" t="s">
        <v>98</v>
      </c>
      <c r="H455" s="418">
        <f>+'Merluza común Artesanal'!G327</f>
        <v>4.3070000000000004</v>
      </c>
      <c r="I455" s="418">
        <f>+'Merluza común Artesanal'!H327</f>
        <v>0</v>
      </c>
      <c r="J455" s="418">
        <f>+'Merluza común Artesanal'!I327</f>
        <v>6.0830000000000002</v>
      </c>
      <c r="K455" s="418">
        <f>+'Merluza común Artesanal'!J327</f>
        <v>0</v>
      </c>
      <c r="L455" s="418">
        <f>+'Merluza común Artesanal'!K327</f>
        <v>6.0830000000000002</v>
      </c>
      <c r="M455" s="401">
        <f>+'Merluza común Artesanal'!L327</f>
        <v>0</v>
      </c>
      <c r="N455" s="397" t="str">
        <f>+'Merluza común Artesanal'!M327</f>
        <v>-</v>
      </c>
      <c r="O455" s="398">
        <f>Resumen_año!$C$5</f>
        <v>43627</v>
      </c>
    </row>
    <row r="456" spans="1:15" ht="15.75" customHeight="1">
      <c r="A456" s="414" t="s">
        <v>90</v>
      </c>
      <c r="B456" s="414" t="s">
        <v>91</v>
      </c>
      <c r="C456" s="414" t="s">
        <v>113</v>
      </c>
      <c r="D456" s="411" t="s">
        <v>461</v>
      </c>
      <c r="E456" s="411" t="str">
        <f>+'Merluza común Artesanal'!E326</f>
        <v>MARANATHA II (RPA 966725)</v>
      </c>
      <c r="F456" s="414" t="s">
        <v>101</v>
      </c>
      <c r="G456" s="414" t="s">
        <v>98</v>
      </c>
      <c r="H456" s="418">
        <f>+'Merluza común Artesanal'!N326</f>
        <v>7.3520000000000003</v>
      </c>
      <c r="I456" s="418">
        <f>+'Merluza común Artesanal'!O326</f>
        <v>0</v>
      </c>
      <c r="J456" s="418">
        <f>+'Merluza común Artesanal'!P326</f>
        <v>7.3520000000000003</v>
      </c>
      <c r="K456" s="418">
        <f>+'Merluza común Artesanal'!Q326</f>
        <v>1.2689999999999999</v>
      </c>
      <c r="L456" s="418">
        <f>+'Merluza común Artesanal'!R326</f>
        <v>6.0830000000000002</v>
      </c>
      <c r="M456" s="401">
        <f>+'Merluza común Artesanal'!S326</f>
        <v>0.17260609357997822</v>
      </c>
      <c r="N456" s="380" t="s">
        <v>262</v>
      </c>
      <c r="O456" s="398">
        <f>Resumen_año!$C$5</f>
        <v>43627</v>
      </c>
    </row>
    <row r="457" spans="1:15" ht="15.75" customHeight="1">
      <c r="A457" s="414" t="s">
        <v>90</v>
      </c>
      <c r="B457" s="414" t="s">
        <v>91</v>
      </c>
      <c r="C457" s="414" t="s">
        <v>113</v>
      </c>
      <c r="D457" s="411" t="s">
        <v>461</v>
      </c>
      <c r="E457" s="411" t="str">
        <f>+'Merluza común Artesanal'!E328</f>
        <v>ANTONIOS IRENE (RPA 967597)</v>
      </c>
      <c r="F457" s="414" t="s">
        <v>101</v>
      </c>
      <c r="G457" s="414" t="s">
        <v>96</v>
      </c>
      <c r="H457" s="418">
        <f>+'Merluza común Artesanal'!G328</f>
        <v>3.044</v>
      </c>
      <c r="I457" s="418">
        <f>+'Merluza común Artesanal'!H328</f>
        <v>0</v>
      </c>
      <c r="J457" s="418">
        <f>+'Merluza común Artesanal'!I328</f>
        <v>3.044</v>
      </c>
      <c r="K457" s="418">
        <f>+'Merluza común Artesanal'!J328</f>
        <v>2.0790000000000002</v>
      </c>
      <c r="L457" s="418">
        <f>+'Merluza común Artesanal'!K328</f>
        <v>0.96499999999999986</v>
      </c>
      <c r="M457" s="401">
        <f>+'Merluza común Artesanal'!L328</f>
        <v>0.68298291721419191</v>
      </c>
      <c r="N457" s="397" t="str">
        <f>+'Merluza común Artesanal'!M328</f>
        <v>-</v>
      </c>
      <c r="O457" s="398">
        <f>Resumen_año!$C$5</f>
        <v>43627</v>
      </c>
    </row>
    <row r="458" spans="1:15" ht="15.75" customHeight="1">
      <c r="A458" s="414" t="s">
        <v>90</v>
      </c>
      <c r="B458" s="414" t="s">
        <v>91</v>
      </c>
      <c r="C458" s="414" t="s">
        <v>113</v>
      </c>
      <c r="D458" s="411" t="s">
        <v>461</v>
      </c>
      <c r="E458" s="411" t="str">
        <f>+'Merluza común Artesanal'!E328</f>
        <v>ANTONIOS IRENE (RPA 967597)</v>
      </c>
      <c r="F458" s="414" t="s">
        <v>97</v>
      </c>
      <c r="G458" s="414" t="s">
        <v>98</v>
      </c>
      <c r="H458" s="418">
        <f>+'Merluza común Artesanal'!G329</f>
        <v>4.306</v>
      </c>
      <c r="I458" s="418">
        <f>+'Merluza común Artesanal'!H329</f>
        <v>0</v>
      </c>
      <c r="J458" s="418">
        <f>+'Merluza común Artesanal'!I329</f>
        <v>5.2709999999999999</v>
      </c>
      <c r="K458" s="418">
        <f>+'Merluza común Artesanal'!J329</f>
        <v>0</v>
      </c>
      <c r="L458" s="418">
        <f>+'Merluza común Artesanal'!K329</f>
        <v>5.2709999999999999</v>
      </c>
      <c r="M458" s="401">
        <f>+'Merluza común Artesanal'!L329</f>
        <v>0</v>
      </c>
      <c r="N458" s="397" t="str">
        <f>+'Merluza común Artesanal'!M329</f>
        <v>-</v>
      </c>
      <c r="O458" s="398">
        <f>Resumen_año!$C$5</f>
        <v>43627</v>
      </c>
    </row>
    <row r="459" spans="1:15" ht="15.75" customHeight="1">
      <c r="A459" s="414" t="s">
        <v>90</v>
      </c>
      <c r="B459" s="414" t="s">
        <v>91</v>
      </c>
      <c r="C459" s="414" t="s">
        <v>113</v>
      </c>
      <c r="D459" s="411" t="s">
        <v>461</v>
      </c>
      <c r="E459" s="411" t="str">
        <f>+'Merluza común Artesanal'!E328</f>
        <v>ANTONIOS IRENE (RPA 967597)</v>
      </c>
      <c r="F459" s="414" t="s">
        <v>101</v>
      </c>
      <c r="G459" s="414" t="s">
        <v>98</v>
      </c>
      <c r="H459" s="418">
        <f>+'Merluza común Artesanal'!N328</f>
        <v>7.35</v>
      </c>
      <c r="I459" s="418">
        <f>+'Merluza común Artesanal'!O328</f>
        <v>0</v>
      </c>
      <c r="J459" s="418">
        <f>+'Merluza común Artesanal'!P328</f>
        <v>7.35</v>
      </c>
      <c r="K459" s="418">
        <f>+'Merluza común Artesanal'!Q328</f>
        <v>2.0790000000000002</v>
      </c>
      <c r="L459" s="418">
        <f>+'Merluza común Artesanal'!R328</f>
        <v>5.270999999999999</v>
      </c>
      <c r="M459" s="401">
        <f>+'Merluza común Artesanal'!S328</f>
        <v>0.28285714285714292</v>
      </c>
      <c r="N459" s="380" t="s">
        <v>262</v>
      </c>
      <c r="O459" s="398">
        <f>Resumen_año!$C$5</f>
        <v>43627</v>
      </c>
    </row>
    <row r="460" spans="1:15" ht="15.75" customHeight="1">
      <c r="A460" s="414" t="s">
        <v>90</v>
      </c>
      <c r="B460" s="414" t="s">
        <v>91</v>
      </c>
      <c r="C460" s="414" t="s">
        <v>113</v>
      </c>
      <c r="D460" s="411" t="s">
        <v>461</v>
      </c>
      <c r="E460" s="411" t="str">
        <f>+'Merluza común Artesanal'!E330</f>
        <v>MARINER III (RPA 966280)</v>
      </c>
      <c r="F460" s="414" t="s">
        <v>101</v>
      </c>
      <c r="G460" s="414" t="s">
        <v>96</v>
      </c>
      <c r="H460" s="418">
        <f>+'Merluza común Artesanal'!G330</f>
        <v>3.0449999999999999</v>
      </c>
      <c r="I460" s="418">
        <f>+'Merluza común Artesanal'!H330</f>
        <v>0</v>
      </c>
      <c r="J460" s="418">
        <f>+'Merluza común Artesanal'!I330</f>
        <v>3.0449999999999999</v>
      </c>
      <c r="K460" s="418">
        <f>+'Merluza común Artesanal'!J330</f>
        <v>0.75600000000000001</v>
      </c>
      <c r="L460" s="418">
        <f>+'Merluza común Artesanal'!K330</f>
        <v>2.2889999999999997</v>
      </c>
      <c r="M460" s="401">
        <f>+'Merluza común Artesanal'!L330</f>
        <v>0.24827586206896551</v>
      </c>
      <c r="N460" s="397" t="str">
        <f>+'Merluza común Artesanal'!M330</f>
        <v>-</v>
      </c>
      <c r="O460" s="398">
        <f>Resumen_año!$C$5</f>
        <v>43627</v>
      </c>
    </row>
    <row r="461" spans="1:15" ht="15.75" customHeight="1">
      <c r="A461" s="414" t="s">
        <v>90</v>
      </c>
      <c r="B461" s="414" t="s">
        <v>91</v>
      </c>
      <c r="C461" s="414" t="s">
        <v>113</v>
      </c>
      <c r="D461" s="411" t="s">
        <v>461</v>
      </c>
      <c r="E461" s="411" t="str">
        <f>+'Merluza común Artesanal'!E330</f>
        <v>MARINER III (RPA 966280)</v>
      </c>
      <c r="F461" s="414" t="s">
        <v>97</v>
      </c>
      <c r="G461" s="414" t="s">
        <v>98</v>
      </c>
      <c r="H461" s="418">
        <f>+'Merluza común Artesanal'!G331</f>
        <v>4.3070000000000004</v>
      </c>
      <c r="I461" s="418">
        <f>+'Merluza común Artesanal'!H331</f>
        <v>0</v>
      </c>
      <c r="J461" s="418">
        <f>+'Merluza común Artesanal'!I331</f>
        <v>6.5960000000000001</v>
      </c>
      <c r="K461" s="418">
        <f>+'Merluza común Artesanal'!J331</f>
        <v>0</v>
      </c>
      <c r="L461" s="418">
        <f>+'Merluza común Artesanal'!K331</f>
        <v>6.5960000000000001</v>
      </c>
      <c r="M461" s="401">
        <f>+'Merluza común Artesanal'!L331</f>
        <v>0</v>
      </c>
      <c r="N461" s="397" t="str">
        <f>+'Merluza común Artesanal'!M331</f>
        <v>-</v>
      </c>
      <c r="O461" s="398">
        <f>Resumen_año!$C$5</f>
        <v>43627</v>
      </c>
    </row>
    <row r="462" spans="1:15" ht="15.75" customHeight="1">
      <c r="A462" s="414" t="s">
        <v>90</v>
      </c>
      <c r="B462" s="414" t="s">
        <v>91</v>
      </c>
      <c r="C462" s="414" t="s">
        <v>113</v>
      </c>
      <c r="D462" s="411" t="s">
        <v>461</v>
      </c>
      <c r="E462" s="411" t="str">
        <f>+'Merluza común Artesanal'!E330</f>
        <v>MARINER III (RPA 966280)</v>
      </c>
      <c r="F462" s="414" t="s">
        <v>101</v>
      </c>
      <c r="G462" s="414" t="s">
        <v>98</v>
      </c>
      <c r="H462" s="418">
        <f>+'Merluza común Artesanal'!N330</f>
        <v>7.3520000000000003</v>
      </c>
      <c r="I462" s="418">
        <f>+'Merluza común Artesanal'!O330</f>
        <v>0</v>
      </c>
      <c r="J462" s="418">
        <f>+'Merluza común Artesanal'!P330</f>
        <v>7.3520000000000003</v>
      </c>
      <c r="K462" s="418">
        <f>+'Merluza común Artesanal'!Q330</f>
        <v>0.75600000000000001</v>
      </c>
      <c r="L462" s="418">
        <f>+'Merluza común Artesanal'!R330</f>
        <v>6.5960000000000001</v>
      </c>
      <c r="M462" s="401">
        <f>+'Merluza común Artesanal'!S330</f>
        <v>0.10282916213275299</v>
      </c>
      <c r="N462" s="380" t="s">
        <v>262</v>
      </c>
      <c r="O462" s="398">
        <f>Resumen_año!$C$5</f>
        <v>43627</v>
      </c>
    </row>
    <row r="463" spans="1:15" ht="15.75" customHeight="1">
      <c r="A463" s="414" t="s">
        <v>90</v>
      </c>
      <c r="B463" s="414" t="s">
        <v>91</v>
      </c>
      <c r="C463" s="414" t="s">
        <v>113</v>
      </c>
      <c r="D463" s="411" t="s">
        <v>461</v>
      </c>
      <c r="E463" s="411" t="str">
        <f>+'Merluza común Artesanal'!E332</f>
        <v>MEJILLONES V (RPA 967779)</v>
      </c>
      <c r="F463" s="414" t="s">
        <v>101</v>
      </c>
      <c r="G463" s="414" t="s">
        <v>96</v>
      </c>
      <c r="H463" s="418">
        <f>+'Merluza común Artesanal'!G332</f>
        <v>3.0449999999999999</v>
      </c>
      <c r="I463" s="418">
        <f>+'Merluza común Artesanal'!H332</f>
        <v>0</v>
      </c>
      <c r="J463" s="418">
        <f>+'Merluza común Artesanal'!I332</f>
        <v>3.0449999999999999</v>
      </c>
      <c r="K463" s="418">
        <f>+'Merluza común Artesanal'!J332</f>
        <v>1.161</v>
      </c>
      <c r="L463" s="418">
        <f>+'Merluza común Artesanal'!K332</f>
        <v>1.8839999999999999</v>
      </c>
      <c r="M463" s="401">
        <f>+'Merluza común Artesanal'!L332</f>
        <v>0.3812807881773399</v>
      </c>
      <c r="N463" s="397" t="str">
        <f>+'Merluza común Artesanal'!M332</f>
        <v>-</v>
      </c>
      <c r="O463" s="398">
        <f>Resumen_año!$C$5</f>
        <v>43627</v>
      </c>
    </row>
    <row r="464" spans="1:15" ht="15.75" customHeight="1">
      <c r="A464" s="414" t="s">
        <v>90</v>
      </c>
      <c r="B464" s="414" t="s">
        <v>91</v>
      </c>
      <c r="C464" s="414" t="s">
        <v>113</v>
      </c>
      <c r="D464" s="411" t="s">
        <v>461</v>
      </c>
      <c r="E464" s="411" t="str">
        <f>+'Merluza común Artesanal'!E332</f>
        <v>MEJILLONES V (RPA 967779)</v>
      </c>
      <c r="F464" s="414" t="s">
        <v>97</v>
      </c>
      <c r="G464" s="414" t="s">
        <v>98</v>
      </c>
      <c r="H464" s="418">
        <f>+'Merluza común Artesanal'!G333</f>
        <v>4.3070000000000004</v>
      </c>
      <c r="I464" s="418">
        <f>+'Merluza común Artesanal'!H333</f>
        <v>0</v>
      </c>
      <c r="J464" s="418">
        <f>+'Merluza común Artesanal'!I333</f>
        <v>6.1910000000000007</v>
      </c>
      <c r="K464" s="418">
        <f>+'Merluza común Artesanal'!J333</f>
        <v>0</v>
      </c>
      <c r="L464" s="418">
        <f>+'Merluza común Artesanal'!K333</f>
        <v>6.1910000000000007</v>
      </c>
      <c r="M464" s="401">
        <f>+'Merluza común Artesanal'!L333</f>
        <v>0</v>
      </c>
      <c r="N464" s="397" t="str">
        <f>+'Merluza común Artesanal'!M333</f>
        <v>-</v>
      </c>
      <c r="O464" s="398">
        <f>Resumen_año!$C$5</f>
        <v>43627</v>
      </c>
    </row>
    <row r="465" spans="1:15" ht="15.75" customHeight="1">
      <c r="A465" s="414" t="s">
        <v>90</v>
      </c>
      <c r="B465" s="414" t="s">
        <v>91</v>
      </c>
      <c r="C465" s="414" t="s">
        <v>113</v>
      </c>
      <c r="D465" s="411" t="s">
        <v>461</v>
      </c>
      <c r="E465" s="411" t="str">
        <f>+'Merluza común Artesanal'!E332</f>
        <v>MEJILLONES V (RPA 967779)</v>
      </c>
      <c r="F465" s="414" t="s">
        <v>101</v>
      </c>
      <c r="G465" s="414" t="s">
        <v>98</v>
      </c>
      <c r="H465" s="418">
        <f>+'Merluza común Artesanal'!N332</f>
        <v>7.3520000000000003</v>
      </c>
      <c r="I465" s="418">
        <f>+'Merluza común Artesanal'!O332</f>
        <v>0</v>
      </c>
      <c r="J465" s="418">
        <f>+'Merluza común Artesanal'!P332</f>
        <v>7.3520000000000003</v>
      </c>
      <c r="K465" s="418">
        <f>+'Merluza común Artesanal'!Q332</f>
        <v>1.161</v>
      </c>
      <c r="L465" s="418">
        <f>+'Merluza común Artesanal'!R332</f>
        <v>6.1910000000000007</v>
      </c>
      <c r="M465" s="401">
        <f>+'Merluza común Artesanal'!S332</f>
        <v>0.15791621327529923</v>
      </c>
      <c r="N465" s="380" t="s">
        <v>262</v>
      </c>
      <c r="O465" s="398">
        <f>Resumen_año!$C$5</f>
        <v>43627</v>
      </c>
    </row>
    <row r="466" spans="1:15" ht="15.75" customHeight="1">
      <c r="A466" s="414" t="s">
        <v>90</v>
      </c>
      <c r="B466" s="414" t="s">
        <v>91</v>
      </c>
      <c r="C466" s="414" t="s">
        <v>113</v>
      </c>
      <c r="D466" s="411" t="s">
        <v>461</v>
      </c>
      <c r="E466" s="411" t="str">
        <f>+'Merluza común Artesanal'!E334</f>
        <v>NICOL III (RPA 966956)</v>
      </c>
      <c r="F466" s="414" t="s">
        <v>101</v>
      </c>
      <c r="G466" s="414" t="s">
        <v>96</v>
      </c>
      <c r="H466" s="418">
        <f>+'Merluza común Artesanal'!G334</f>
        <v>3.0449999999999999</v>
      </c>
      <c r="I466" s="418">
        <f>+'Merluza común Artesanal'!H334</f>
        <v>0</v>
      </c>
      <c r="J466" s="418">
        <f>+'Merluza común Artesanal'!I334</f>
        <v>3.0449999999999999</v>
      </c>
      <c r="K466" s="418">
        <f>+'Merluza común Artesanal'!J334</f>
        <v>1.35</v>
      </c>
      <c r="L466" s="418">
        <f>+'Merluza común Artesanal'!K334</f>
        <v>1.6949999999999998</v>
      </c>
      <c r="M466" s="401">
        <f>+'Merluza común Artesanal'!L334</f>
        <v>0.44334975369458129</v>
      </c>
      <c r="N466" s="397" t="str">
        <f>+'Merluza común Artesanal'!M334</f>
        <v>-</v>
      </c>
      <c r="O466" s="398">
        <f>Resumen_año!$C$5</f>
        <v>43627</v>
      </c>
    </row>
    <row r="467" spans="1:15" ht="15.75" customHeight="1">
      <c r="A467" s="414" t="s">
        <v>90</v>
      </c>
      <c r="B467" s="414" t="s">
        <v>91</v>
      </c>
      <c r="C467" s="414" t="s">
        <v>113</v>
      </c>
      <c r="D467" s="411" t="s">
        <v>461</v>
      </c>
      <c r="E467" s="411" t="str">
        <f>+'Merluza común Artesanal'!E334</f>
        <v>NICOL III (RPA 966956)</v>
      </c>
      <c r="F467" s="414" t="s">
        <v>97</v>
      </c>
      <c r="G467" s="414" t="s">
        <v>98</v>
      </c>
      <c r="H467" s="418">
        <f>+'Merluza común Artesanal'!G335</f>
        <v>4.3070000000000004</v>
      </c>
      <c r="I467" s="418">
        <f>+'Merluza común Artesanal'!H335</f>
        <v>0</v>
      </c>
      <c r="J467" s="418">
        <f>+'Merluza común Artesanal'!I335</f>
        <v>6.0020000000000007</v>
      </c>
      <c r="K467" s="418">
        <f>+'Merluza común Artesanal'!J335</f>
        <v>0</v>
      </c>
      <c r="L467" s="418">
        <f>+'Merluza común Artesanal'!K335</f>
        <v>6.0020000000000007</v>
      </c>
      <c r="M467" s="401">
        <f>+'Merluza común Artesanal'!L335</f>
        <v>0</v>
      </c>
      <c r="N467" s="397" t="str">
        <f>+'Merluza común Artesanal'!M335</f>
        <v>-</v>
      </c>
      <c r="O467" s="398">
        <f>Resumen_año!$C$5</f>
        <v>43627</v>
      </c>
    </row>
    <row r="468" spans="1:15" ht="15.75" customHeight="1">
      <c r="A468" s="414" t="s">
        <v>90</v>
      </c>
      <c r="B468" s="414" t="s">
        <v>91</v>
      </c>
      <c r="C468" s="414" t="s">
        <v>113</v>
      </c>
      <c r="D468" s="411" t="s">
        <v>461</v>
      </c>
      <c r="E468" s="411" t="str">
        <f>+'Merluza común Artesanal'!E334</f>
        <v>NICOL III (RPA 966956)</v>
      </c>
      <c r="F468" s="414" t="s">
        <v>101</v>
      </c>
      <c r="G468" s="414" t="s">
        <v>98</v>
      </c>
      <c r="H468" s="418">
        <f>+'Merluza común Artesanal'!N334</f>
        <v>7.3520000000000003</v>
      </c>
      <c r="I468" s="418">
        <f>+'Merluza común Artesanal'!O334</f>
        <v>0</v>
      </c>
      <c r="J468" s="418">
        <f>+'Merluza común Artesanal'!P334</f>
        <v>7.3520000000000003</v>
      </c>
      <c r="K468" s="418">
        <f>+'Merluza común Artesanal'!Q334</f>
        <v>1.35</v>
      </c>
      <c r="L468" s="418">
        <f>+'Merluza común Artesanal'!R334</f>
        <v>6.0020000000000007</v>
      </c>
      <c r="M468" s="401">
        <f>+'Merluza común Artesanal'!S334</f>
        <v>0.18362350380848749</v>
      </c>
      <c r="N468" s="380" t="s">
        <v>262</v>
      </c>
      <c r="O468" s="398">
        <f>Resumen_año!$C$5</f>
        <v>43627</v>
      </c>
    </row>
    <row r="469" spans="1:15" ht="15.75" customHeight="1">
      <c r="A469" s="414" t="s">
        <v>90</v>
      </c>
      <c r="B469" s="414" t="s">
        <v>91</v>
      </c>
      <c r="C469" s="414" t="s">
        <v>113</v>
      </c>
      <c r="D469" s="411" t="s">
        <v>461</v>
      </c>
      <c r="E469" s="411" t="str">
        <f>+'Merluza común Artesanal'!E336</f>
        <v>OLIMPO V (RPA 966766)</v>
      </c>
      <c r="F469" s="414" t="s">
        <v>101</v>
      </c>
      <c r="G469" s="414" t="s">
        <v>96</v>
      </c>
      <c r="H469" s="418">
        <f>+'Merluza común Artesanal'!G336</f>
        <v>3.0449999999999999</v>
      </c>
      <c r="I469" s="418">
        <f>+'Merluza común Artesanal'!H336</f>
        <v>0</v>
      </c>
      <c r="J469" s="418">
        <f>+'Merluza común Artesanal'!I336</f>
        <v>3.0449999999999999</v>
      </c>
      <c r="K469" s="418">
        <f>+'Merluza común Artesanal'!J336</f>
        <v>1.161</v>
      </c>
      <c r="L469" s="418">
        <f>+'Merluza común Artesanal'!K336</f>
        <v>1.8839999999999999</v>
      </c>
      <c r="M469" s="401">
        <f>+'Merluza común Artesanal'!L336</f>
        <v>0.3812807881773399</v>
      </c>
      <c r="N469" s="397" t="str">
        <f>+'Merluza común Artesanal'!M336</f>
        <v>-</v>
      </c>
      <c r="O469" s="398">
        <f>Resumen_año!$C$5</f>
        <v>43627</v>
      </c>
    </row>
    <row r="470" spans="1:15" ht="15.75" customHeight="1">
      <c r="A470" s="414" t="s">
        <v>90</v>
      </c>
      <c r="B470" s="414" t="s">
        <v>91</v>
      </c>
      <c r="C470" s="414" t="s">
        <v>113</v>
      </c>
      <c r="D470" s="411" t="s">
        <v>461</v>
      </c>
      <c r="E470" s="411" t="str">
        <f>+'Merluza común Artesanal'!E336</f>
        <v>OLIMPO V (RPA 966766)</v>
      </c>
      <c r="F470" s="414" t="s">
        <v>97</v>
      </c>
      <c r="G470" s="414" t="s">
        <v>98</v>
      </c>
      <c r="H470" s="418">
        <f>+'Merluza común Artesanal'!G337</f>
        <v>4.3070000000000004</v>
      </c>
      <c r="I470" s="418">
        <f>+'Merluza común Artesanal'!H337</f>
        <v>0</v>
      </c>
      <c r="J470" s="418">
        <f>+'Merluza común Artesanal'!I337</f>
        <v>6.1910000000000007</v>
      </c>
      <c r="K470" s="418">
        <f>+'Merluza común Artesanal'!J337</f>
        <v>0</v>
      </c>
      <c r="L470" s="418">
        <f>+'Merluza común Artesanal'!K337</f>
        <v>6.1910000000000007</v>
      </c>
      <c r="M470" s="401">
        <f>+'Merluza común Artesanal'!L337</f>
        <v>0</v>
      </c>
      <c r="N470" s="397" t="str">
        <f>+'Merluza común Artesanal'!M337</f>
        <v>-</v>
      </c>
      <c r="O470" s="398">
        <f>Resumen_año!$C$5</f>
        <v>43627</v>
      </c>
    </row>
    <row r="471" spans="1:15" ht="15.75" customHeight="1">
      <c r="A471" s="414" t="s">
        <v>90</v>
      </c>
      <c r="B471" s="414" t="s">
        <v>91</v>
      </c>
      <c r="C471" s="414" t="s">
        <v>113</v>
      </c>
      <c r="D471" s="411" t="s">
        <v>461</v>
      </c>
      <c r="E471" s="411" t="str">
        <f>+'Merluza común Artesanal'!E336</f>
        <v>OLIMPO V (RPA 966766)</v>
      </c>
      <c r="F471" s="414" t="s">
        <v>101</v>
      </c>
      <c r="G471" s="414" t="s">
        <v>98</v>
      </c>
      <c r="H471" s="418">
        <f>+'Merluza común Artesanal'!N336</f>
        <v>7.3520000000000003</v>
      </c>
      <c r="I471" s="418">
        <f>+'Merluza común Artesanal'!O336</f>
        <v>0</v>
      </c>
      <c r="J471" s="418">
        <f>+'Merluza común Artesanal'!P336</f>
        <v>7.3520000000000003</v>
      </c>
      <c r="K471" s="418">
        <f>+'Merluza común Artesanal'!Q336</f>
        <v>1.161</v>
      </c>
      <c r="L471" s="418">
        <f>+'Merluza común Artesanal'!R336</f>
        <v>6.1910000000000007</v>
      </c>
      <c r="M471" s="401">
        <f>+'Merluza común Artesanal'!S336</f>
        <v>0.15791621327529923</v>
      </c>
      <c r="N471" s="380" t="s">
        <v>262</v>
      </c>
      <c r="O471" s="398">
        <f>Resumen_año!$C$5</f>
        <v>43627</v>
      </c>
    </row>
    <row r="472" spans="1:15" ht="15.75" customHeight="1">
      <c r="A472" s="414" t="s">
        <v>90</v>
      </c>
      <c r="B472" s="414" t="s">
        <v>91</v>
      </c>
      <c r="C472" s="414" t="s">
        <v>113</v>
      </c>
      <c r="D472" s="411" t="s">
        <v>461</v>
      </c>
      <c r="E472" s="411" t="str">
        <f>+'Merluza común Artesanal'!E338</f>
        <v>PADRE PIO (RPA 957203)</v>
      </c>
      <c r="F472" s="414" t="s">
        <v>101</v>
      </c>
      <c r="G472" s="414" t="s">
        <v>96</v>
      </c>
      <c r="H472" s="418">
        <f>+'Merluza común Artesanal'!G338</f>
        <v>3.0449999999999999</v>
      </c>
      <c r="I472" s="418">
        <f>+'Merluza común Artesanal'!H338</f>
        <v>0</v>
      </c>
      <c r="J472" s="418">
        <f>+'Merluza común Artesanal'!I338</f>
        <v>3.0449999999999999</v>
      </c>
      <c r="K472" s="418">
        <f>+'Merluza común Artesanal'!J338</f>
        <v>2.052</v>
      </c>
      <c r="L472" s="418">
        <f>+'Merluza común Artesanal'!K338</f>
        <v>0.99299999999999988</v>
      </c>
      <c r="M472" s="401">
        <f>+'Merluza común Artesanal'!L338</f>
        <v>0.67389162561576355</v>
      </c>
      <c r="N472" s="397" t="str">
        <f>+'Merluza común Artesanal'!M338</f>
        <v>-</v>
      </c>
      <c r="O472" s="398">
        <f>Resumen_año!$C$5</f>
        <v>43627</v>
      </c>
    </row>
    <row r="473" spans="1:15" ht="15.75" customHeight="1">
      <c r="A473" s="414" t="s">
        <v>90</v>
      </c>
      <c r="B473" s="414" t="s">
        <v>91</v>
      </c>
      <c r="C473" s="414" t="s">
        <v>113</v>
      </c>
      <c r="D473" s="411" t="s">
        <v>461</v>
      </c>
      <c r="E473" s="411" t="str">
        <f>+'Merluza común Artesanal'!E338</f>
        <v>PADRE PIO (RPA 957203)</v>
      </c>
      <c r="F473" s="414" t="s">
        <v>97</v>
      </c>
      <c r="G473" s="414" t="s">
        <v>98</v>
      </c>
      <c r="H473" s="418">
        <f>+'Merluza común Artesanal'!G339</f>
        <v>4.3070000000000004</v>
      </c>
      <c r="I473" s="418">
        <f>+'Merluza común Artesanal'!H339</f>
        <v>0</v>
      </c>
      <c r="J473" s="418">
        <f>+'Merluza común Artesanal'!I339</f>
        <v>5.3000000000000007</v>
      </c>
      <c r="K473" s="418">
        <f>+'Merluza común Artesanal'!J339</f>
        <v>0</v>
      </c>
      <c r="L473" s="418">
        <f>+'Merluza común Artesanal'!K339</f>
        <v>5.3000000000000007</v>
      </c>
      <c r="M473" s="401">
        <f>+'Merluza común Artesanal'!L339</f>
        <v>0</v>
      </c>
      <c r="N473" s="397" t="str">
        <f>+'Merluza común Artesanal'!M339</f>
        <v>-</v>
      </c>
      <c r="O473" s="398">
        <f>Resumen_año!$C$5</f>
        <v>43627</v>
      </c>
    </row>
    <row r="474" spans="1:15" ht="15.75" customHeight="1">
      <c r="A474" s="414" t="s">
        <v>90</v>
      </c>
      <c r="B474" s="414" t="s">
        <v>91</v>
      </c>
      <c r="C474" s="414" t="s">
        <v>113</v>
      </c>
      <c r="D474" s="411" t="s">
        <v>461</v>
      </c>
      <c r="E474" s="411" t="str">
        <f>+'Merluza común Artesanal'!E338</f>
        <v>PADRE PIO (RPA 957203)</v>
      </c>
      <c r="F474" s="414" t="s">
        <v>101</v>
      </c>
      <c r="G474" s="414" t="s">
        <v>98</v>
      </c>
      <c r="H474" s="418">
        <f>+'Merluza común Artesanal'!N338</f>
        <v>7.3520000000000003</v>
      </c>
      <c r="I474" s="418">
        <f>+'Merluza común Artesanal'!O338</f>
        <v>0</v>
      </c>
      <c r="J474" s="418">
        <f>+'Merluza común Artesanal'!P338</f>
        <v>7.3520000000000003</v>
      </c>
      <c r="K474" s="418">
        <f>+'Merluza común Artesanal'!Q338</f>
        <v>2.052</v>
      </c>
      <c r="L474" s="418">
        <f>+'Merluza común Artesanal'!R338</f>
        <v>5.3000000000000007</v>
      </c>
      <c r="M474" s="401">
        <f>+'Merluza común Artesanal'!S338</f>
        <v>0.27910772578890097</v>
      </c>
      <c r="N474" s="380" t="s">
        <v>262</v>
      </c>
      <c r="O474" s="398">
        <f>Resumen_año!$C$5</f>
        <v>43627</v>
      </c>
    </row>
    <row r="475" spans="1:15" ht="15.75" customHeight="1">
      <c r="A475" s="414" t="s">
        <v>90</v>
      </c>
      <c r="B475" s="414" t="s">
        <v>91</v>
      </c>
      <c r="C475" s="414" t="s">
        <v>113</v>
      </c>
      <c r="D475" s="411" t="s">
        <v>461</v>
      </c>
      <c r="E475" s="411" t="str">
        <f>+'Merluza común Artesanal'!E340</f>
        <v>PERSEVERANCIA III (RPA 967345)</v>
      </c>
      <c r="F475" s="414" t="s">
        <v>101</v>
      </c>
      <c r="G475" s="414" t="s">
        <v>96</v>
      </c>
      <c r="H475" s="418">
        <f>+'Merluza común Artesanal'!G340</f>
        <v>3.044</v>
      </c>
      <c r="I475" s="418">
        <f>+'Merluza común Artesanal'!H340</f>
        <v>0</v>
      </c>
      <c r="J475" s="418">
        <f>+'Merluza común Artesanal'!I340</f>
        <v>3.044</v>
      </c>
      <c r="K475" s="418">
        <f>+'Merluza común Artesanal'!J340</f>
        <v>0.51300000000000001</v>
      </c>
      <c r="L475" s="418">
        <f>+'Merluza común Artesanal'!K340</f>
        <v>2.5310000000000001</v>
      </c>
      <c r="M475" s="401">
        <f>+'Merluza común Artesanal'!L340</f>
        <v>0.16852825229960577</v>
      </c>
      <c r="N475" s="397" t="str">
        <f>+'Merluza común Artesanal'!M340</f>
        <v>-</v>
      </c>
      <c r="O475" s="398">
        <f>Resumen_año!$C$5</f>
        <v>43627</v>
      </c>
    </row>
    <row r="476" spans="1:15" ht="15.75" customHeight="1">
      <c r="A476" s="414" t="s">
        <v>90</v>
      </c>
      <c r="B476" s="414" t="s">
        <v>91</v>
      </c>
      <c r="C476" s="414" t="s">
        <v>113</v>
      </c>
      <c r="D476" s="411" t="s">
        <v>461</v>
      </c>
      <c r="E476" s="411" t="str">
        <f>+'Merluza común Artesanal'!E340</f>
        <v>PERSEVERANCIA III (RPA 967345)</v>
      </c>
      <c r="F476" s="414" t="s">
        <v>97</v>
      </c>
      <c r="G476" s="414" t="s">
        <v>98</v>
      </c>
      <c r="H476" s="418">
        <f>+'Merluza común Artesanal'!G341</f>
        <v>4.306</v>
      </c>
      <c r="I476" s="418">
        <f>+'Merluza común Artesanal'!H341</f>
        <v>0</v>
      </c>
      <c r="J476" s="418">
        <f>+'Merluza común Artesanal'!I341</f>
        <v>6.8369999999999997</v>
      </c>
      <c r="K476" s="418">
        <f>+'Merluza común Artesanal'!J341</f>
        <v>0</v>
      </c>
      <c r="L476" s="418">
        <f>+'Merluza común Artesanal'!K341</f>
        <v>6.8369999999999997</v>
      </c>
      <c r="M476" s="401">
        <f>+'Merluza común Artesanal'!L341</f>
        <v>0</v>
      </c>
      <c r="N476" s="397" t="str">
        <f>+'Merluza común Artesanal'!M341</f>
        <v>-</v>
      </c>
      <c r="O476" s="398">
        <f>Resumen_año!$C$5</f>
        <v>43627</v>
      </c>
    </row>
    <row r="477" spans="1:15" ht="15.75" customHeight="1">
      <c r="A477" s="414" t="s">
        <v>90</v>
      </c>
      <c r="B477" s="414" t="s">
        <v>91</v>
      </c>
      <c r="C477" s="414" t="s">
        <v>113</v>
      </c>
      <c r="D477" s="411" t="s">
        <v>461</v>
      </c>
      <c r="E477" s="411" t="str">
        <f>+'Merluza común Artesanal'!E340</f>
        <v>PERSEVERANCIA III (RPA 967345)</v>
      </c>
      <c r="F477" s="414" t="s">
        <v>101</v>
      </c>
      <c r="G477" s="414" t="s">
        <v>98</v>
      </c>
      <c r="H477" s="418">
        <f>+'Merluza común Artesanal'!N340</f>
        <v>7.35</v>
      </c>
      <c r="I477" s="418">
        <f>+'Merluza común Artesanal'!O340</f>
        <v>0</v>
      </c>
      <c r="J477" s="418">
        <f>+'Merluza común Artesanal'!P340</f>
        <v>7.35</v>
      </c>
      <c r="K477" s="418">
        <f>+'Merluza común Artesanal'!Q340</f>
        <v>0.51300000000000001</v>
      </c>
      <c r="L477" s="418">
        <f>+'Merluza común Artesanal'!R340</f>
        <v>6.8369999999999997</v>
      </c>
      <c r="M477" s="401">
        <f>+'Merluza común Artesanal'!S340</f>
        <v>6.9795918367346943E-2</v>
      </c>
      <c r="N477" s="380" t="s">
        <v>262</v>
      </c>
      <c r="O477" s="398">
        <f>Resumen_año!$C$5</f>
        <v>43627</v>
      </c>
    </row>
    <row r="478" spans="1:15" ht="15.75" customHeight="1">
      <c r="A478" s="414" t="s">
        <v>90</v>
      </c>
      <c r="B478" s="414" t="s">
        <v>91</v>
      </c>
      <c r="C478" s="414" t="s">
        <v>113</v>
      </c>
      <c r="D478" s="411" t="s">
        <v>461</v>
      </c>
      <c r="E478" s="411" t="str">
        <f>+'Merluza común Artesanal'!E342</f>
        <v>POMPEYA II (RPA 967128)</v>
      </c>
      <c r="F478" s="414" t="s">
        <v>101</v>
      </c>
      <c r="G478" s="414" t="s">
        <v>96</v>
      </c>
      <c r="H478" s="418">
        <f>+'Merluza común Artesanal'!G342</f>
        <v>3.044</v>
      </c>
      <c r="I478" s="418">
        <f>+'Merluza común Artesanal'!H342</f>
        <v>0</v>
      </c>
      <c r="J478" s="418">
        <f>+'Merluza común Artesanal'!I342</f>
        <v>3.044</v>
      </c>
      <c r="K478" s="418">
        <f>+'Merluza común Artesanal'!J342</f>
        <v>3.2130000000000001</v>
      </c>
      <c r="L478" s="418">
        <f>+'Merluza común Artesanal'!K342</f>
        <v>-0.16900000000000004</v>
      </c>
      <c r="M478" s="401">
        <f>+'Merluza común Artesanal'!L342</f>
        <v>1.0555190538764783</v>
      </c>
      <c r="N478" s="381">
        <f>+'Merluza común Artesanal'!M342</f>
        <v>43585</v>
      </c>
      <c r="O478" s="398">
        <f>Resumen_año!$C$5</f>
        <v>43627</v>
      </c>
    </row>
    <row r="479" spans="1:15" ht="15.75" customHeight="1">
      <c r="A479" s="414" t="s">
        <v>90</v>
      </c>
      <c r="B479" s="414" t="s">
        <v>91</v>
      </c>
      <c r="C479" s="414" t="s">
        <v>113</v>
      </c>
      <c r="D479" s="411" t="s">
        <v>461</v>
      </c>
      <c r="E479" s="411" t="str">
        <f>+'Merluza común Artesanal'!E342</f>
        <v>POMPEYA II (RPA 967128)</v>
      </c>
      <c r="F479" s="414" t="s">
        <v>97</v>
      </c>
      <c r="G479" s="414" t="s">
        <v>98</v>
      </c>
      <c r="H479" s="418">
        <f>+'Merluza común Artesanal'!G343</f>
        <v>4.306</v>
      </c>
      <c r="I479" s="418">
        <f>+'Merluza común Artesanal'!H343</f>
        <v>0</v>
      </c>
      <c r="J479" s="418">
        <f>+'Merluza común Artesanal'!I343</f>
        <v>4.1370000000000005</v>
      </c>
      <c r="K479" s="418">
        <f>+'Merluza común Artesanal'!J343</f>
        <v>0</v>
      </c>
      <c r="L479" s="418">
        <f>+'Merluza común Artesanal'!K343</f>
        <v>4.1370000000000005</v>
      </c>
      <c r="M479" s="401">
        <f>+'Merluza común Artesanal'!L343</f>
        <v>0</v>
      </c>
      <c r="N479" s="397" t="str">
        <f>+'Merluza común Artesanal'!M343</f>
        <v>-</v>
      </c>
      <c r="O479" s="398">
        <f>Resumen_año!$C$5</f>
        <v>43627</v>
      </c>
    </row>
    <row r="480" spans="1:15" ht="15.75" customHeight="1">
      <c r="A480" s="414" t="s">
        <v>90</v>
      </c>
      <c r="B480" s="414" t="s">
        <v>91</v>
      </c>
      <c r="C480" s="414" t="s">
        <v>113</v>
      </c>
      <c r="D480" s="411" t="s">
        <v>461</v>
      </c>
      <c r="E480" s="411" t="str">
        <f>+'Merluza común Artesanal'!E342</f>
        <v>POMPEYA II (RPA 967128)</v>
      </c>
      <c r="F480" s="414" t="s">
        <v>101</v>
      </c>
      <c r="G480" s="414" t="s">
        <v>98</v>
      </c>
      <c r="H480" s="418">
        <f>+'Merluza común Artesanal'!N342</f>
        <v>7.35</v>
      </c>
      <c r="I480" s="418">
        <f>+'Merluza común Artesanal'!O342</f>
        <v>0</v>
      </c>
      <c r="J480" s="418">
        <f>+'Merluza común Artesanal'!P342</f>
        <v>7.35</v>
      </c>
      <c r="K480" s="418">
        <f>+'Merluza común Artesanal'!Q342</f>
        <v>3.2130000000000001</v>
      </c>
      <c r="L480" s="418">
        <f>+'Merluza común Artesanal'!R342</f>
        <v>4.1369999999999996</v>
      </c>
      <c r="M480" s="401">
        <f>+'Merluza común Artesanal'!S342</f>
        <v>0.43714285714285717</v>
      </c>
      <c r="N480" s="380" t="s">
        <v>262</v>
      </c>
      <c r="O480" s="398">
        <f>Resumen_año!$C$5</f>
        <v>43627</v>
      </c>
    </row>
    <row r="481" spans="1:15" ht="15.75" customHeight="1">
      <c r="A481" s="414" t="s">
        <v>90</v>
      </c>
      <c r="B481" s="414" t="s">
        <v>91</v>
      </c>
      <c r="C481" s="414" t="s">
        <v>113</v>
      </c>
      <c r="D481" s="411" t="s">
        <v>461</v>
      </c>
      <c r="E481" s="411" t="str">
        <f>+'Merluza común Artesanal'!E344</f>
        <v>RODRIGO ANDRES II (RPA 964703)</v>
      </c>
      <c r="F481" s="414" t="s">
        <v>101</v>
      </c>
      <c r="G481" s="414" t="s">
        <v>96</v>
      </c>
      <c r="H481" s="418">
        <f>+'Merluza común Artesanal'!G344</f>
        <v>3.044</v>
      </c>
      <c r="I481" s="418">
        <f>+'Merluza común Artesanal'!H344</f>
        <v>0</v>
      </c>
      <c r="J481" s="418">
        <f>+'Merluza común Artesanal'!I344</f>
        <v>3.044</v>
      </c>
      <c r="K481" s="418">
        <f>+'Merluza común Artesanal'!J344</f>
        <v>1.08</v>
      </c>
      <c r="L481" s="418">
        <f>+'Merluza común Artesanal'!K344</f>
        <v>1.964</v>
      </c>
      <c r="M481" s="401">
        <f>+'Merluza común Artesanal'!L344</f>
        <v>0.35479632063074901</v>
      </c>
      <c r="N481" s="397" t="str">
        <f>+'Merluza común Artesanal'!M344</f>
        <v>-</v>
      </c>
      <c r="O481" s="398">
        <f>Resumen_año!$C$5</f>
        <v>43627</v>
      </c>
    </row>
    <row r="482" spans="1:15" ht="15.75" customHeight="1">
      <c r="A482" s="414" t="s">
        <v>90</v>
      </c>
      <c r="B482" s="414" t="s">
        <v>91</v>
      </c>
      <c r="C482" s="414" t="s">
        <v>113</v>
      </c>
      <c r="D482" s="411" t="s">
        <v>461</v>
      </c>
      <c r="E482" s="411" t="str">
        <f>+'Merluza común Artesanal'!E344</f>
        <v>RODRIGO ANDRES II (RPA 964703)</v>
      </c>
      <c r="F482" s="414" t="s">
        <v>97</v>
      </c>
      <c r="G482" s="414" t="s">
        <v>98</v>
      </c>
      <c r="H482" s="418">
        <f>+'Merluza común Artesanal'!G345</f>
        <v>4.3049999999999997</v>
      </c>
      <c r="I482" s="418">
        <f>+'Merluza común Artesanal'!H345</f>
        <v>0</v>
      </c>
      <c r="J482" s="418">
        <f>+'Merluza común Artesanal'!I345</f>
        <v>6.2690000000000001</v>
      </c>
      <c r="K482" s="418">
        <f>+'Merluza común Artesanal'!J345</f>
        <v>0</v>
      </c>
      <c r="L482" s="418">
        <f>+'Merluza común Artesanal'!K345</f>
        <v>6.2690000000000001</v>
      </c>
      <c r="M482" s="401">
        <f>+'Merluza común Artesanal'!L345</f>
        <v>0</v>
      </c>
      <c r="N482" s="397" t="str">
        <f>+'Merluza común Artesanal'!M345</f>
        <v>-</v>
      </c>
      <c r="O482" s="398">
        <f>Resumen_año!$C$5</f>
        <v>43627</v>
      </c>
    </row>
    <row r="483" spans="1:15" ht="15.75" customHeight="1">
      <c r="A483" s="414" t="s">
        <v>90</v>
      </c>
      <c r="B483" s="414" t="s">
        <v>91</v>
      </c>
      <c r="C483" s="414" t="s">
        <v>113</v>
      </c>
      <c r="D483" s="411" t="s">
        <v>461</v>
      </c>
      <c r="E483" s="411" t="str">
        <f>+'Merluza común Artesanal'!E344</f>
        <v>RODRIGO ANDRES II (RPA 964703)</v>
      </c>
      <c r="F483" s="414" t="s">
        <v>101</v>
      </c>
      <c r="G483" s="414" t="s">
        <v>98</v>
      </c>
      <c r="H483" s="418">
        <f>+'Merluza común Artesanal'!N344</f>
        <v>7.3490000000000002</v>
      </c>
      <c r="I483" s="418">
        <f>+'Merluza común Artesanal'!O344</f>
        <v>0</v>
      </c>
      <c r="J483" s="418">
        <f>+'Merluza común Artesanal'!P344</f>
        <v>7.3490000000000002</v>
      </c>
      <c r="K483" s="418">
        <f>+'Merluza común Artesanal'!Q344</f>
        <v>1.08</v>
      </c>
      <c r="L483" s="418">
        <f>+'Merluza común Artesanal'!R344</f>
        <v>6.2690000000000001</v>
      </c>
      <c r="M483" s="401">
        <f>+'Merluza común Artesanal'!S344</f>
        <v>0.14695876990066675</v>
      </c>
      <c r="N483" s="380" t="s">
        <v>262</v>
      </c>
      <c r="O483" s="398">
        <f>Resumen_año!$C$5</f>
        <v>43627</v>
      </c>
    </row>
    <row r="484" spans="1:15" ht="15.75" customHeight="1">
      <c r="A484" s="414" t="s">
        <v>90</v>
      </c>
      <c r="B484" s="414" t="s">
        <v>91</v>
      </c>
      <c r="C484" s="414" t="s">
        <v>113</v>
      </c>
      <c r="D484" s="411" t="s">
        <v>461</v>
      </c>
      <c r="E484" s="411" t="str">
        <f>+'Merluza común Artesanal'!E346</f>
        <v>SALVADOR GAVIOTA VI (RPA 967520)</v>
      </c>
      <c r="F484" s="414" t="s">
        <v>101</v>
      </c>
      <c r="G484" s="414" t="s">
        <v>96</v>
      </c>
      <c r="H484" s="418">
        <f>+'Merluza común Artesanal'!G346</f>
        <v>3.044</v>
      </c>
      <c r="I484" s="418">
        <f>+'Merluza común Artesanal'!H346</f>
        <v>0</v>
      </c>
      <c r="J484" s="418">
        <f>+'Merluza común Artesanal'!I346</f>
        <v>3.044</v>
      </c>
      <c r="K484" s="418">
        <f>+'Merluza común Artesanal'!J346</f>
        <v>1.849</v>
      </c>
      <c r="L484" s="418">
        <f>+'Merluza común Artesanal'!K346</f>
        <v>1.1950000000000001</v>
      </c>
      <c r="M484" s="401">
        <f>+'Merluza común Artesanal'!L346</f>
        <v>0.60742444152431008</v>
      </c>
      <c r="N484" s="397" t="str">
        <f>+'Merluza común Artesanal'!M346</f>
        <v>-</v>
      </c>
      <c r="O484" s="398">
        <f>Resumen_año!$C$5</f>
        <v>43627</v>
      </c>
    </row>
    <row r="485" spans="1:15" ht="15.75" customHeight="1">
      <c r="A485" s="414" t="s">
        <v>90</v>
      </c>
      <c r="B485" s="414" t="s">
        <v>91</v>
      </c>
      <c r="C485" s="414" t="s">
        <v>113</v>
      </c>
      <c r="D485" s="411" t="s">
        <v>461</v>
      </c>
      <c r="E485" s="411" t="str">
        <f>+'Merluza común Artesanal'!E346</f>
        <v>SALVADOR GAVIOTA VI (RPA 967520)</v>
      </c>
      <c r="F485" s="414" t="s">
        <v>97</v>
      </c>
      <c r="G485" s="414" t="s">
        <v>98</v>
      </c>
      <c r="H485" s="418">
        <f>+'Merluza común Artesanal'!G347</f>
        <v>4.306</v>
      </c>
      <c r="I485" s="418">
        <f>+'Merluza común Artesanal'!H347</f>
        <v>0</v>
      </c>
      <c r="J485" s="418">
        <f>+'Merluza común Artesanal'!I347</f>
        <v>5.5010000000000003</v>
      </c>
      <c r="K485" s="418">
        <f>+'Merluza común Artesanal'!J347</f>
        <v>0</v>
      </c>
      <c r="L485" s="418">
        <f>+'Merluza común Artesanal'!K347</f>
        <v>5.5010000000000003</v>
      </c>
      <c r="M485" s="401">
        <f>+'Merluza común Artesanal'!L347</f>
        <v>0</v>
      </c>
      <c r="N485" s="397" t="str">
        <f>+'Merluza común Artesanal'!M347</f>
        <v>-</v>
      </c>
      <c r="O485" s="398">
        <f>Resumen_año!$C$5</f>
        <v>43627</v>
      </c>
    </row>
    <row r="486" spans="1:15" ht="15.75" customHeight="1">
      <c r="A486" s="414" t="s">
        <v>90</v>
      </c>
      <c r="B486" s="414" t="s">
        <v>91</v>
      </c>
      <c r="C486" s="414" t="s">
        <v>113</v>
      </c>
      <c r="D486" s="411" t="s">
        <v>461</v>
      </c>
      <c r="E486" s="411" t="str">
        <f>+'Merluza común Artesanal'!E346</f>
        <v>SALVADOR GAVIOTA VI (RPA 967520)</v>
      </c>
      <c r="F486" s="414" t="s">
        <v>101</v>
      </c>
      <c r="G486" s="414" t="s">
        <v>98</v>
      </c>
      <c r="H486" s="418">
        <f>+'Merluza común Artesanal'!N346</f>
        <v>7.35</v>
      </c>
      <c r="I486" s="418">
        <f>+'Merluza común Artesanal'!O346</f>
        <v>0</v>
      </c>
      <c r="J486" s="418">
        <f>+'Merluza común Artesanal'!P346</f>
        <v>7.35</v>
      </c>
      <c r="K486" s="418">
        <f>+'Merluza común Artesanal'!Q346</f>
        <v>1.849</v>
      </c>
      <c r="L486" s="418">
        <f>+'Merluza común Artesanal'!R346</f>
        <v>5.5009999999999994</v>
      </c>
      <c r="M486" s="401">
        <f>+'Merluza común Artesanal'!S346</f>
        <v>0.25156462585034012</v>
      </c>
      <c r="N486" s="380" t="s">
        <v>262</v>
      </c>
      <c r="O486" s="398">
        <f>Resumen_año!$C$5</f>
        <v>43627</v>
      </c>
    </row>
    <row r="487" spans="1:15" ht="15.75" customHeight="1">
      <c r="A487" s="414" t="s">
        <v>90</v>
      </c>
      <c r="B487" s="414" t="s">
        <v>91</v>
      </c>
      <c r="C487" s="414" t="s">
        <v>113</v>
      </c>
      <c r="D487" s="411" t="s">
        <v>461</v>
      </c>
      <c r="E487" s="411" t="str">
        <f>+'Merluza común Artesanal'!E348</f>
        <v>SAN CARLO III (RPA 966007)</v>
      </c>
      <c r="F487" s="414" t="s">
        <v>101</v>
      </c>
      <c r="G487" s="414" t="s">
        <v>96</v>
      </c>
      <c r="H487" s="418">
        <f>+'Merluza común Artesanal'!G348</f>
        <v>3.0449999999999999</v>
      </c>
      <c r="I487" s="418">
        <f>+'Merluza común Artesanal'!H348</f>
        <v>0</v>
      </c>
      <c r="J487" s="418">
        <f>+'Merluza común Artesanal'!I348</f>
        <v>3.0449999999999999</v>
      </c>
      <c r="K487" s="418">
        <f>+'Merluza común Artesanal'!J348</f>
        <v>1.7549999999999999</v>
      </c>
      <c r="L487" s="418">
        <f>+'Merluza común Artesanal'!K348</f>
        <v>1.29</v>
      </c>
      <c r="M487" s="401">
        <f>+'Merluza común Artesanal'!L348</f>
        <v>0.57635467980295563</v>
      </c>
      <c r="N487" s="397" t="str">
        <f>+'Merluza común Artesanal'!M348</f>
        <v>-</v>
      </c>
      <c r="O487" s="398">
        <f>Resumen_año!$C$5</f>
        <v>43627</v>
      </c>
    </row>
    <row r="488" spans="1:15" ht="15.75" customHeight="1">
      <c r="A488" s="414" t="s">
        <v>90</v>
      </c>
      <c r="B488" s="414" t="s">
        <v>91</v>
      </c>
      <c r="C488" s="414" t="s">
        <v>113</v>
      </c>
      <c r="D488" s="411" t="s">
        <v>461</v>
      </c>
      <c r="E488" s="411" t="str">
        <f>+'Merluza común Artesanal'!E348</f>
        <v>SAN CARLO III (RPA 966007)</v>
      </c>
      <c r="F488" s="414" t="s">
        <v>97</v>
      </c>
      <c r="G488" s="414" t="s">
        <v>98</v>
      </c>
      <c r="H488" s="418">
        <f>+'Merluza común Artesanal'!G349</f>
        <v>4.3070000000000004</v>
      </c>
      <c r="I488" s="418">
        <f>+'Merluza común Artesanal'!H349</f>
        <v>0</v>
      </c>
      <c r="J488" s="418">
        <f>+'Merluza común Artesanal'!I349</f>
        <v>5.5970000000000004</v>
      </c>
      <c r="K488" s="418">
        <f>+'Merluza común Artesanal'!J349</f>
        <v>0</v>
      </c>
      <c r="L488" s="418">
        <f>+'Merluza común Artesanal'!K349</f>
        <v>5.5970000000000004</v>
      </c>
      <c r="M488" s="401">
        <f>+'Merluza común Artesanal'!L349</f>
        <v>0</v>
      </c>
      <c r="N488" s="397" t="str">
        <f>+'Merluza común Artesanal'!M349</f>
        <v>-</v>
      </c>
      <c r="O488" s="398">
        <f>Resumen_año!$C$5</f>
        <v>43627</v>
      </c>
    </row>
    <row r="489" spans="1:15" ht="15.75" customHeight="1">
      <c r="A489" s="414" t="s">
        <v>90</v>
      </c>
      <c r="B489" s="414" t="s">
        <v>91</v>
      </c>
      <c r="C489" s="414" t="s">
        <v>113</v>
      </c>
      <c r="D489" s="411" t="s">
        <v>461</v>
      </c>
      <c r="E489" s="411" t="str">
        <f>+'Merluza común Artesanal'!E348</f>
        <v>SAN CARLO III (RPA 966007)</v>
      </c>
      <c r="F489" s="414" t="s">
        <v>101</v>
      </c>
      <c r="G489" s="414" t="s">
        <v>98</v>
      </c>
      <c r="H489" s="418">
        <f>+'Merluza común Artesanal'!N348</f>
        <v>7.3520000000000003</v>
      </c>
      <c r="I489" s="418">
        <f>+'Merluza común Artesanal'!O348</f>
        <v>0</v>
      </c>
      <c r="J489" s="418">
        <f>+'Merluza común Artesanal'!P348</f>
        <v>7.3520000000000003</v>
      </c>
      <c r="K489" s="418">
        <f>+'Merluza común Artesanal'!Q348</f>
        <v>1.7549999999999999</v>
      </c>
      <c r="L489" s="418">
        <f>+'Merluza común Artesanal'!R348</f>
        <v>5.5970000000000004</v>
      </c>
      <c r="M489" s="401">
        <f>+'Merluza común Artesanal'!S348</f>
        <v>0.23871055495103372</v>
      </c>
      <c r="N489" s="380" t="s">
        <v>262</v>
      </c>
      <c r="O489" s="398">
        <f>Resumen_año!$C$5</f>
        <v>43627</v>
      </c>
    </row>
    <row r="490" spans="1:15" ht="15.75" customHeight="1">
      <c r="A490" s="414" t="s">
        <v>90</v>
      </c>
      <c r="B490" s="414" t="s">
        <v>91</v>
      </c>
      <c r="C490" s="414" t="s">
        <v>113</v>
      </c>
      <c r="D490" s="411" t="s">
        <v>461</v>
      </c>
      <c r="E490" s="411" t="str">
        <f>+'Merluza común Artesanal'!E350</f>
        <v>SAN PITER I (RPA 960855)</v>
      </c>
      <c r="F490" s="414" t="s">
        <v>101</v>
      </c>
      <c r="G490" s="414" t="s">
        <v>96</v>
      </c>
      <c r="H490" s="418">
        <f>+'Merluza común Artesanal'!G350</f>
        <v>3.044</v>
      </c>
      <c r="I490" s="418">
        <f>+'Merluza común Artesanal'!H350</f>
        <v>0</v>
      </c>
      <c r="J490" s="418">
        <f>+'Merluza común Artesanal'!I350</f>
        <v>3.044</v>
      </c>
      <c r="K490" s="418">
        <f>+'Merluza común Artesanal'!J350</f>
        <v>0.45900000000000002</v>
      </c>
      <c r="L490" s="418">
        <f>+'Merluza común Artesanal'!K350</f>
        <v>2.585</v>
      </c>
      <c r="M490" s="401">
        <f>+'Merluza común Artesanal'!L350</f>
        <v>0.15078843626806834</v>
      </c>
      <c r="N490" s="397" t="str">
        <f>+'Merluza común Artesanal'!M350</f>
        <v>-</v>
      </c>
      <c r="O490" s="398">
        <f>Resumen_año!$C$5</f>
        <v>43627</v>
      </c>
    </row>
    <row r="491" spans="1:15" ht="15.75" customHeight="1">
      <c r="A491" s="414" t="s">
        <v>90</v>
      </c>
      <c r="B491" s="414" t="s">
        <v>91</v>
      </c>
      <c r="C491" s="414" t="s">
        <v>113</v>
      </c>
      <c r="D491" s="411" t="s">
        <v>461</v>
      </c>
      <c r="E491" s="411" t="str">
        <f>+'Merluza común Artesanal'!E350</f>
        <v>SAN PITER I (RPA 960855)</v>
      </c>
      <c r="F491" s="414" t="s">
        <v>97</v>
      </c>
      <c r="G491" s="414" t="s">
        <v>98</v>
      </c>
      <c r="H491" s="418">
        <f>+'Merluza común Artesanal'!G351</f>
        <v>4.306</v>
      </c>
      <c r="I491" s="418">
        <f>+'Merluza común Artesanal'!H351</f>
        <v>0</v>
      </c>
      <c r="J491" s="418">
        <f>+'Merluza común Artesanal'!I351</f>
        <v>6.891</v>
      </c>
      <c r="K491" s="418">
        <f>+'Merluza común Artesanal'!J351</f>
        <v>0</v>
      </c>
      <c r="L491" s="418">
        <f>+'Merluza común Artesanal'!K351</f>
        <v>6.891</v>
      </c>
      <c r="M491" s="401">
        <f>+'Merluza común Artesanal'!L351</f>
        <v>0</v>
      </c>
      <c r="N491" s="397" t="str">
        <f>+'Merluza común Artesanal'!M351</f>
        <v>-</v>
      </c>
      <c r="O491" s="398">
        <f>Resumen_año!$C$5</f>
        <v>43627</v>
      </c>
    </row>
    <row r="492" spans="1:15" ht="15.75" customHeight="1">
      <c r="A492" s="414" t="s">
        <v>90</v>
      </c>
      <c r="B492" s="414" t="s">
        <v>91</v>
      </c>
      <c r="C492" s="414" t="s">
        <v>113</v>
      </c>
      <c r="D492" s="411" t="s">
        <v>461</v>
      </c>
      <c r="E492" s="411" t="str">
        <f>+'Merluza común Artesanal'!E350</f>
        <v>SAN PITER I (RPA 960855)</v>
      </c>
      <c r="F492" s="414" t="s">
        <v>101</v>
      </c>
      <c r="G492" s="414" t="s">
        <v>98</v>
      </c>
      <c r="H492" s="418">
        <f>+'Merluza común Artesanal'!N350</f>
        <v>7.35</v>
      </c>
      <c r="I492" s="418">
        <f>+'Merluza común Artesanal'!O350</f>
        <v>0</v>
      </c>
      <c r="J492" s="418">
        <f>+'Merluza común Artesanal'!P350</f>
        <v>7.35</v>
      </c>
      <c r="K492" s="418">
        <f>+'Merluza común Artesanal'!Q350</f>
        <v>0.45900000000000002</v>
      </c>
      <c r="L492" s="418">
        <f>+'Merluza común Artesanal'!R350</f>
        <v>6.891</v>
      </c>
      <c r="M492" s="401">
        <f>+'Merluza común Artesanal'!S350</f>
        <v>6.2448979591836741E-2</v>
      </c>
      <c r="N492" s="380" t="s">
        <v>262</v>
      </c>
      <c r="O492" s="398">
        <f>Resumen_año!$C$5</f>
        <v>43627</v>
      </c>
    </row>
    <row r="493" spans="1:15" ht="15.75" customHeight="1">
      <c r="A493" s="414" t="s">
        <v>90</v>
      </c>
      <c r="B493" s="414" t="s">
        <v>91</v>
      </c>
      <c r="C493" s="414" t="s">
        <v>113</v>
      </c>
      <c r="D493" s="411" t="s">
        <v>461</v>
      </c>
      <c r="E493" s="411" t="str">
        <f>+'Merluza común Artesanal'!E352</f>
        <v>TATA FILA I (RPA 967210)</v>
      </c>
      <c r="F493" s="414" t="s">
        <v>101</v>
      </c>
      <c r="G493" s="414" t="s">
        <v>96</v>
      </c>
      <c r="H493" s="418">
        <f>+'Merluza común Artesanal'!G352</f>
        <v>3.0449999999999999</v>
      </c>
      <c r="I493" s="418">
        <f>+'Merluza común Artesanal'!H352</f>
        <v>0</v>
      </c>
      <c r="J493" s="418">
        <f>+'Merluza común Artesanal'!I352</f>
        <v>3.0449999999999999</v>
      </c>
      <c r="K493" s="418">
        <f>+'Merluza común Artesanal'!J352</f>
        <v>2.1059999999999999</v>
      </c>
      <c r="L493" s="418">
        <f>+'Merluza común Artesanal'!K352</f>
        <v>0.93900000000000006</v>
      </c>
      <c r="M493" s="401">
        <f>+'Merluza común Artesanal'!L352</f>
        <v>0.69162561576354675</v>
      </c>
      <c r="N493" s="397" t="str">
        <f>+'Merluza común Artesanal'!M352</f>
        <v>-</v>
      </c>
      <c r="O493" s="398">
        <f>Resumen_año!$C$5</f>
        <v>43627</v>
      </c>
    </row>
    <row r="494" spans="1:15" ht="15.75" customHeight="1">
      <c r="A494" s="414" t="s">
        <v>90</v>
      </c>
      <c r="B494" s="414" t="s">
        <v>91</v>
      </c>
      <c r="C494" s="414" t="s">
        <v>113</v>
      </c>
      <c r="D494" s="411" t="s">
        <v>461</v>
      </c>
      <c r="E494" s="411" t="str">
        <f>+'Merluza común Artesanal'!E352</f>
        <v>TATA FILA I (RPA 967210)</v>
      </c>
      <c r="F494" s="414" t="s">
        <v>97</v>
      </c>
      <c r="G494" s="414" t="s">
        <v>98</v>
      </c>
      <c r="H494" s="418">
        <f>+'Merluza común Artesanal'!G353</f>
        <v>4.3070000000000004</v>
      </c>
      <c r="I494" s="418">
        <f>+'Merluza común Artesanal'!H353</f>
        <v>0</v>
      </c>
      <c r="J494" s="418">
        <f>+'Merluza común Artesanal'!I353</f>
        <v>5.2460000000000004</v>
      </c>
      <c r="K494" s="418">
        <f>+'Merluza común Artesanal'!J353</f>
        <v>0</v>
      </c>
      <c r="L494" s="418">
        <f>+'Merluza común Artesanal'!K353</f>
        <v>5.2460000000000004</v>
      </c>
      <c r="M494" s="401">
        <f>+'Merluza común Artesanal'!L353</f>
        <v>0</v>
      </c>
      <c r="N494" s="397" t="str">
        <f>+'Merluza común Artesanal'!M353</f>
        <v>-</v>
      </c>
      <c r="O494" s="398">
        <f>Resumen_año!$C$5</f>
        <v>43627</v>
      </c>
    </row>
    <row r="495" spans="1:15" ht="15.75" customHeight="1">
      <c r="A495" s="414" t="s">
        <v>90</v>
      </c>
      <c r="B495" s="414" t="s">
        <v>91</v>
      </c>
      <c r="C495" s="414" t="s">
        <v>113</v>
      </c>
      <c r="D495" s="411" t="s">
        <v>461</v>
      </c>
      <c r="E495" s="411" t="str">
        <f>+'Merluza común Artesanal'!E352</f>
        <v>TATA FILA I (RPA 967210)</v>
      </c>
      <c r="F495" s="414" t="s">
        <v>101</v>
      </c>
      <c r="G495" s="414" t="s">
        <v>98</v>
      </c>
      <c r="H495" s="418">
        <f>+'Merluza común Artesanal'!N352</f>
        <v>7.3520000000000003</v>
      </c>
      <c r="I495" s="418">
        <f>+'Merluza común Artesanal'!O352</f>
        <v>0</v>
      </c>
      <c r="J495" s="418">
        <f>+'Merluza común Artesanal'!P352</f>
        <v>7.3520000000000003</v>
      </c>
      <c r="K495" s="418">
        <f>+'Merluza común Artesanal'!Q352</f>
        <v>2.1059999999999999</v>
      </c>
      <c r="L495" s="418">
        <f>+'Merluza común Artesanal'!R352</f>
        <v>5.2460000000000004</v>
      </c>
      <c r="M495" s="401">
        <f>+'Merluza común Artesanal'!S352</f>
        <v>0.28645266594124047</v>
      </c>
      <c r="N495" s="380" t="s">
        <v>262</v>
      </c>
      <c r="O495" s="398">
        <f>Resumen_año!$C$5</f>
        <v>43627</v>
      </c>
    </row>
    <row r="496" spans="1:15" ht="15.75" customHeight="1">
      <c r="A496" s="414" t="s">
        <v>90</v>
      </c>
      <c r="B496" s="414" t="s">
        <v>91</v>
      </c>
      <c r="C496" s="414" t="s">
        <v>113</v>
      </c>
      <c r="D496" s="411" t="s">
        <v>461</v>
      </c>
      <c r="E496" s="411" t="str">
        <f>+'Merluza común Artesanal'!E354</f>
        <v>TATA RENE II (RPA 965577)</v>
      </c>
      <c r="F496" s="414" t="s">
        <v>101</v>
      </c>
      <c r="G496" s="414" t="s">
        <v>96</v>
      </c>
      <c r="H496" s="418">
        <f>+'Merluza común Artesanal'!G354</f>
        <v>3.044</v>
      </c>
      <c r="I496" s="418">
        <f>+'Merluza común Artesanal'!H354</f>
        <v>0</v>
      </c>
      <c r="J496" s="418">
        <f>+'Merluza común Artesanal'!I354</f>
        <v>3.044</v>
      </c>
      <c r="K496" s="418">
        <f>+'Merluza común Artesanal'!J354</f>
        <v>2.8079999999999998</v>
      </c>
      <c r="L496" s="418">
        <f>+'Merluza común Artesanal'!K354</f>
        <v>0.23600000000000021</v>
      </c>
      <c r="M496" s="401">
        <f>+'Merluza común Artesanal'!L354</f>
        <v>0.92247043363994741</v>
      </c>
      <c r="N496" s="397" t="str">
        <f>+'Merluza común Artesanal'!M354</f>
        <v>-</v>
      </c>
      <c r="O496" s="398">
        <f>Resumen_año!$C$5</f>
        <v>43627</v>
      </c>
    </row>
    <row r="497" spans="1:15" ht="15.75" customHeight="1">
      <c r="A497" s="414" t="s">
        <v>90</v>
      </c>
      <c r="B497" s="414" t="s">
        <v>91</v>
      </c>
      <c r="C497" s="414" t="s">
        <v>113</v>
      </c>
      <c r="D497" s="411" t="s">
        <v>461</v>
      </c>
      <c r="E497" s="411" t="str">
        <f>+'Merluza común Artesanal'!E354</f>
        <v>TATA RENE II (RPA 965577)</v>
      </c>
      <c r="F497" s="414" t="s">
        <v>97</v>
      </c>
      <c r="G497" s="414" t="s">
        <v>98</v>
      </c>
      <c r="H497" s="418">
        <f>+'Merluza común Artesanal'!G355</f>
        <v>4.3049999999999997</v>
      </c>
      <c r="I497" s="418">
        <f>+'Merluza común Artesanal'!H355</f>
        <v>0</v>
      </c>
      <c r="J497" s="418">
        <f>+'Merluza común Artesanal'!I355</f>
        <v>4.5410000000000004</v>
      </c>
      <c r="K497" s="418">
        <f>+'Merluza común Artesanal'!J355</f>
        <v>0</v>
      </c>
      <c r="L497" s="418">
        <f>+'Merluza común Artesanal'!K355</f>
        <v>4.5410000000000004</v>
      </c>
      <c r="M497" s="401">
        <f>+'Merluza común Artesanal'!L355</f>
        <v>0</v>
      </c>
      <c r="N497" s="397" t="str">
        <f>+'Merluza común Artesanal'!M355</f>
        <v>-</v>
      </c>
      <c r="O497" s="398">
        <f>Resumen_año!$C$5</f>
        <v>43627</v>
      </c>
    </row>
    <row r="498" spans="1:15" ht="15.75" customHeight="1">
      <c r="A498" s="414" t="s">
        <v>90</v>
      </c>
      <c r="B498" s="414" t="s">
        <v>91</v>
      </c>
      <c r="C498" s="414" t="s">
        <v>113</v>
      </c>
      <c r="D498" s="411" t="s">
        <v>461</v>
      </c>
      <c r="E498" s="411" t="str">
        <f>+'Merluza común Artesanal'!E354</f>
        <v>TATA RENE II (RPA 965577)</v>
      </c>
      <c r="F498" s="414" t="s">
        <v>101</v>
      </c>
      <c r="G498" s="414" t="s">
        <v>98</v>
      </c>
      <c r="H498" s="418">
        <f>+'Merluza común Artesanal'!N354</f>
        <v>7.3490000000000002</v>
      </c>
      <c r="I498" s="418">
        <f>+'Merluza común Artesanal'!O354</f>
        <v>0</v>
      </c>
      <c r="J498" s="418">
        <f>+'Merluza común Artesanal'!P354</f>
        <v>7.3490000000000002</v>
      </c>
      <c r="K498" s="418">
        <f>+'Merluza común Artesanal'!Q354</f>
        <v>2.8079999999999998</v>
      </c>
      <c r="L498" s="418">
        <f>+'Merluza común Artesanal'!R354</f>
        <v>4.5410000000000004</v>
      </c>
      <c r="M498" s="401">
        <f>+'Merluza común Artesanal'!S354</f>
        <v>0.38209280174173355</v>
      </c>
      <c r="N498" s="380" t="s">
        <v>262</v>
      </c>
      <c r="O498" s="398">
        <f>Resumen_año!$C$5</f>
        <v>43627</v>
      </c>
    </row>
    <row r="499" spans="1:15" ht="15.75" customHeight="1">
      <c r="A499" s="414" t="s">
        <v>90</v>
      </c>
      <c r="B499" s="414" t="s">
        <v>91</v>
      </c>
      <c r="C499" s="414" t="s">
        <v>113</v>
      </c>
      <c r="D499" s="411" t="s">
        <v>461</v>
      </c>
      <c r="E499" s="411" t="str">
        <f>+'Merluza común Artesanal'!E356</f>
        <v>TIARE CAROLINA I (RPA 966652)</v>
      </c>
      <c r="F499" s="414" t="s">
        <v>101</v>
      </c>
      <c r="G499" s="414" t="s">
        <v>96</v>
      </c>
      <c r="H499" s="418">
        <f>+'Merluza común Artesanal'!G356</f>
        <v>3.0449999999999999</v>
      </c>
      <c r="I499" s="418">
        <f>+'Merluza común Artesanal'!H356</f>
        <v>0</v>
      </c>
      <c r="J499" s="418">
        <f>+'Merluza común Artesanal'!I356</f>
        <v>3.0449999999999999</v>
      </c>
      <c r="K499" s="418">
        <f>+'Merluza común Artesanal'!J356</f>
        <v>2.0790000000000002</v>
      </c>
      <c r="L499" s="418">
        <f>+'Merluza común Artesanal'!K356</f>
        <v>0.96599999999999975</v>
      </c>
      <c r="M499" s="401">
        <f>+'Merluza común Artesanal'!L356</f>
        <v>0.6827586206896552</v>
      </c>
      <c r="N499" s="397" t="str">
        <f>+'Merluza común Artesanal'!M356</f>
        <v>-</v>
      </c>
      <c r="O499" s="398">
        <f>Resumen_año!$C$5</f>
        <v>43627</v>
      </c>
    </row>
    <row r="500" spans="1:15" ht="15.75" customHeight="1">
      <c r="A500" s="414" t="s">
        <v>90</v>
      </c>
      <c r="B500" s="414" t="s">
        <v>91</v>
      </c>
      <c r="C500" s="414" t="s">
        <v>113</v>
      </c>
      <c r="D500" s="411" t="s">
        <v>461</v>
      </c>
      <c r="E500" s="411" t="str">
        <f>+'Merluza común Artesanal'!E356</f>
        <v>TIARE CAROLINA I (RPA 966652)</v>
      </c>
      <c r="F500" s="414" t="s">
        <v>97</v>
      </c>
      <c r="G500" s="414" t="s">
        <v>98</v>
      </c>
      <c r="H500" s="418">
        <f>+'Merluza común Artesanal'!G357</f>
        <v>4.3070000000000004</v>
      </c>
      <c r="I500" s="418">
        <f>+'Merluza común Artesanal'!H357</f>
        <v>0</v>
      </c>
      <c r="J500" s="418">
        <f>+'Merluza común Artesanal'!I357</f>
        <v>5.2729999999999997</v>
      </c>
      <c r="K500" s="418">
        <f>+'Merluza común Artesanal'!J357</f>
        <v>0</v>
      </c>
      <c r="L500" s="418">
        <f>+'Merluza común Artesanal'!K357</f>
        <v>5.2729999999999997</v>
      </c>
      <c r="M500" s="401">
        <f>+'Merluza común Artesanal'!L357</f>
        <v>0</v>
      </c>
      <c r="N500" s="397" t="str">
        <f>+'Merluza común Artesanal'!M357</f>
        <v>-</v>
      </c>
      <c r="O500" s="398">
        <f>Resumen_año!$C$5</f>
        <v>43627</v>
      </c>
    </row>
    <row r="501" spans="1:15" ht="15.75" customHeight="1">
      <c r="A501" s="414" t="s">
        <v>90</v>
      </c>
      <c r="B501" s="414" t="s">
        <v>91</v>
      </c>
      <c r="C501" s="414" t="s">
        <v>113</v>
      </c>
      <c r="D501" s="411" t="s">
        <v>461</v>
      </c>
      <c r="E501" s="411" t="str">
        <f>+'Merluza común Artesanal'!E356</f>
        <v>TIARE CAROLINA I (RPA 966652)</v>
      </c>
      <c r="F501" s="414" t="s">
        <v>101</v>
      </c>
      <c r="G501" s="414" t="s">
        <v>98</v>
      </c>
      <c r="H501" s="418">
        <f>+'Merluza común Artesanal'!N356</f>
        <v>7.3520000000000003</v>
      </c>
      <c r="I501" s="418">
        <f>+'Merluza común Artesanal'!O356</f>
        <v>0</v>
      </c>
      <c r="J501" s="418">
        <f>+'Merluza común Artesanal'!P356</f>
        <v>7.3520000000000003</v>
      </c>
      <c r="K501" s="418">
        <f>+'Merluza común Artesanal'!Q356</f>
        <v>2.0790000000000002</v>
      </c>
      <c r="L501" s="418">
        <f>+'Merluza común Artesanal'!R356</f>
        <v>5.2729999999999997</v>
      </c>
      <c r="M501" s="401">
        <f>+'Merluza común Artesanal'!S356</f>
        <v>0.28278019586507075</v>
      </c>
      <c r="N501" s="380" t="s">
        <v>262</v>
      </c>
      <c r="O501" s="398">
        <f>Resumen_año!$C$5</f>
        <v>43627</v>
      </c>
    </row>
    <row r="502" spans="1:15" ht="15.75" customHeight="1">
      <c r="A502" s="414" t="s">
        <v>90</v>
      </c>
      <c r="B502" s="414" t="s">
        <v>91</v>
      </c>
      <c r="C502" s="414" t="s">
        <v>113</v>
      </c>
      <c r="D502" s="411" t="s">
        <v>461</v>
      </c>
      <c r="E502" s="411" t="str">
        <f>+'Merluza común Artesanal'!E358</f>
        <v>WALPA V (RPA 963900)</v>
      </c>
      <c r="F502" s="414" t="s">
        <v>101</v>
      </c>
      <c r="G502" s="414" t="s">
        <v>96</v>
      </c>
      <c r="H502" s="418">
        <f>+'Merluza común Artesanal'!G358</f>
        <v>3.0449999999999999</v>
      </c>
      <c r="I502" s="418">
        <f>+'Merluza común Artesanal'!H358</f>
        <v>0</v>
      </c>
      <c r="J502" s="418">
        <f>+'Merluza común Artesanal'!I358</f>
        <v>3.0449999999999999</v>
      </c>
      <c r="K502" s="418">
        <f>+'Merluza común Artesanal'!J358</f>
        <v>1.2150000000000001</v>
      </c>
      <c r="L502" s="418">
        <f>+'Merluza común Artesanal'!K358</f>
        <v>1.8299999999999998</v>
      </c>
      <c r="M502" s="401">
        <f>+'Merluza común Artesanal'!L358</f>
        <v>0.39901477832512317</v>
      </c>
      <c r="N502" s="397" t="str">
        <f>+'Merluza común Artesanal'!M358</f>
        <v>-</v>
      </c>
      <c r="O502" s="398">
        <f>Resumen_año!$C$5</f>
        <v>43627</v>
      </c>
    </row>
    <row r="503" spans="1:15" ht="15.75" customHeight="1">
      <c r="A503" s="414" t="s">
        <v>90</v>
      </c>
      <c r="B503" s="414" t="s">
        <v>91</v>
      </c>
      <c r="C503" s="414" t="s">
        <v>113</v>
      </c>
      <c r="D503" s="411" t="s">
        <v>461</v>
      </c>
      <c r="E503" s="411" t="str">
        <f>+'Merluza común Artesanal'!E358</f>
        <v>WALPA V (RPA 963900)</v>
      </c>
      <c r="F503" s="414" t="s">
        <v>97</v>
      </c>
      <c r="G503" s="414" t="s">
        <v>98</v>
      </c>
      <c r="H503" s="418">
        <f>+'Merluza común Artesanal'!G359</f>
        <v>4.3070000000000004</v>
      </c>
      <c r="I503" s="418">
        <f>+'Merluza común Artesanal'!H359</f>
        <v>0</v>
      </c>
      <c r="J503" s="418">
        <f>+'Merluza común Artesanal'!I359</f>
        <v>6.1370000000000005</v>
      </c>
      <c r="K503" s="418">
        <f>+'Merluza común Artesanal'!J359</f>
        <v>0</v>
      </c>
      <c r="L503" s="418">
        <f>+'Merluza común Artesanal'!K359</f>
        <v>6.1370000000000005</v>
      </c>
      <c r="M503" s="401">
        <f>+'Merluza común Artesanal'!L359</f>
        <v>0</v>
      </c>
      <c r="N503" s="397" t="str">
        <f>+'Merluza común Artesanal'!M359</f>
        <v>-</v>
      </c>
      <c r="O503" s="398">
        <f>Resumen_año!$C$5</f>
        <v>43627</v>
      </c>
    </row>
    <row r="504" spans="1:15" ht="15.75" customHeight="1">
      <c r="A504" s="414" t="s">
        <v>90</v>
      </c>
      <c r="B504" s="414" t="s">
        <v>91</v>
      </c>
      <c r="C504" s="414" t="s">
        <v>113</v>
      </c>
      <c r="D504" s="411" t="s">
        <v>461</v>
      </c>
      <c r="E504" s="411" t="str">
        <f>+'Merluza común Artesanal'!E358</f>
        <v>WALPA V (RPA 963900)</v>
      </c>
      <c r="F504" s="414" t="s">
        <v>101</v>
      </c>
      <c r="G504" s="414" t="s">
        <v>98</v>
      </c>
      <c r="H504" s="418">
        <f>+'Merluza común Artesanal'!N358</f>
        <v>7.3520000000000003</v>
      </c>
      <c r="I504" s="418">
        <f>+'Merluza común Artesanal'!O358</f>
        <v>0</v>
      </c>
      <c r="J504" s="418">
        <f>+'Merluza común Artesanal'!P358</f>
        <v>7.3520000000000003</v>
      </c>
      <c r="K504" s="418">
        <f>+'Merluza común Artesanal'!Q358</f>
        <v>1.2150000000000001</v>
      </c>
      <c r="L504" s="418">
        <f>+'Merluza común Artesanal'!R358</f>
        <v>6.1370000000000005</v>
      </c>
      <c r="M504" s="401">
        <f>+'Merluza común Artesanal'!S358</f>
        <v>0.16526115342763875</v>
      </c>
      <c r="N504" s="380" t="s">
        <v>262</v>
      </c>
      <c r="O504" s="398">
        <f>Resumen_año!$C$5</f>
        <v>43627</v>
      </c>
    </row>
    <row r="505" spans="1:15" ht="15.75" customHeight="1">
      <c r="A505" s="414" t="s">
        <v>90</v>
      </c>
      <c r="B505" s="414" t="s">
        <v>91</v>
      </c>
      <c r="C505" s="414" t="s">
        <v>113</v>
      </c>
      <c r="D505" s="411" t="s">
        <v>461</v>
      </c>
      <c r="E505" s="411" t="str">
        <f>+'Merluza común Artesanal'!E360</f>
        <v>WALPA VI (RPA 964547)</v>
      </c>
      <c r="F505" s="414" t="s">
        <v>101</v>
      </c>
      <c r="G505" s="414" t="s">
        <v>96</v>
      </c>
      <c r="H505" s="418">
        <f>+'Merluza común Artesanal'!G360</f>
        <v>3.0449999999999999</v>
      </c>
      <c r="I505" s="418">
        <f>+'Merluza común Artesanal'!H360</f>
        <v>0</v>
      </c>
      <c r="J505" s="418">
        <f>+'Merluza común Artesanal'!I360</f>
        <v>3.0449999999999999</v>
      </c>
      <c r="K505" s="418">
        <f>+'Merluza común Artesanal'!J360</f>
        <v>2.133</v>
      </c>
      <c r="L505" s="418">
        <f>+'Merluza común Artesanal'!K360</f>
        <v>0.91199999999999992</v>
      </c>
      <c r="M505" s="401">
        <f>+'Merluza común Artesanal'!L360</f>
        <v>0.70049261083743841</v>
      </c>
      <c r="N505" s="397" t="str">
        <f>+'Merluza común Artesanal'!M360</f>
        <v>-</v>
      </c>
      <c r="O505" s="398">
        <f>Resumen_año!$C$5</f>
        <v>43627</v>
      </c>
    </row>
    <row r="506" spans="1:15" ht="15.75" customHeight="1">
      <c r="A506" s="414" t="s">
        <v>90</v>
      </c>
      <c r="B506" s="414" t="s">
        <v>91</v>
      </c>
      <c r="C506" s="414" t="s">
        <v>113</v>
      </c>
      <c r="D506" s="411" t="s">
        <v>461</v>
      </c>
      <c r="E506" s="411" t="str">
        <f>+'Merluza común Artesanal'!E360</f>
        <v>WALPA VI (RPA 964547)</v>
      </c>
      <c r="F506" s="414" t="s">
        <v>97</v>
      </c>
      <c r="G506" s="414" t="s">
        <v>98</v>
      </c>
      <c r="H506" s="418">
        <f>+'Merluza común Artesanal'!G361</f>
        <v>4.3070000000000004</v>
      </c>
      <c r="I506" s="418">
        <f>+'Merluza común Artesanal'!H361</f>
        <v>0</v>
      </c>
      <c r="J506" s="418">
        <f>+'Merluza común Artesanal'!I361</f>
        <v>5.2190000000000003</v>
      </c>
      <c r="K506" s="418">
        <f>+'Merluza común Artesanal'!J361</f>
        <v>0</v>
      </c>
      <c r="L506" s="418">
        <f>+'Merluza común Artesanal'!K361</f>
        <v>5.2190000000000003</v>
      </c>
      <c r="M506" s="401">
        <f>+'Merluza común Artesanal'!L361</f>
        <v>0</v>
      </c>
      <c r="N506" s="397" t="str">
        <f>+'Merluza común Artesanal'!M361</f>
        <v>-</v>
      </c>
      <c r="O506" s="398">
        <f>Resumen_año!$C$5</f>
        <v>43627</v>
      </c>
    </row>
    <row r="507" spans="1:15" ht="15.75" customHeight="1">
      <c r="A507" s="414" t="s">
        <v>90</v>
      </c>
      <c r="B507" s="414" t="s">
        <v>91</v>
      </c>
      <c r="C507" s="414" t="s">
        <v>113</v>
      </c>
      <c r="D507" s="411" t="s">
        <v>461</v>
      </c>
      <c r="E507" s="411" t="str">
        <f>+'Merluza común Artesanal'!E360</f>
        <v>WALPA VI (RPA 964547)</v>
      </c>
      <c r="F507" s="414" t="s">
        <v>101</v>
      </c>
      <c r="G507" s="414" t="s">
        <v>98</v>
      </c>
      <c r="H507" s="418">
        <f>+'Merluza común Artesanal'!N360</f>
        <v>7.3520000000000003</v>
      </c>
      <c r="I507" s="418">
        <f>+'Merluza común Artesanal'!O360</f>
        <v>0</v>
      </c>
      <c r="J507" s="418">
        <f>+'Merluza común Artesanal'!P360</f>
        <v>7.3520000000000003</v>
      </c>
      <c r="K507" s="418">
        <f>+'Merluza común Artesanal'!Q360</f>
        <v>2.133</v>
      </c>
      <c r="L507" s="418">
        <f>+'Merluza común Artesanal'!R360</f>
        <v>5.2190000000000003</v>
      </c>
      <c r="M507" s="401">
        <f>+'Merluza común Artesanal'!S360</f>
        <v>0.29012513601741019</v>
      </c>
      <c r="N507" s="380" t="s">
        <v>262</v>
      </c>
      <c r="O507" s="398">
        <f>Resumen_año!$C$5</f>
        <v>43627</v>
      </c>
    </row>
    <row r="508" spans="1:15" ht="15.75" customHeight="1">
      <c r="A508" s="414" t="s">
        <v>90</v>
      </c>
      <c r="B508" s="414" t="s">
        <v>91</v>
      </c>
      <c r="C508" s="414" t="s">
        <v>113</v>
      </c>
      <c r="D508" s="411" t="s">
        <v>461</v>
      </c>
      <c r="E508" s="411" t="str">
        <f>+'Merluza común Artesanal'!E362</f>
        <v>YO SERGIO IV (RPA 967419)</v>
      </c>
      <c r="F508" s="414" t="s">
        <v>101</v>
      </c>
      <c r="G508" s="414" t="s">
        <v>96</v>
      </c>
      <c r="H508" s="418">
        <f>+'Merluza común Artesanal'!G362</f>
        <v>3.0449999999999999</v>
      </c>
      <c r="I508" s="418">
        <f>+'Merluza común Artesanal'!H362</f>
        <v>0</v>
      </c>
      <c r="J508" s="418">
        <f>+'Merluza común Artesanal'!I362</f>
        <v>3.0449999999999999</v>
      </c>
      <c r="K508" s="418">
        <f>+'Merluza común Artesanal'!J362</f>
        <v>2.5920000000000001</v>
      </c>
      <c r="L508" s="418">
        <f>+'Merluza común Artesanal'!K362</f>
        <v>0.45299999999999985</v>
      </c>
      <c r="M508" s="401">
        <f>+'Merluza común Artesanal'!L362</f>
        <v>0.85123152709359606</v>
      </c>
      <c r="N508" s="397" t="str">
        <f>+'Merluza común Artesanal'!M362</f>
        <v>-</v>
      </c>
      <c r="O508" s="398">
        <f>Resumen_año!$C$5</f>
        <v>43627</v>
      </c>
    </row>
    <row r="509" spans="1:15" ht="15.75" customHeight="1">
      <c r="A509" s="414" t="s">
        <v>90</v>
      </c>
      <c r="B509" s="414" t="s">
        <v>91</v>
      </c>
      <c r="C509" s="414" t="s">
        <v>113</v>
      </c>
      <c r="D509" s="411" t="s">
        <v>461</v>
      </c>
      <c r="E509" s="411" t="str">
        <f>+'Merluza común Artesanal'!E362</f>
        <v>YO SERGIO IV (RPA 967419)</v>
      </c>
      <c r="F509" s="414" t="s">
        <v>97</v>
      </c>
      <c r="G509" s="414" t="s">
        <v>98</v>
      </c>
      <c r="H509" s="418">
        <f>+'Merluza común Artesanal'!G363</f>
        <v>4.3040000000000003</v>
      </c>
      <c r="I509" s="418">
        <f>+'Merluza común Artesanal'!H363</f>
        <v>0</v>
      </c>
      <c r="J509" s="418">
        <f>+'Merluza común Artesanal'!I363</f>
        <v>4.7569999999999997</v>
      </c>
      <c r="K509" s="418">
        <f>+'Merluza común Artesanal'!J363</f>
        <v>0</v>
      </c>
      <c r="L509" s="418">
        <f>+'Merluza común Artesanal'!K363</f>
        <v>4.7569999999999997</v>
      </c>
      <c r="M509" s="401">
        <f>+'Merluza común Artesanal'!L363</f>
        <v>0</v>
      </c>
      <c r="N509" s="397" t="str">
        <f>+'Merluza común Artesanal'!M363</f>
        <v>-</v>
      </c>
      <c r="O509" s="398">
        <f>Resumen_año!$C$5</f>
        <v>43627</v>
      </c>
    </row>
    <row r="510" spans="1:15" ht="15.75" customHeight="1">
      <c r="A510" s="414" t="s">
        <v>90</v>
      </c>
      <c r="B510" s="414" t="s">
        <v>91</v>
      </c>
      <c r="C510" s="414" t="s">
        <v>113</v>
      </c>
      <c r="D510" s="411" t="s">
        <v>461</v>
      </c>
      <c r="E510" s="411" t="str">
        <f>+'Merluza común Artesanal'!E362</f>
        <v>YO SERGIO IV (RPA 967419)</v>
      </c>
      <c r="F510" s="414" t="s">
        <v>101</v>
      </c>
      <c r="G510" s="414" t="s">
        <v>98</v>
      </c>
      <c r="H510" s="418">
        <f>+'Merluza común Artesanal'!N362</f>
        <v>7.3490000000000002</v>
      </c>
      <c r="I510" s="418">
        <f>+'Merluza común Artesanal'!O362</f>
        <v>0</v>
      </c>
      <c r="J510" s="418">
        <f>+'Merluza común Artesanal'!P362</f>
        <v>7.3490000000000002</v>
      </c>
      <c r="K510" s="418">
        <f>+'Merluza común Artesanal'!Q362</f>
        <v>2.5920000000000001</v>
      </c>
      <c r="L510" s="418">
        <f>+'Merluza común Artesanal'!R362</f>
        <v>4.7569999999999997</v>
      </c>
      <c r="M510" s="401">
        <f>+'Merluza común Artesanal'!S362</f>
        <v>0.35270104776160022</v>
      </c>
      <c r="N510" s="380" t="s">
        <v>262</v>
      </c>
      <c r="O510" s="398">
        <f>Resumen_año!$C$5</f>
        <v>43627</v>
      </c>
    </row>
    <row r="511" spans="1:15" ht="15.75" customHeight="1">
      <c r="A511" s="414" t="s">
        <v>90</v>
      </c>
      <c r="B511" s="414" t="s">
        <v>91</v>
      </c>
      <c r="C511" s="414" t="s">
        <v>113</v>
      </c>
      <c r="D511" s="411" t="s">
        <v>107</v>
      </c>
      <c r="E511" s="411" t="str">
        <f>+'Merluza común Artesanal'!E364</f>
        <v>STI BUZOS Y PESCADORES ARTESANALES DE CURANIPE DE LA COMUNA DE PELLUHUE PROVINCIA CAUQUENES RSU 07.04.0029</v>
      </c>
      <c r="F511" s="414" t="s">
        <v>95</v>
      </c>
      <c r="G511" s="414" t="s">
        <v>100</v>
      </c>
      <c r="H511" s="418">
        <f>'Merluza común Artesanal'!G364</f>
        <v>57.037999999999997</v>
      </c>
      <c r="I511" s="418">
        <f>'Merluza común Artesanal'!H364</f>
        <v>0</v>
      </c>
      <c r="J511" s="418">
        <f>'Merluza común Artesanal'!I364</f>
        <v>57.037999999999997</v>
      </c>
      <c r="K511" s="418">
        <f>'Merluza común Artesanal'!J364</f>
        <v>10.465</v>
      </c>
      <c r="L511" s="418">
        <f>'Merluza común Artesanal'!K364</f>
        <v>46.572999999999993</v>
      </c>
      <c r="M511" s="401">
        <f>'Merluza común Artesanal'!L364</f>
        <v>0.1834741751113293</v>
      </c>
      <c r="N511" s="395" t="str">
        <f>'Merluza común Artesanal'!M364</f>
        <v>-</v>
      </c>
      <c r="O511" s="398">
        <f>Resumen_año!$C$5</f>
        <v>43627</v>
      </c>
    </row>
    <row r="512" spans="1:15" ht="15.75" customHeight="1">
      <c r="A512" s="414" t="s">
        <v>90</v>
      </c>
      <c r="B512" s="414" t="s">
        <v>91</v>
      </c>
      <c r="C512" s="414" t="s">
        <v>113</v>
      </c>
      <c r="D512" s="411" t="s">
        <v>461</v>
      </c>
      <c r="E512" s="411" t="str">
        <f>+'Merluza común Artesanal'!E365</f>
        <v>COSTA BRAVA IV (RPA 966736)</v>
      </c>
      <c r="F512" s="414" t="s">
        <v>101</v>
      </c>
      <c r="G512" s="414" t="s">
        <v>96</v>
      </c>
      <c r="H512" s="418">
        <f>+'Merluza común Artesanal'!G365</f>
        <v>3.3260000000000001</v>
      </c>
      <c r="I512" s="418">
        <f>+'Merluza común Artesanal'!H365</f>
        <v>0</v>
      </c>
      <c r="J512" s="418">
        <f>+'Merluza común Artesanal'!I365</f>
        <v>3.3260000000000001</v>
      </c>
      <c r="K512" s="418">
        <f>+'Merluza común Artesanal'!J365</f>
        <v>0.82499999999999996</v>
      </c>
      <c r="L512" s="418">
        <f>+'Merluza común Artesanal'!K365</f>
        <v>2.5010000000000003</v>
      </c>
      <c r="M512" s="401">
        <f>+'Merluza común Artesanal'!L365</f>
        <v>0.2480457005411906</v>
      </c>
      <c r="N512" s="397" t="str">
        <f>+'Merluza común Artesanal'!M365</f>
        <v>-</v>
      </c>
      <c r="O512" s="398">
        <f>Resumen_año!$C$5</f>
        <v>43627</v>
      </c>
    </row>
    <row r="513" spans="1:15" ht="15.75" customHeight="1">
      <c r="A513" s="414" t="s">
        <v>90</v>
      </c>
      <c r="B513" s="414" t="s">
        <v>91</v>
      </c>
      <c r="C513" s="414" t="s">
        <v>113</v>
      </c>
      <c r="D513" s="411" t="s">
        <v>461</v>
      </c>
      <c r="E513" s="411" t="str">
        <f>+'Merluza común Artesanal'!E365</f>
        <v>COSTA BRAVA IV (RPA 966736)</v>
      </c>
      <c r="F513" s="414" t="s">
        <v>97</v>
      </c>
      <c r="G513" s="414" t="s">
        <v>98</v>
      </c>
      <c r="H513" s="418">
        <f>+'Merluza común Artesanal'!G366</f>
        <v>4.306</v>
      </c>
      <c r="I513" s="418">
        <f>+'Merluza común Artesanal'!H366</f>
        <v>0</v>
      </c>
      <c r="J513" s="418">
        <f>+'Merluza común Artesanal'!I366</f>
        <v>6.8070000000000004</v>
      </c>
      <c r="K513" s="418">
        <f>+'Merluza común Artesanal'!J366</f>
        <v>0</v>
      </c>
      <c r="L513" s="418">
        <f>+'Merluza común Artesanal'!K366</f>
        <v>6.8070000000000004</v>
      </c>
      <c r="M513" s="401">
        <f>+'Merluza común Artesanal'!L366</f>
        <v>0</v>
      </c>
      <c r="N513" s="397" t="str">
        <f>+'Merluza común Artesanal'!M366</f>
        <v>-</v>
      </c>
      <c r="O513" s="398">
        <f>Resumen_año!$C$5</f>
        <v>43627</v>
      </c>
    </row>
    <row r="514" spans="1:15" ht="15.75" customHeight="1">
      <c r="A514" s="414" t="s">
        <v>90</v>
      </c>
      <c r="B514" s="414" t="s">
        <v>91</v>
      </c>
      <c r="C514" s="414" t="s">
        <v>113</v>
      </c>
      <c r="D514" s="411" t="s">
        <v>461</v>
      </c>
      <c r="E514" s="411" t="str">
        <f>+'Merluza común Artesanal'!E365</f>
        <v>COSTA BRAVA IV (RPA 966736)</v>
      </c>
      <c r="F514" s="414" t="s">
        <v>101</v>
      </c>
      <c r="G514" s="414" t="s">
        <v>98</v>
      </c>
      <c r="H514" s="418">
        <f>+'Merluza común Artesanal'!N365</f>
        <v>7.6319999999999997</v>
      </c>
      <c r="I514" s="418">
        <f>+'Merluza común Artesanal'!O365</f>
        <v>0</v>
      </c>
      <c r="J514" s="418">
        <f>+'Merluza común Artesanal'!P365</f>
        <v>7.6319999999999997</v>
      </c>
      <c r="K514" s="418">
        <f>+'Merluza común Artesanal'!Q365</f>
        <v>0.82499999999999996</v>
      </c>
      <c r="L514" s="418">
        <f>+'Merluza común Artesanal'!R365</f>
        <v>6.8069999999999995</v>
      </c>
      <c r="M514" s="401">
        <f>+'Merluza común Artesanal'!S365</f>
        <v>0.10809748427672956</v>
      </c>
      <c r="N514" s="379" t="s">
        <v>262</v>
      </c>
      <c r="O514" s="398">
        <f>Resumen_año!$C$5</f>
        <v>43627</v>
      </c>
    </row>
    <row r="515" spans="1:15" ht="15.75" customHeight="1">
      <c r="A515" s="414" t="s">
        <v>90</v>
      </c>
      <c r="B515" s="414" t="s">
        <v>91</v>
      </c>
      <c r="C515" s="414" t="s">
        <v>113</v>
      </c>
      <c r="D515" s="411" t="s">
        <v>461</v>
      </c>
      <c r="E515" s="411" t="str">
        <f>+'Merluza común Artesanal'!E367</f>
        <v>DELFIN VIII (RPA 966792)</v>
      </c>
      <c r="F515" s="414" t="s">
        <v>101</v>
      </c>
      <c r="G515" s="414" t="s">
        <v>96</v>
      </c>
      <c r="H515" s="418">
        <f>+'Merluza común Artesanal'!G367</f>
        <v>3.3260000000000001</v>
      </c>
      <c r="I515" s="418">
        <f>+'Merluza común Artesanal'!H367</f>
        <v>0</v>
      </c>
      <c r="J515" s="418">
        <f>+'Merluza común Artesanal'!I367</f>
        <v>3.3260000000000001</v>
      </c>
      <c r="K515" s="418">
        <f>+'Merluza común Artesanal'!J367</f>
        <v>1.4330000000000001</v>
      </c>
      <c r="L515" s="418">
        <f>+'Merluza común Artesanal'!K367</f>
        <v>1.893</v>
      </c>
      <c r="M515" s="401">
        <f>+'Merluza común Artesanal'!L367</f>
        <v>0.43084786530366809</v>
      </c>
      <c r="N515" s="397" t="str">
        <f>+'Merluza común Artesanal'!M367</f>
        <v>-</v>
      </c>
      <c r="O515" s="398">
        <f>Resumen_año!$C$5</f>
        <v>43627</v>
      </c>
    </row>
    <row r="516" spans="1:15" ht="15.75" customHeight="1">
      <c r="A516" s="414" t="s">
        <v>90</v>
      </c>
      <c r="B516" s="414" t="s">
        <v>91</v>
      </c>
      <c r="C516" s="414" t="s">
        <v>113</v>
      </c>
      <c r="D516" s="411" t="s">
        <v>461</v>
      </c>
      <c r="E516" s="411" t="str">
        <f>+'Merluza común Artesanal'!E367</f>
        <v>DELFIN VIII (RPA 966792)</v>
      </c>
      <c r="F516" s="414" t="s">
        <v>97</v>
      </c>
      <c r="G516" s="414" t="s">
        <v>98</v>
      </c>
      <c r="H516" s="418">
        <f>+'Merluza común Artesanal'!G368</f>
        <v>4.306</v>
      </c>
      <c r="I516" s="418">
        <f>+'Merluza común Artesanal'!H368</f>
        <v>0</v>
      </c>
      <c r="J516" s="418">
        <f>+'Merluza común Artesanal'!I368</f>
        <v>6.1989999999999998</v>
      </c>
      <c r="K516" s="418">
        <f>+'Merluza común Artesanal'!J368</f>
        <v>0</v>
      </c>
      <c r="L516" s="418">
        <f>+'Merluza común Artesanal'!K368</f>
        <v>6.1989999999999998</v>
      </c>
      <c r="M516" s="401">
        <f>+'Merluza común Artesanal'!L368</f>
        <v>0</v>
      </c>
      <c r="N516" s="397" t="str">
        <f>+'Merluza común Artesanal'!M368</f>
        <v>-</v>
      </c>
      <c r="O516" s="398">
        <f>Resumen_año!$C$5</f>
        <v>43627</v>
      </c>
    </row>
    <row r="517" spans="1:15" ht="15.75" customHeight="1">
      <c r="A517" s="414" t="s">
        <v>90</v>
      </c>
      <c r="B517" s="414" t="s">
        <v>91</v>
      </c>
      <c r="C517" s="414" t="s">
        <v>113</v>
      </c>
      <c r="D517" s="411" t="s">
        <v>461</v>
      </c>
      <c r="E517" s="411" t="str">
        <f>+'Merluza común Artesanal'!E367</f>
        <v>DELFIN VIII (RPA 966792)</v>
      </c>
      <c r="F517" s="414" t="s">
        <v>101</v>
      </c>
      <c r="G517" s="414" t="s">
        <v>98</v>
      </c>
      <c r="H517" s="418">
        <f>+'Merluza común Artesanal'!N367</f>
        <v>7.6319999999999997</v>
      </c>
      <c r="I517" s="418">
        <f>+'Merluza común Artesanal'!O367</f>
        <v>0</v>
      </c>
      <c r="J517" s="418">
        <f>+'Merluza común Artesanal'!P367</f>
        <v>7.6319999999999997</v>
      </c>
      <c r="K517" s="418">
        <f>+'Merluza común Artesanal'!Q367</f>
        <v>1.4330000000000001</v>
      </c>
      <c r="L517" s="418">
        <f>+'Merluza común Artesanal'!R367</f>
        <v>6.1989999999999998</v>
      </c>
      <c r="M517" s="401">
        <f>+'Merluza común Artesanal'!S367</f>
        <v>0.18776205450733754</v>
      </c>
      <c r="N517" s="380" t="s">
        <v>262</v>
      </c>
      <c r="O517" s="398">
        <f>Resumen_año!$C$5</f>
        <v>43627</v>
      </c>
    </row>
    <row r="518" spans="1:15" ht="15.75" customHeight="1">
      <c r="A518" s="414" t="s">
        <v>90</v>
      </c>
      <c r="B518" s="414" t="s">
        <v>91</v>
      </c>
      <c r="C518" s="414" t="s">
        <v>113</v>
      </c>
      <c r="D518" s="411" t="s">
        <v>461</v>
      </c>
      <c r="E518" s="411" t="str">
        <f>+'Merluza común Artesanal'!E369</f>
        <v>EL SOLITARIO IV (RPA 960371)</v>
      </c>
      <c r="F518" s="414" t="s">
        <v>101</v>
      </c>
      <c r="G518" s="414" t="s">
        <v>96</v>
      </c>
      <c r="H518" s="418">
        <f>+'Merluza común Artesanal'!G369</f>
        <v>3.3260000000000001</v>
      </c>
      <c r="I518" s="418">
        <f>+'Merluza común Artesanal'!H369</f>
        <v>0</v>
      </c>
      <c r="J518" s="418">
        <f>+'Merluza común Artesanal'!I369</f>
        <v>3.3260000000000001</v>
      </c>
      <c r="K518" s="418">
        <f>+'Merluza común Artesanal'!J369</f>
        <v>1.49</v>
      </c>
      <c r="L518" s="418">
        <f>+'Merluza común Artesanal'!K369</f>
        <v>1.8360000000000001</v>
      </c>
      <c r="M518" s="401">
        <f>+'Merluza común Artesanal'!L369</f>
        <v>0.44798556825015035</v>
      </c>
      <c r="N518" s="397" t="str">
        <f>+'Merluza común Artesanal'!M369</f>
        <v>-</v>
      </c>
      <c r="O518" s="398">
        <f>Resumen_año!$C$5</f>
        <v>43627</v>
      </c>
    </row>
    <row r="519" spans="1:15" ht="15.75" customHeight="1">
      <c r="A519" s="414" t="s">
        <v>90</v>
      </c>
      <c r="B519" s="414" t="s">
        <v>91</v>
      </c>
      <c r="C519" s="414" t="s">
        <v>113</v>
      </c>
      <c r="D519" s="411" t="s">
        <v>461</v>
      </c>
      <c r="E519" s="411" t="str">
        <f>+'Merluza común Artesanal'!E369</f>
        <v>EL SOLITARIO IV (RPA 960371)</v>
      </c>
      <c r="F519" s="414" t="s">
        <v>97</v>
      </c>
      <c r="G519" s="414" t="s">
        <v>98</v>
      </c>
      <c r="H519" s="418">
        <f>+'Merluza común Artesanal'!G370</f>
        <v>4.306</v>
      </c>
      <c r="I519" s="418">
        <f>+'Merluza común Artesanal'!H370</f>
        <v>0</v>
      </c>
      <c r="J519" s="418">
        <f>+'Merluza común Artesanal'!I370</f>
        <v>6.1420000000000003</v>
      </c>
      <c r="K519" s="418">
        <f>+'Merluza común Artesanal'!J370</f>
        <v>0</v>
      </c>
      <c r="L519" s="418">
        <f>+'Merluza común Artesanal'!K370</f>
        <v>6.1420000000000003</v>
      </c>
      <c r="M519" s="401">
        <f>+'Merluza común Artesanal'!L370</f>
        <v>0</v>
      </c>
      <c r="N519" s="397" t="str">
        <f>+'Merluza común Artesanal'!M370</f>
        <v>-</v>
      </c>
      <c r="O519" s="398">
        <f>Resumen_año!$C$5</f>
        <v>43627</v>
      </c>
    </row>
    <row r="520" spans="1:15" ht="15.75" customHeight="1">
      <c r="A520" s="414" t="s">
        <v>90</v>
      </c>
      <c r="B520" s="414" t="s">
        <v>91</v>
      </c>
      <c r="C520" s="414" t="s">
        <v>113</v>
      </c>
      <c r="D520" s="411" t="s">
        <v>461</v>
      </c>
      <c r="E520" s="411" t="str">
        <f>+'Merluza común Artesanal'!E369</f>
        <v>EL SOLITARIO IV (RPA 960371)</v>
      </c>
      <c r="F520" s="414" t="s">
        <v>101</v>
      </c>
      <c r="G520" s="414" t="s">
        <v>98</v>
      </c>
      <c r="H520" s="418">
        <f>+'Merluza común Artesanal'!N369</f>
        <v>7.6319999999999997</v>
      </c>
      <c r="I520" s="418">
        <f>+'Merluza común Artesanal'!O369</f>
        <v>0</v>
      </c>
      <c r="J520" s="418">
        <f>+'Merluza común Artesanal'!P369</f>
        <v>7.6319999999999997</v>
      </c>
      <c r="K520" s="418">
        <f>+'Merluza común Artesanal'!Q369</f>
        <v>1.49</v>
      </c>
      <c r="L520" s="418">
        <f>+'Merluza común Artesanal'!R369</f>
        <v>6.1419999999999995</v>
      </c>
      <c r="M520" s="401">
        <f>+'Merluza común Artesanal'!S369</f>
        <v>0.19523060796645703</v>
      </c>
      <c r="N520" s="380" t="s">
        <v>262</v>
      </c>
      <c r="O520" s="398">
        <f>Resumen_año!$C$5</f>
        <v>43627</v>
      </c>
    </row>
    <row r="521" spans="1:15" ht="15.75" customHeight="1">
      <c r="A521" s="414" t="s">
        <v>90</v>
      </c>
      <c r="B521" s="414" t="s">
        <v>91</v>
      </c>
      <c r="C521" s="414" t="s">
        <v>113</v>
      </c>
      <c r="D521" s="411" t="s">
        <v>461</v>
      </c>
      <c r="E521" s="411" t="str">
        <f>+'Merluza común Artesanal'!E371</f>
        <v>GOLIATH IV (RPA 967024)</v>
      </c>
      <c r="F521" s="414" t="s">
        <v>101</v>
      </c>
      <c r="G521" s="414" t="s">
        <v>96</v>
      </c>
      <c r="H521" s="418">
        <f>+'Merluza común Artesanal'!G371</f>
        <v>3.327</v>
      </c>
      <c r="I521" s="418">
        <f>+'Merluza común Artesanal'!H371</f>
        <v>0</v>
      </c>
      <c r="J521" s="418">
        <f>+'Merluza común Artesanal'!I371</f>
        <v>3.327</v>
      </c>
      <c r="K521" s="418">
        <f>+'Merluza común Artesanal'!J371</f>
        <v>0.94499999999999995</v>
      </c>
      <c r="L521" s="418">
        <f>+'Merluza común Artesanal'!K371</f>
        <v>2.3820000000000001</v>
      </c>
      <c r="M521" s="401">
        <f>+'Merluza común Artesanal'!L371</f>
        <v>0.28403967538322811</v>
      </c>
      <c r="N521" s="397" t="str">
        <f>+'Merluza común Artesanal'!M371</f>
        <v>-</v>
      </c>
      <c r="O521" s="398">
        <f>Resumen_año!$C$5</f>
        <v>43627</v>
      </c>
    </row>
    <row r="522" spans="1:15" ht="15.75" customHeight="1">
      <c r="A522" s="414" t="s">
        <v>90</v>
      </c>
      <c r="B522" s="414" t="s">
        <v>91</v>
      </c>
      <c r="C522" s="414" t="s">
        <v>113</v>
      </c>
      <c r="D522" s="411" t="s">
        <v>461</v>
      </c>
      <c r="E522" s="411" t="str">
        <f>+'Merluza común Artesanal'!E371</f>
        <v>GOLIATH IV (RPA 967024)</v>
      </c>
      <c r="F522" s="414" t="s">
        <v>97</v>
      </c>
      <c r="G522" s="414" t="s">
        <v>98</v>
      </c>
      <c r="H522" s="418">
        <f>+'Merluza común Artesanal'!G372</f>
        <v>4.3070000000000004</v>
      </c>
      <c r="I522" s="418">
        <f>+'Merluza común Artesanal'!H372</f>
        <v>0</v>
      </c>
      <c r="J522" s="418">
        <f>+'Merluza común Artesanal'!I372</f>
        <v>6.6890000000000001</v>
      </c>
      <c r="K522" s="418">
        <f>+'Merluza común Artesanal'!J372</f>
        <v>0</v>
      </c>
      <c r="L522" s="418">
        <f>+'Merluza común Artesanal'!K372</f>
        <v>6.6890000000000001</v>
      </c>
      <c r="M522" s="401">
        <f>+'Merluza común Artesanal'!L372</f>
        <v>0</v>
      </c>
      <c r="N522" s="397" t="str">
        <f>+'Merluza común Artesanal'!M372</f>
        <v>-</v>
      </c>
      <c r="O522" s="398">
        <f>Resumen_año!$C$5</f>
        <v>43627</v>
      </c>
    </row>
    <row r="523" spans="1:15" ht="15.75" customHeight="1">
      <c r="A523" s="414" t="s">
        <v>90</v>
      </c>
      <c r="B523" s="414" t="s">
        <v>91</v>
      </c>
      <c r="C523" s="414" t="s">
        <v>113</v>
      </c>
      <c r="D523" s="411" t="s">
        <v>461</v>
      </c>
      <c r="E523" s="411" t="str">
        <f>+'Merluza común Artesanal'!E371</f>
        <v>GOLIATH IV (RPA 967024)</v>
      </c>
      <c r="F523" s="414" t="s">
        <v>101</v>
      </c>
      <c r="G523" s="414" t="s">
        <v>98</v>
      </c>
      <c r="H523" s="418">
        <f>+'Merluza común Artesanal'!N371</f>
        <v>7.6340000000000003</v>
      </c>
      <c r="I523" s="418">
        <f>+'Merluza común Artesanal'!O371</f>
        <v>0</v>
      </c>
      <c r="J523" s="418">
        <f>+'Merluza común Artesanal'!P371</f>
        <v>7.6340000000000003</v>
      </c>
      <c r="K523" s="418">
        <f>+'Merluza común Artesanal'!Q371</f>
        <v>0.94499999999999995</v>
      </c>
      <c r="L523" s="418">
        <f>+'Merluza común Artesanal'!R371</f>
        <v>6.6890000000000001</v>
      </c>
      <c r="M523" s="401">
        <f>+'Merluza común Artesanal'!S371</f>
        <v>0.12378831543096672</v>
      </c>
      <c r="N523" s="380" t="s">
        <v>262</v>
      </c>
      <c r="O523" s="398">
        <f>Resumen_año!$C$5</f>
        <v>43627</v>
      </c>
    </row>
    <row r="524" spans="1:15" ht="15.75" customHeight="1">
      <c r="A524" s="414" t="s">
        <v>90</v>
      </c>
      <c r="B524" s="414" t="s">
        <v>91</v>
      </c>
      <c r="C524" s="414" t="s">
        <v>113</v>
      </c>
      <c r="D524" s="411" t="s">
        <v>461</v>
      </c>
      <c r="E524" s="411" t="str">
        <f>+'Merluza común Artesanal'!E373</f>
        <v>JESUS VI (RPA 966043)</v>
      </c>
      <c r="F524" s="414" t="s">
        <v>101</v>
      </c>
      <c r="G524" s="414" t="s">
        <v>96</v>
      </c>
      <c r="H524" s="418">
        <f>+'Merluza común Artesanal'!G373</f>
        <v>3.3260000000000001</v>
      </c>
      <c r="I524" s="418">
        <f>+'Merluza común Artesanal'!H373</f>
        <v>0</v>
      </c>
      <c r="J524" s="418">
        <f>+'Merluza común Artesanal'!I373</f>
        <v>3.3260000000000001</v>
      </c>
      <c r="K524" s="418">
        <f>+'Merluza común Artesanal'!J373</f>
        <v>1.512</v>
      </c>
      <c r="L524" s="418">
        <f>+'Merluza común Artesanal'!K373</f>
        <v>1.8140000000000001</v>
      </c>
      <c r="M524" s="401">
        <f>+'Merluza común Artesanal'!L373</f>
        <v>0.45460012026458207</v>
      </c>
      <c r="N524" s="397" t="str">
        <f>+'Merluza común Artesanal'!M373</f>
        <v>-</v>
      </c>
      <c r="O524" s="398">
        <f>Resumen_año!$C$5</f>
        <v>43627</v>
      </c>
    </row>
    <row r="525" spans="1:15" ht="15.75" customHeight="1">
      <c r="A525" s="414" t="s">
        <v>90</v>
      </c>
      <c r="B525" s="414" t="s">
        <v>91</v>
      </c>
      <c r="C525" s="414" t="s">
        <v>113</v>
      </c>
      <c r="D525" s="411" t="s">
        <v>461</v>
      </c>
      <c r="E525" s="411" t="str">
        <f>+'Merluza común Artesanal'!E373</f>
        <v>JESUS VI (RPA 966043)</v>
      </c>
      <c r="F525" s="414" t="s">
        <v>97</v>
      </c>
      <c r="G525" s="414" t="s">
        <v>98</v>
      </c>
      <c r="H525" s="418">
        <f>+'Merluza común Artesanal'!G374</f>
        <v>4.306</v>
      </c>
      <c r="I525" s="418">
        <f>+'Merluza común Artesanal'!H374</f>
        <v>0</v>
      </c>
      <c r="J525" s="418">
        <f>+'Merluza común Artesanal'!I374</f>
        <v>6.12</v>
      </c>
      <c r="K525" s="418">
        <f>+'Merluza común Artesanal'!J374</f>
        <v>0</v>
      </c>
      <c r="L525" s="418">
        <f>+'Merluza común Artesanal'!K374</f>
        <v>6.12</v>
      </c>
      <c r="M525" s="401">
        <f>+'Merluza común Artesanal'!L374</f>
        <v>0</v>
      </c>
      <c r="N525" s="397" t="str">
        <f>+'Merluza común Artesanal'!M374</f>
        <v>-</v>
      </c>
      <c r="O525" s="398">
        <f>Resumen_año!$C$5</f>
        <v>43627</v>
      </c>
    </row>
    <row r="526" spans="1:15" ht="15.75" customHeight="1">
      <c r="A526" s="414" t="s">
        <v>90</v>
      </c>
      <c r="B526" s="414" t="s">
        <v>91</v>
      </c>
      <c r="C526" s="414" t="s">
        <v>113</v>
      </c>
      <c r="D526" s="411" t="s">
        <v>461</v>
      </c>
      <c r="E526" s="411" t="str">
        <f>+'Merluza común Artesanal'!E373</f>
        <v>JESUS VI (RPA 966043)</v>
      </c>
      <c r="F526" s="414" t="s">
        <v>101</v>
      </c>
      <c r="G526" s="414" t="s">
        <v>98</v>
      </c>
      <c r="H526" s="418">
        <f>+'Merluza común Artesanal'!N373</f>
        <v>7.6319999999999997</v>
      </c>
      <c r="I526" s="418">
        <f>+'Merluza común Artesanal'!O373</f>
        <v>0</v>
      </c>
      <c r="J526" s="418">
        <f>+'Merluza común Artesanal'!P373</f>
        <v>7.6319999999999997</v>
      </c>
      <c r="K526" s="418">
        <f>+'Merluza común Artesanal'!Q373</f>
        <v>1.512</v>
      </c>
      <c r="L526" s="418">
        <f>+'Merluza común Artesanal'!R373</f>
        <v>6.1199999999999992</v>
      </c>
      <c r="M526" s="401">
        <f>+'Merluza común Artesanal'!S373</f>
        <v>0.19811320754716982</v>
      </c>
      <c r="N526" s="380" t="s">
        <v>262</v>
      </c>
      <c r="O526" s="398">
        <f>Resumen_año!$C$5</f>
        <v>43627</v>
      </c>
    </row>
    <row r="527" spans="1:15" ht="15.75" customHeight="1">
      <c r="A527" s="414" t="s">
        <v>90</v>
      </c>
      <c r="B527" s="414" t="s">
        <v>91</v>
      </c>
      <c r="C527" s="414" t="s">
        <v>113</v>
      </c>
      <c r="D527" s="411" t="s">
        <v>461</v>
      </c>
      <c r="E527" s="411" t="str">
        <f>+'Merluza común Artesanal'!E375</f>
        <v>KEVIN II (RPA 961542)</v>
      </c>
      <c r="F527" s="414" t="s">
        <v>101</v>
      </c>
      <c r="G527" s="414" t="s">
        <v>96</v>
      </c>
      <c r="H527" s="418">
        <f>+'Merluza común Artesanal'!G375</f>
        <v>3.327</v>
      </c>
      <c r="I527" s="418">
        <f>+'Merluza común Artesanal'!H375</f>
        <v>0</v>
      </c>
      <c r="J527" s="418">
        <f>+'Merluza común Artesanal'!I375</f>
        <v>3.327</v>
      </c>
      <c r="K527" s="418">
        <f>+'Merluza común Artesanal'!J375</f>
        <v>0.67500000000000004</v>
      </c>
      <c r="L527" s="418">
        <f>+'Merluza común Artesanal'!K375</f>
        <v>2.6520000000000001</v>
      </c>
      <c r="M527" s="401">
        <f>+'Merluza común Artesanal'!L375</f>
        <v>0.20288548241659154</v>
      </c>
      <c r="N527" s="397" t="str">
        <f>+'Merluza común Artesanal'!M375</f>
        <v>-</v>
      </c>
      <c r="O527" s="398">
        <f>Resumen_año!$C$5</f>
        <v>43627</v>
      </c>
    </row>
    <row r="528" spans="1:15" ht="15.75" customHeight="1">
      <c r="A528" s="414" t="s">
        <v>90</v>
      </c>
      <c r="B528" s="414" t="s">
        <v>91</v>
      </c>
      <c r="C528" s="414" t="s">
        <v>113</v>
      </c>
      <c r="D528" s="411" t="s">
        <v>461</v>
      </c>
      <c r="E528" s="411" t="str">
        <f>+'Merluza común Artesanal'!E375</f>
        <v>KEVIN II (RPA 961542)</v>
      </c>
      <c r="F528" s="414" t="s">
        <v>97</v>
      </c>
      <c r="G528" s="414" t="s">
        <v>98</v>
      </c>
      <c r="H528" s="418">
        <f>+'Merluza común Artesanal'!G376</f>
        <v>4.3070000000000004</v>
      </c>
      <c r="I528" s="418">
        <f>+'Merluza común Artesanal'!H376</f>
        <v>0</v>
      </c>
      <c r="J528" s="418">
        <f>+'Merluza común Artesanal'!I376</f>
        <v>6.9590000000000005</v>
      </c>
      <c r="K528" s="418">
        <f>+'Merluza común Artesanal'!J376</f>
        <v>0</v>
      </c>
      <c r="L528" s="418">
        <f>+'Merluza común Artesanal'!K376</f>
        <v>6.9590000000000005</v>
      </c>
      <c r="M528" s="401">
        <f>+'Merluza común Artesanal'!L376</f>
        <v>0</v>
      </c>
      <c r="N528" s="397" t="str">
        <f>+'Merluza común Artesanal'!M376</f>
        <v>-</v>
      </c>
      <c r="O528" s="398">
        <f>Resumen_año!$C$5</f>
        <v>43627</v>
      </c>
    </row>
    <row r="529" spans="1:15" ht="15.75" customHeight="1">
      <c r="A529" s="414" t="s">
        <v>90</v>
      </c>
      <c r="B529" s="414" t="s">
        <v>91</v>
      </c>
      <c r="C529" s="414" t="s">
        <v>113</v>
      </c>
      <c r="D529" s="411" t="s">
        <v>461</v>
      </c>
      <c r="E529" s="411" t="str">
        <f>+'Merluza común Artesanal'!E375</f>
        <v>KEVIN II (RPA 961542)</v>
      </c>
      <c r="F529" s="414" t="s">
        <v>101</v>
      </c>
      <c r="G529" s="414" t="s">
        <v>98</v>
      </c>
      <c r="H529" s="418">
        <f>+'Merluza común Artesanal'!N375</f>
        <v>7.6340000000000003</v>
      </c>
      <c r="I529" s="418">
        <f>+'Merluza común Artesanal'!O375</f>
        <v>0</v>
      </c>
      <c r="J529" s="418">
        <f>+'Merluza común Artesanal'!P375</f>
        <v>7.6340000000000003</v>
      </c>
      <c r="K529" s="418">
        <f>+'Merluza común Artesanal'!Q375</f>
        <v>0.67500000000000004</v>
      </c>
      <c r="L529" s="418">
        <f>+'Merluza común Artesanal'!R375</f>
        <v>6.9590000000000005</v>
      </c>
      <c r="M529" s="401">
        <f>+'Merluza común Artesanal'!S375</f>
        <v>8.8420225307833375E-2</v>
      </c>
      <c r="N529" s="380" t="s">
        <v>262</v>
      </c>
      <c r="O529" s="398">
        <f>Resumen_año!$C$5</f>
        <v>43627</v>
      </c>
    </row>
    <row r="530" spans="1:15" ht="15.75" customHeight="1">
      <c r="A530" s="414" t="s">
        <v>90</v>
      </c>
      <c r="B530" s="414" t="s">
        <v>91</v>
      </c>
      <c r="C530" s="414" t="s">
        <v>113</v>
      </c>
      <c r="D530" s="411" t="s">
        <v>461</v>
      </c>
      <c r="E530" s="411" t="str">
        <f>+'Merluza común Artesanal'!E377</f>
        <v>MAICOL VII (RPA 966081)</v>
      </c>
      <c r="F530" s="414" t="s">
        <v>101</v>
      </c>
      <c r="G530" s="414" t="s">
        <v>96</v>
      </c>
      <c r="H530" s="418">
        <f>+'Merluza común Artesanal'!G377</f>
        <v>3.327</v>
      </c>
      <c r="I530" s="418">
        <f>+'Merluza común Artesanal'!H377</f>
        <v>0</v>
      </c>
      <c r="J530" s="418">
        <f>+'Merluza común Artesanal'!I377</f>
        <v>3.327</v>
      </c>
      <c r="K530" s="418">
        <f>+'Merluza común Artesanal'!J377</f>
        <v>1.6739999999999999</v>
      </c>
      <c r="L530" s="418">
        <f>+'Merluza común Artesanal'!K377</f>
        <v>1.653</v>
      </c>
      <c r="M530" s="401">
        <f>+'Merluza común Artesanal'!L377</f>
        <v>0.50315599639314701</v>
      </c>
      <c r="N530" s="397" t="str">
        <f>+'Merluza común Artesanal'!M377</f>
        <v>-</v>
      </c>
      <c r="O530" s="398">
        <f>Resumen_año!$C$5</f>
        <v>43627</v>
      </c>
    </row>
    <row r="531" spans="1:15" ht="15.75" customHeight="1">
      <c r="A531" s="414" t="s">
        <v>90</v>
      </c>
      <c r="B531" s="414" t="s">
        <v>91</v>
      </c>
      <c r="C531" s="414" t="s">
        <v>113</v>
      </c>
      <c r="D531" s="411" t="s">
        <v>461</v>
      </c>
      <c r="E531" s="411" t="str">
        <f>+'Merluza común Artesanal'!E377</f>
        <v>MAICOL VII (RPA 966081)</v>
      </c>
      <c r="F531" s="414" t="s">
        <v>97</v>
      </c>
      <c r="G531" s="414" t="s">
        <v>98</v>
      </c>
      <c r="H531" s="418">
        <f>+'Merluza común Artesanal'!G378</f>
        <v>4.306</v>
      </c>
      <c r="I531" s="418">
        <f>+'Merluza común Artesanal'!H378</f>
        <v>0</v>
      </c>
      <c r="J531" s="418">
        <f>+'Merluza común Artesanal'!I378</f>
        <v>5.9589999999999996</v>
      </c>
      <c r="K531" s="418">
        <f>+'Merluza común Artesanal'!J378</f>
        <v>0</v>
      </c>
      <c r="L531" s="418">
        <f>+'Merluza común Artesanal'!K378</f>
        <v>5.9589999999999996</v>
      </c>
      <c r="M531" s="401">
        <f>+'Merluza común Artesanal'!L378</f>
        <v>0</v>
      </c>
      <c r="N531" s="397" t="str">
        <f>+'Merluza común Artesanal'!M378</f>
        <v>-</v>
      </c>
      <c r="O531" s="398">
        <f>Resumen_año!$C$5</f>
        <v>43627</v>
      </c>
    </row>
    <row r="532" spans="1:15" ht="15.75" customHeight="1">
      <c r="A532" s="414" t="s">
        <v>90</v>
      </c>
      <c r="B532" s="414" t="s">
        <v>91</v>
      </c>
      <c r="C532" s="414" t="s">
        <v>113</v>
      </c>
      <c r="D532" s="411" t="s">
        <v>461</v>
      </c>
      <c r="E532" s="411" t="str">
        <f>+'Merluza común Artesanal'!E377</f>
        <v>MAICOL VII (RPA 966081)</v>
      </c>
      <c r="F532" s="414" t="s">
        <v>101</v>
      </c>
      <c r="G532" s="414" t="s">
        <v>98</v>
      </c>
      <c r="H532" s="418">
        <f>+'Merluza común Artesanal'!N377</f>
        <v>7.633</v>
      </c>
      <c r="I532" s="418">
        <f>+'Merluza común Artesanal'!O377</f>
        <v>0</v>
      </c>
      <c r="J532" s="418">
        <f>+'Merluza común Artesanal'!P377</f>
        <v>7.633</v>
      </c>
      <c r="K532" s="418">
        <f>+'Merluza común Artesanal'!Q377</f>
        <v>1.6739999999999999</v>
      </c>
      <c r="L532" s="418">
        <f>+'Merluza común Artesanal'!R377</f>
        <v>5.9589999999999996</v>
      </c>
      <c r="M532" s="401">
        <f>+'Merluza común Artesanal'!S377</f>
        <v>0.21931088693829423</v>
      </c>
      <c r="N532" s="380" t="s">
        <v>262</v>
      </c>
      <c r="O532" s="398">
        <f>Resumen_año!$C$5</f>
        <v>43627</v>
      </c>
    </row>
    <row r="533" spans="1:15" ht="15.75" customHeight="1">
      <c r="A533" s="414" t="s">
        <v>90</v>
      </c>
      <c r="B533" s="414" t="s">
        <v>91</v>
      </c>
      <c r="C533" s="414" t="s">
        <v>113</v>
      </c>
      <c r="D533" s="411" t="s">
        <v>461</v>
      </c>
      <c r="E533" s="411" t="str">
        <f>+'Merluza común Artesanal'!E379</f>
        <v>NORTHWESTERN I (RPA 960349)</v>
      </c>
      <c r="F533" s="414" t="s">
        <v>101</v>
      </c>
      <c r="G533" s="414" t="s">
        <v>96</v>
      </c>
      <c r="H533" s="418">
        <f>+'Merluza común Artesanal'!G379</f>
        <v>3.327</v>
      </c>
      <c r="I533" s="418">
        <f>+'Merluza común Artesanal'!H379</f>
        <v>0</v>
      </c>
      <c r="J533" s="418">
        <f>+'Merluza común Artesanal'!I379</f>
        <v>3.327</v>
      </c>
      <c r="K533" s="418">
        <f>+'Merluza común Artesanal'!J379</f>
        <v>3.294</v>
      </c>
      <c r="L533" s="418">
        <f>+'Merluza común Artesanal'!K379</f>
        <v>3.2999999999999918E-2</v>
      </c>
      <c r="M533" s="401">
        <f>+'Merluza común Artesanal'!L379</f>
        <v>0.99008115419296661</v>
      </c>
      <c r="N533" s="397">
        <f>+'Merluza común Artesanal'!M379</f>
        <v>43621</v>
      </c>
      <c r="O533" s="398">
        <f>Resumen_año!$C$5</f>
        <v>43627</v>
      </c>
    </row>
    <row r="534" spans="1:15" ht="15.75" customHeight="1">
      <c r="A534" s="414" t="s">
        <v>90</v>
      </c>
      <c r="B534" s="414" t="s">
        <v>91</v>
      </c>
      <c r="C534" s="414" t="s">
        <v>113</v>
      </c>
      <c r="D534" s="411" t="s">
        <v>461</v>
      </c>
      <c r="E534" s="411" t="str">
        <f>+'Merluza común Artesanal'!E379</f>
        <v>NORTHWESTERN I (RPA 960349)</v>
      </c>
      <c r="F534" s="414" t="s">
        <v>97</v>
      </c>
      <c r="G534" s="414" t="s">
        <v>98</v>
      </c>
      <c r="H534" s="418">
        <f>+'Merluza común Artesanal'!G380</f>
        <v>4.3070000000000004</v>
      </c>
      <c r="I534" s="418">
        <f>+'Merluza común Artesanal'!H380</f>
        <v>0</v>
      </c>
      <c r="J534" s="418">
        <f>+'Merluza común Artesanal'!I380</f>
        <v>4.34</v>
      </c>
      <c r="K534" s="418">
        <f>+'Merluza común Artesanal'!J380</f>
        <v>0</v>
      </c>
      <c r="L534" s="418">
        <f>+'Merluza común Artesanal'!K380</f>
        <v>4.34</v>
      </c>
      <c r="M534" s="401">
        <f>+'Merluza común Artesanal'!L380</f>
        <v>0</v>
      </c>
      <c r="N534" s="397" t="str">
        <f>+'Merluza común Artesanal'!M380</f>
        <v>-</v>
      </c>
      <c r="O534" s="398">
        <f>Resumen_año!$C$5</f>
        <v>43627</v>
      </c>
    </row>
    <row r="535" spans="1:15" ht="15.75" customHeight="1">
      <c r="A535" s="414" t="s">
        <v>90</v>
      </c>
      <c r="B535" s="414" t="s">
        <v>91</v>
      </c>
      <c r="C535" s="414" t="s">
        <v>113</v>
      </c>
      <c r="D535" s="411" t="s">
        <v>461</v>
      </c>
      <c r="E535" s="411" t="str">
        <f>+'Merluza común Artesanal'!E379</f>
        <v>NORTHWESTERN I (RPA 960349)</v>
      </c>
      <c r="F535" s="414" t="s">
        <v>101</v>
      </c>
      <c r="G535" s="414" t="s">
        <v>98</v>
      </c>
      <c r="H535" s="418">
        <f>+'Merluza común Artesanal'!N379</f>
        <v>7.6340000000000003</v>
      </c>
      <c r="I535" s="418">
        <f>+'Merluza común Artesanal'!O379</f>
        <v>0</v>
      </c>
      <c r="J535" s="418">
        <f>+'Merluza común Artesanal'!P379</f>
        <v>7.6340000000000003</v>
      </c>
      <c r="K535" s="418">
        <f>+'Merluza común Artesanal'!Q379</f>
        <v>3.294</v>
      </c>
      <c r="L535" s="418">
        <f>+'Merluza común Artesanal'!R379</f>
        <v>4.34</v>
      </c>
      <c r="M535" s="401">
        <f>+'Merluza común Artesanal'!S379</f>
        <v>0.43149069950222685</v>
      </c>
      <c r="N535" s="380" t="s">
        <v>262</v>
      </c>
      <c r="O535" s="398">
        <f>Resumen_año!$C$5</f>
        <v>43627</v>
      </c>
    </row>
    <row r="536" spans="1:15" ht="15.75" customHeight="1">
      <c r="A536" s="414" t="s">
        <v>90</v>
      </c>
      <c r="B536" s="414" t="s">
        <v>91</v>
      </c>
      <c r="C536" s="414" t="s">
        <v>113</v>
      </c>
      <c r="D536" s="411" t="s">
        <v>461</v>
      </c>
      <c r="E536" s="411" t="str">
        <f>+'Merluza común Artesanal'!E381</f>
        <v>PATRON DEL MAR I (RPA 965496)</v>
      </c>
      <c r="F536" s="414" t="s">
        <v>101</v>
      </c>
      <c r="G536" s="414" t="s">
        <v>96</v>
      </c>
      <c r="H536" s="418">
        <f>+'Merluza común Artesanal'!G381</f>
        <v>3.3260000000000001</v>
      </c>
      <c r="I536" s="418">
        <f>+'Merluza común Artesanal'!H381</f>
        <v>0</v>
      </c>
      <c r="J536" s="418">
        <f>+'Merluza común Artesanal'!I381</f>
        <v>3.3260000000000001</v>
      </c>
      <c r="K536" s="418">
        <f>+'Merluza común Artesanal'!J381</f>
        <v>1.1910000000000001</v>
      </c>
      <c r="L536" s="418">
        <f>+'Merluza común Artesanal'!K381</f>
        <v>2.1349999999999998</v>
      </c>
      <c r="M536" s="401">
        <f>+'Merluza común Artesanal'!L381</f>
        <v>0.35808779314491884</v>
      </c>
      <c r="N536" s="397" t="str">
        <f>+'Merluza común Artesanal'!M381</f>
        <v>-</v>
      </c>
      <c r="O536" s="398">
        <f>Resumen_año!$C$5</f>
        <v>43627</v>
      </c>
    </row>
    <row r="537" spans="1:15" ht="15.75" customHeight="1">
      <c r="A537" s="414" t="s">
        <v>90</v>
      </c>
      <c r="B537" s="414" t="s">
        <v>91</v>
      </c>
      <c r="C537" s="414" t="s">
        <v>113</v>
      </c>
      <c r="D537" s="411" t="s">
        <v>461</v>
      </c>
      <c r="E537" s="411" t="str">
        <f>+'Merluza común Artesanal'!E381</f>
        <v>PATRON DEL MAR I (RPA 965496)</v>
      </c>
      <c r="F537" s="414" t="s">
        <v>97</v>
      </c>
      <c r="G537" s="414" t="s">
        <v>98</v>
      </c>
      <c r="H537" s="418">
        <f>+'Merluza común Artesanal'!G382</f>
        <v>4.3049999999999997</v>
      </c>
      <c r="I537" s="418">
        <f>+'Merluza común Artesanal'!H382</f>
        <v>0</v>
      </c>
      <c r="J537" s="418">
        <f>+'Merluza común Artesanal'!I382</f>
        <v>6.4399999999999995</v>
      </c>
      <c r="K537" s="418">
        <f>+'Merluza común Artesanal'!J382</f>
        <v>0</v>
      </c>
      <c r="L537" s="418">
        <f>+'Merluza común Artesanal'!K382</f>
        <v>6.4399999999999995</v>
      </c>
      <c r="M537" s="401">
        <f>+'Merluza común Artesanal'!L382</f>
        <v>0</v>
      </c>
      <c r="N537" s="397" t="str">
        <f>+'Merluza común Artesanal'!M382</f>
        <v>-</v>
      </c>
      <c r="O537" s="398">
        <f>Resumen_año!$C$5</f>
        <v>43627</v>
      </c>
    </row>
    <row r="538" spans="1:15" ht="15.75" customHeight="1">
      <c r="A538" s="414" t="s">
        <v>90</v>
      </c>
      <c r="B538" s="414" t="s">
        <v>91</v>
      </c>
      <c r="C538" s="414" t="s">
        <v>113</v>
      </c>
      <c r="D538" s="411" t="s">
        <v>461</v>
      </c>
      <c r="E538" s="411" t="str">
        <f>+'Merluza común Artesanal'!E381</f>
        <v>PATRON DEL MAR I (RPA 965496)</v>
      </c>
      <c r="F538" s="414" t="s">
        <v>101</v>
      </c>
      <c r="G538" s="414" t="s">
        <v>98</v>
      </c>
      <c r="H538" s="418">
        <f>+'Merluza común Artesanal'!N381</f>
        <v>7.6310000000000002</v>
      </c>
      <c r="I538" s="418">
        <f>+'Merluza común Artesanal'!O381</f>
        <v>0</v>
      </c>
      <c r="J538" s="418">
        <f>+'Merluza común Artesanal'!P381</f>
        <v>7.6310000000000002</v>
      </c>
      <c r="K538" s="418">
        <f>+'Merluza común Artesanal'!Q381</f>
        <v>1.1910000000000001</v>
      </c>
      <c r="L538" s="418">
        <f>+'Merluza común Artesanal'!R381</f>
        <v>6.44</v>
      </c>
      <c r="M538" s="401">
        <f>+'Merluza común Artesanal'!S381</f>
        <v>0.15607390905516971</v>
      </c>
      <c r="N538" s="380" t="s">
        <v>262</v>
      </c>
      <c r="O538" s="398">
        <f>Resumen_año!$C$5</f>
        <v>43627</v>
      </c>
    </row>
    <row r="539" spans="1:15" ht="15.75" customHeight="1">
      <c r="A539" s="414" t="s">
        <v>90</v>
      </c>
      <c r="B539" s="414" t="s">
        <v>91</v>
      </c>
      <c r="C539" s="414" t="s">
        <v>113</v>
      </c>
      <c r="D539" s="411" t="s">
        <v>461</v>
      </c>
      <c r="E539" s="411" t="str">
        <f>+'Merluza común Artesanal'!E383</f>
        <v>SAN ANTONIO VII (RPA 967081)</v>
      </c>
      <c r="F539" s="414" t="s">
        <v>101</v>
      </c>
      <c r="G539" s="414" t="s">
        <v>96</v>
      </c>
      <c r="H539" s="418">
        <f>+'Merluza común Artesanal'!G383</f>
        <v>3.3279999999999998</v>
      </c>
      <c r="I539" s="418">
        <f>+'Merluza común Artesanal'!H383</f>
        <v>0</v>
      </c>
      <c r="J539" s="418">
        <f>+'Merluza común Artesanal'!I383</f>
        <v>3.3279999999999998</v>
      </c>
      <c r="K539" s="418">
        <f>+'Merluza común Artesanal'!J383</f>
        <v>1.62</v>
      </c>
      <c r="L539" s="418">
        <f>+'Merluza común Artesanal'!K383</f>
        <v>1.7079999999999997</v>
      </c>
      <c r="M539" s="401">
        <f>+'Merluza común Artesanal'!L383</f>
        <v>0.4867788461538462</v>
      </c>
      <c r="N539" s="397" t="str">
        <f>+'Merluza común Artesanal'!M383</f>
        <v>-</v>
      </c>
      <c r="O539" s="398">
        <f>Resumen_año!$C$5</f>
        <v>43627</v>
      </c>
    </row>
    <row r="540" spans="1:15" ht="15.75" customHeight="1">
      <c r="A540" s="414" t="s">
        <v>90</v>
      </c>
      <c r="B540" s="414" t="s">
        <v>91</v>
      </c>
      <c r="C540" s="414" t="s">
        <v>113</v>
      </c>
      <c r="D540" s="411" t="s">
        <v>461</v>
      </c>
      <c r="E540" s="411" t="str">
        <f>+'Merluza común Artesanal'!E383</f>
        <v>SAN ANTONIO VII (RPA 967081)</v>
      </c>
      <c r="F540" s="414" t="s">
        <v>97</v>
      </c>
      <c r="G540" s="414" t="s">
        <v>98</v>
      </c>
      <c r="H540" s="418">
        <f>+'Merluza común Artesanal'!G384</f>
        <v>4.3070000000000004</v>
      </c>
      <c r="I540" s="418">
        <f>+'Merluza común Artesanal'!H384</f>
        <v>0</v>
      </c>
      <c r="J540" s="418">
        <f>+'Merluza común Artesanal'!I384</f>
        <v>6.0150000000000006</v>
      </c>
      <c r="K540" s="418">
        <f>+'Merluza común Artesanal'!J384</f>
        <v>0</v>
      </c>
      <c r="L540" s="418">
        <f>+'Merluza común Artesanal'!K384</f>
        <v>6.0150000000000006</v>
      </c>
      <c r="M540" s="401">
        <f>+'Merluza común Artesanal'!L384</f>
        <v>0</v>
      </c>
      <c r="N540" s="397" t="str">
        <f>+'Merluza común Artesanal'!M384</f>
        <v>-</v>
      </c>
      <c r="O540" s="398">
        <f>Resumen_año!$C$5</f>
        <v>43627</v>
      </c>
    </row>
    <row r="541" spans="1:15" ht="15.75" customHeight="1">
      <c r="A541" s="414" t="s">
        <v>90</v>
      </c>
      <c r="B541" s="414" t="s">
        <v>91</v>
      </c>
      <c r="C541" s="414" t="s">
        <v>113</v>
      </c>
      <c r="D541" s="411" t="s">
        <v>461</v>
      </c>
      <c r="E541" s="411" t="str">
        <f>+'Merluza común Artesanal'!E383</f>
        <v>SAN ANTONIO VII (RPA 967081)</v>
      </c>
      <c r="F541" s="414" t="s">
        <v>101</v>
      </c>
      <c r="G541" s="414" t="s">
        <v>98</v>
      </c>
      <c r="H541" s="418">
        <f>+'Merluza común Artesanal'!N383</f>
        <v>7.6349999999999998</v>
      </c>
      <c r="I541" s="418">
        <f>+'Merluza común Artesanal'!O383</f>
        <v>0</v>
      </c>
      <c r="J541" s="418">
        <f>+'Merluza común Artesanal'!P383</f>
        <v>7.6349999999999998</v>
      </c>
      <c r="K541" s="418">
        <f>+'Merluza común Artesanal'!Q383</f>
        <v>1.62</v>
      </c>
      <c r="L541" s="418">
        <f>+'Merluza común Artesanal'!R383</f>
        <v>6.0149999999999997</v>
      </c>
      <c r="M541" s="401">
        <f>+'Merluza común Artesanal'!S383</f>
        <v>0.21218074656188607</v>
      </c>
      <c r="N541" s="380" t="s">
        <v>262</v>
      </c>
      <c r="O541" s="398">
        <f>Resumen_año!$C$5</f>
        <v>43627</v>
      </c>
    </row>
    <row r="542" spans="1:15" ht="15.75" customHeight="1">
      <c r="A542" s="414" t="s">
        <v>90</v>
      </c>
      <c r="B542" s="414" t="s">
        <v>91</v>
      </c>
      <c r="C542" s="414" t="s">
        <v>113</v>
      </c>
      <c r="D542" s="411" t="s">
        <v>461</v>
      </c>
      <c r="E542" s="411" t="str">
        <f>+'Merluza común Artesanal'!E385</f>
        <v>SAN SEBASTIAN (RPA 965295)</v>
      </c>
      <c r="F542" s="414" t="s">
        <v>101</v>
      </c>
      <c r="G542" s="414" t="s">
        <v>96</v>
      </c>
      <c r="H542" s="418">
        <f>+'Merluza común Artesanal'!G385</f>
        <v>3.3239999999999998</v>
      </c>
      <c r="I542" s="418">
        <f>+'Merluza común Artesanal'!H385</f>
        <v>0</v>
      </c>
      <c r="J542" s="418">
        <f>+'Merluza común Artesanal'!I385</f>
        <v>3.3239999999999998</v>
      </c>
      <c r="K542" s="418">
        <f>+'Merluza común Artesanal'!J385</f>
        <v>1.323</v>
      </c>
      <c r="L542" s="418">
        <f>+'Merluza común Artesanal'!K385</f>
        <v>2.0009999999999999</v>
      </c>
      <c r="M542" s="401">
        <f>+'Merluza común Artesanal'!L385</f>
        <v>0.39801444043321299</v>
      </c>
      <c r="N542" s="397" t="str">
        <f>+'Merluza común Artesanal'!M385</f>
        <v>-</v>
      </c>
      <c r="O542" s="398">
        <f>Resumen_año!$C$5</f>
        <v>43627</v>
      </c>
    </row>
    <row r="543" spans="1:15" ht="15.75" customHeight="1">
      <c r="A543" s="414" t="s">
        <v>90</v>
      </c>
      <c r="B543" s="414" t="s">
        <v>91</v>
      </c>
      <c r="C543" s="414" t="s">
        <v>113</v>
      </c>
      <c r="D543" s="411" t="s">
        <v>461</v>
      </c>
      <c r="E543" s="411" t="str">
        <f>+'Merluza común Artesanal'!E385</f>
        <v>SAN SEBASTIAN (RPA 965295)</v>
      </c>
      <c r="F543" s="414" t="s">
        <v>97</v>
      </c>
      <c r="G543" s="414" t="s">
        <v>98</v>
      </c>
      <c r="H543" s="418">
        <f>+'Merluza común Artesanal'!G386</f>
        <v>4.3029999999999999</v>
      </c>
      <c r="I543" s="418">
        <f>+'Merluza común Artesanal'!H386</f>
        <v>0</v>
      </c>
      <c r="J543" s="418">
        <f>+'Merluza común Artesanal'!I386</f>
        <v>6.3040000000000003</v>
      </c>
      <c r="K543" s="418">
        <f>+'Merluza común Artesanal'!J386</f>
        <v>0</v>
      </c>
      <c r="L543" s="418">
        <f>+'Merluza común Artesanal'!K386</f>
        <v>6.3040000000000003</v>
      </c>
      <c r="M543" s="401">
        <f>+'Merluza común Artesanal'!L386</f>
        <v>0</v>
      </c>
      <c r="N543" s="397" t="str">
        <f>+'Merluza común Artesanal'!M386</f>
        <v>-</v>
      </c>
      <c r="O543" s="398">
        <f>Resumen_año!$C$5</f>
        <v>43627</v>
      </c>
    </row>
    <row r="544" spans="1:15" ht="15.75" customHeight="1">
      <c r="A544" s="414" t="s">
        <v>90</v>
      </c>
      <c r="B544" s="414" t="s">
        <v>91</v>
      </c>
      <c r="C544" s="414" t="s">
        <v>113</v>
      </c>
      <c r="D544" s="411" t="s">
        <v>461</v>
      </c>
      <c r="E544" s="411" t="str">
        <f>+'Merluza común Artesanal'!E385</f>
        <v>SAN SEBASTIAN (RPA 965295)</v>
      </c>
      <c r="F544" s="414" t="s">
        <v>101</v>
      </c>
      <c r="G544" s="414" t="s">
        <v>98</v>
      </c>
      <c r="H544" s="418">
        <f>+'Merluza común Artesanal'!N385</f>
        <v>7.6269999999999998</v>
      </c>
      <c r="I544" s="418">
        <f>+'Merluza común Artesanal'!O385</f>
        <v>0</v>
      </c>
      <c r="J544" s="418">
        <f>+'Merluza común Artesanal'!P385</f>
        <v>7.6269999999999998</v>
      </c>
      <c r="K544" s="418">
        <f>+'Merluza común Artesanal'!Q385</f>
        <v>1.323</v>
      </c>
      <c r="L544" s="418">
        <f>+'Merluza común Artesanal'!R385</f>
        <v>6.3040000000000003</v>
      </c>
      <c r="M544" s="401">
        <f>+'Merluza común Artesanal'!S385</f>
        <v>0.17346269830864036</v>
      </c>
      <c r="N544" s="380" t="s">
        <v>262</v>
      </c>
      <c r="O544" s="398">
        <f>Resumen_año!$C$5</f>
        <v>43627</v>
      </c>
    </row>
    <row r="545" spans="1:15" ht="15.75" customHeight="1">
      <c r="A545" s="414" t="s">
        <v>90</v>
      </c>
      <c r="B545" s="414" t="s">
        <v>91</v>
      </c>
      <c r="C545" s="414" t="s">
        <v>113</v>
      </c>
      <c r="D545" s="411" t="s">
        <v>461</v>
      </c>
      <c r="E545" s="411" t="str">
        <f>+'Merluza común Artesanal'!E387</f>
        <v>TIBURON VIII (RPA 966737)</v>
      </c>
      <c r="F545" s="414" t="s">
        <v>101</v>
      </c>
      <c r="G545" s="414" t="s">
        <v>96</v>
      </c>
      <c r="H545" s="418">
        <f>+'Merluza común Artesanal'!G387</f>
        <v>3.3279999999999998</v>
      </c>
      <c r="I545" s="418">
        <f>+'Merluza común Artesanal'!H387</f>
        <v>0</v>
      </c>
      <c r="J545" s="418">
        <f>+'Merluza común Artesanal'!I387</f>
        <v>3.3279999999999998</v>
      </c>
      <c r="K545" s="418">
        <f>+'Merluza común Artesanal'!J387</f>
        <v>1.5389999999999999</v>
      </c>
      <c r="L545" s="418">
        <f>+'Merluza común Artesanal'!K387</f>
        <v>1.7889999999999999</v>
      </c>
      <c r="M545" s="401">
        <f>+'Merluza común Artesanal'!L387</f>
        <v>0.46243990384615385</v>
      </c>
      <c r="N545" s="397" t="str">
        <f>+'Merluza común Artesanal'!M387</f>
        <v>-</v>
      </c>
      <c r="O545" s="398">
        <f>Resumen_año!$C$5</f>
        <v>43627</v>
      </c>
    </row>
    <row r="546" spans="1:15" ht="15.75" customHeight="1">
      <c r="A546" s="414" t="s">
        <v>90</v>
      </c>
      <c r="B546" s="414" t="s">
        <v>91</v>
      </c>
      <c r="C546" s="414" t="s">
        <v>113</v>
      </c>
      <c r="D546" s="411" t="s">
        <v>461</v>
      </c>
      <c r="E546" s="411" t="str">
        <f>+'Merluza común Artesanal'!E387</f>
        <v>TIBURON VIII (RPA 966737)</v>
      </c>
      <c r="F546" s="414" t="s">
        <v>97</v>
      </c>
      <c r="G546" s="414" t="s">
        <v>98</v>
      </c>
      <c r="H546" s="418">
        <f>+'Merluza común Artesanal'!G388</f>
        <v>4.3070000000000004</v>
      </c>
      <c r="I546" s="418">
        <f>+'Merluza común Artesanal'!H388</f>
        <v>0</v>
      </c>
      <c r="J546" s="418">
        <f>+'Merluza común Artesanal'!I388</f>
        <v>6.0960000000000001</v>
      </c>
      <c r="K546" s="418">
        <f>+'Merluza común Artesanal'!J388</f>
        <v>0</v>
      </c>
      <c r="L546" s="418">
        <f>+'Merluza común Artesanal'!K388</f>
        <v>6.0960000000000001</v>
      </c>
      <c r="M546" s="401">
        <f>+'Merluza común Artesanal'!L388</f>
        <v>0</v>
      </c>
      <c r="N546" s="397" t="str">
        <f>+'Merluza común Artesanal'!M388</f>
        <v>-</v>
      </c>
      <c r="O546" s="398">
        <f>Resumen_año!$C$5</f>
        <v>43627</v>
      </c>
    </row>
    <row r="547" spans="1:15" ht="15.75" customHeight="1">
      <c r="A547" s="414" t="s">
        <v>90</v>
      </c>
      <c r="B547" s="414" t="s">
        <v>91</v>
      </c>
      <c r="C547" s="414" t="s">
        <v>113</v>
      </c>
      <c r="D547" s="411" t="s">
        <v>461</v>
      </c>
      <c r="E547" s="411" t="str">
        <f>+'Merluza común Artesanal'!E387</f>
        <v>TIBURON VIII (RPA 966737)</v>
      </c>
      <c r="F547" s="414" t="s">
        <v>101</v>
      </c>
      <c r="G547" s="414" t="s">
        <v>98</v>
      </c>
      <c r="H547" s="418">
        <f>+'Merluza común Artesanal'!N387</f>
        <v>7.6349999999999998</v>
      </c>
      <c r="I547" s="418">
        <f>+'Merluza común Artesanal'!O387</f>
        <v>0</v>
      </c>
      <c r="J547" s="418">
        <f>+'Merluza común Artesanal'!P387</f>
        <v>7.6349999999999998</v>
      </c>
      <c r="K547" s="418">
        <f>+'Merluza común Artesanal'!Q387</f>
        <v>1.5389999999999999</v>
      </c>
      <c r="L547" s="418">
        <f>+'Merluza común Artesanal'!R387</f>
        <v>6.0960000000000001</v>
      </c>
      <c r="M547" s="401">
        <f>+'Merluza común Artesanal'!S387</f>
        <v>0.20157170923379175</v>
      </c>
      <c r="N547" s="380" t="s">
        <v>262</v>
      </c>
      <c r="O547" s="398">
        <f>Resumen_año!$C$5</f>
        <v>43627</v>
      </c>
    </row>
    <row r="548" spans="1:15" ht="15.75" customHeight="1">
      <c r="A548" s="414" t="s">
        <v>90</v>
      </c>
      <c r="B548" s="414" t="s">
        <v>91</v>
      </c>
      <c r="C548" s="414" t="s">
        <v>113</v>
      </c>
      <c r="D548" s="411" t="s">
        <v>461</v>
      </c>
      <c r="E548" s="411" t="str">
        <f>+'Merluza común Artesanal'!E389</f>
        <v>VIDA MARINA IV (RPA 959394)</v>
      </c>
      <c r="F548" s="414" t="s">
        <v>101</v>
      </c>
      <c r="G548" s="414" t="s">
        <v>96</v>
      </c>
      <c r="H548" s="418">
        <f>+'Merluza común Artesanal'!G389</f>
        <v>3.327</v>
      </c>
      <c r="I548" s="418">
        <f>+'Merluza común Artesanal'!H389</f>
        <v>0</v>
      </c>
      <c r="J548" s="418">
        <f>+'Merluza común Artesanal'!I389</f>
        <v>3.327</v>
      </c>
      <c r="K548" s="418">
        <f>+'Merluza común Artesanal'!J389</f>
        <v>1.464</v>
      </c>
      <c r="L548" s="418">
        <f>+'Merluza común Artesanal'!K389</f>
        <v>1.863</v>
      </c>
      <c r="M548" s="401">
        <f>+'Merluza común Artesanal'!L389</f>
        <v>0.44003606853020738</v>
      </c>
      <c r="N548" s="397" t="str">
        <f>+'Merluza común Artesanal'!M389</f>
        <v>-</v>
      </c>
      <c r="O548" s="398">
        <f>Resumen_año!$C$5</f>
        <v>43627</v>
      </c>
    </row>
    <row r="549" spans="1:15" ht="15.75" customHeight="1">
      <c r="A549" s="414" t="s">
        <v>90</v>
      </c>
      <c r="B549" s="414" t="s">
        <v>91</v>
      </c>
      <c r="C549" s="414" t="s">
        <v>113</v>
      </c>
      <c r="D549" s="411" t="s">
        <v>461</v>
      </c>
      <c r="E549" s="411" t="str">
        <f>+'Merluza común Artesanal'!E389</f>
        <v>VIDA MARINA IV (RPA 959394)</v>
      </c>
      <c r="F549" s="414" t="s">
        <v>97</v>
      </c>
      <c r="G549" s="414" t="s">
        <v>98</v>
      </c>
      <c r="H549" s="418">
        <f>+'Merluza común Artesanal'!G390</f>
        <v>4.3070000000000004</v>
      </c>
      <c r="I549" s="418">
        <f>+'Merluza común Artesanal'!H390</f>
        <v>0</v>
      </c>
      <c r="J549" s="418">
        <f>+'Merluza común Artesanal'!I390</f>
        <v>6.17</v>
      </c>
      <c r="K549" s="418">
        <f>+'Merluza común Artesanal'!J390</f>
        <v>0</v>
      </c>
      <c r="L549" s="418">
        <f>+'Merluza común Artesanal'!K390</f>
        <v>6.17</v>
      </c>
      <c r="M549" s="401">
        <f>+'Merluza común Artesanal'!L390</f>
        <v>0</v>
      </c>
      <c r="N549" s="397" t="str">
        <f>+'Merluza común Artesanal'!M390</f>
        <v>-</v>
      </c>
      <c r="O549" s="398">
        <f>Resumen_año!$C$5</f>
        <v>43627</v>
      </c>
    </row>
    <row r="550" spans="1:15" ht="15.75" customHeight="1">
      <c r="A550" s="414" t="s">
        <v>90</v>
      </c>
      <c r="B550" s="414" t="s">
        <v>91</v>
      </c>
      <c r="C550" s="414" t="s">
        <v>113</v>
      </c>
      <c r="D550" s="411" t="s">
        <v>461</v>
      </c>
      <c r="E550" s="411" t="str">
        <f>+'Merluza común Artesanal'!E389</f>
        <v>VIDA MARINA IV (RPA 959394)</v>
      </c>
      <c r="F550" s="414" t="s">
        <v>101</v>
      </c>
      <c r="G550" s="414" t="s">
        <v>98</v>
      </c>
      <c r="H550" s="418">
        <f>+'Merluza común Artesanal'!N389</f>
        <v>7.6340000000000003</v>
      </c>
      <c r="I550" s="418">
        <f>+'Merluza común Artesanal'!O389</f>
        <v>0</v>
      </c>
      <c r="J550" s="418">
        <f>+'Merluza común Artesanal'!P389</f>
        <v>7.6340000000000003</v>
      </c>
      <c r="K550" s="418">
        <f>+'Merluza común Artesanal'!Q389</f>
        <v>1.464</v>
      </c>
      <c r="L550" s="418">
        <f>+'Merluza común Artesanal'!R389</f>
        <v>6.17</v>
      </c>
      <c r="M550" s="401">
        <f>+'Merluza común Artesanal'!S389</f>
        <v>0.19177364422321194</v>
      </c>
      <c r="N550" s="380" t="s">
        <v>262</v>
      </c>
      <c r="O550" s="398">
        <f>Resumen_año!$C$5</f>
        <v>43627</v>
      </c>
    </row>
    <row r="551" spans="1:15" ht="15.75" customHeight="1">
      <c r="A551" s="414" t="s">
        <v>90</v>
      </c>
      <c r="B551" s="414" t="s">
        <v>91</v>
      </c>
      <c r="C551" s="414" t="s">
        <v>113</v>
      </c>
      <c r="D551" s="411" t="s">
        <v>461</v>
      </c>
      <c r="E551" s="411" t="str">
        <f>+'Merluza común Artesanal'!E391</f>
        <v>EMMANUEL II (RPA 967124)</v>
      </c>
      <c r="F551" s="414" t="s">
        <v>101</v>
      </c>
      <c r="G551" s="414" t="s">
        <v>96</v>
      </c>
      <c r="H551" s="418">
        <f>+'Merluza común Artesanal'!G391</f>
        <v>3.3279999999999998</v>
      </c>
      <c r="I551" s="418">
        <f>+'Merluza común Artesanal'!H391</f>
        <v>0</v>
      </c>
      <c r="J551" s="418">
        <f>+'Merluza común Artesanal'!I391</f>
        <v>3.3279999999999998</v>
      </c>
      <c r="K551" s="418">
        <f>+'Merluza común Artesanal'!J391</f>
        <v>1.39</v>
      </c>
      <c r="L551" s="418">
        <f>+'Merluza común Artesanal'!K391</f>
        <v>1.9379999999999999</v>
      </c>
      <c r="M551" s="401">
        <f>+'Merluza común Artesanal'!L391</f>
        <v>0.41766826923076922</v>
      </c>
      <c r="N551" s="397" t="str">
        <f>+'Merluza común Artesanal'!M391</f>
        <v>-</v>
      </c>
      <c r="O551" s="398">
        <f>Resumen_año!$C$5</f>
        <v>43627</v>
      </c>
    </row>
    <row r="552" spans="1:15" ht="15.75" customHeight="1">
      <c r="A552" s="414" t="s">
        <v>90</v>
      </c>
      <c r="B552" s="414" t="s">
        <v>91</v>
      </c>
      <c r="C552" s="414" t="s">
        <v>113</v>
      </c>
      <c r="D552" s="411" t="s">
        <v>461</v>
      </c>
      <c r="E552" s="411" t="str">
        <f>+'Merluza común Artesanal'!E391</f>
        <v>EMMANUEL II (RPA 967124)</v>
      </c>
      <c r="F552" s="414" t="s">
        <v>97</v>
      </c>
      <c r="G552" s="414" t="s">
        <v>98</v>
      </c>
      <c r="H552" s="418">
        <f>+'Merluza común Artesanal'!G392</f>
        <v>4.3040000000000003</v>
      </c>
      <c r="I552" s="418">
        <f>+'Merluza común Artesanal'!H392</f>
        <v>0</v>
      </c>
      <c r="J552" s="418">
        <f>+'Merluza común Artesanal'!I392</f>
        <v>6.242</v>
      </c>
      <c r="K552" s="418">
        <f>+'Merluza común Artesanal'!J392</f>
        <v>0</v>
      </c>
      <c r="L552" s="418">
        <f>+'Merluza común Artesanal'!K392</f>
        <v>6.242</v>
      </c>
      <c r="M552" s="401">
        <f>+'Merluza común Artesanal'!L392</f>
        <v>0</v>
      </c>
      <c r="N552" s="397" t="str">
        <f>+'Merluza común Artesanal'!M392</f>
        <v>-</v>
      </c>
      <c r="O552" s="398">
        <f>Resumen_año!$C$5</f>
        <v>43627</v>
      </c>
    </row>
    <row r="553" spans="1:15" ht="15.75" customHeight="1">
      <c r="A553" s="414" t="s">
        <v>90</v>
      </c>
      <c r="B553" s="414" t="s">
        <v>91</v>
      </c>
      <c r="C553" s="414" t="s">
        <v>113</v>
      </c>
      <c r="D553" s="411" t="s">
        <v>461</v>
      </c>
      <c r="E553" s="411" t="str">
        <f>+'Merluza común Artesanal'!E391</f>
        <v>EMMANUEL II (RPA 967124)</v>
      </c>
      <c r="F553" s="414" t="s">
        <v>101</v>
      </c>
      <c r="G553" s="414" t="s">
        <v>98</v>
      </c>
      <c r="H553" s="418">
        <f>+'Merluza común Artesanal'!N391</f>
        <v>7.6319999999999997</v>
      </c>
      <c r="I553" s="418">
        <f>+'Merluza común Artesanal'!O391</f>
        <v>0</v>
      </c>
      <c r="J553" s="418">
        <f>+'Merluza común Artesanal'!P391</f>
        <v>7.6319999999999997</v>
      </c>
      <c r="K553" s="418">
        <f>+'Merluza común Artesanal'!Q391</f>
        <v>1.39</v>
      </c>
      <c r="L553" s="418">
        <f>+'Merluza común Artesanal'!R391</f>
        <v>6.242</v>
      </c>
      <c r="M553" s="401">
        <f>+'Merluza común Artesanal'!S391</f>
        <v>0.18212788259958071</v>
      </c>
      <c r="N553" s="380" t="s">
        <v>262</v>
      </c>
      <c r="O553" s="398">
        <f>Resumen_año!$C$5</f>
        <v>43627</v>
      </c>
    </row>
    <row r="554" spans="1:15" ht="15.75" customHeight="1">
      <c r="A554" s="414" t="s">
        <v>90</v>
      </c>
      <c r="B554" s="414" t="s">
        <v>91</v>
      </c>
      <c r="C554" s="414" t="s">
        <v>113</v>
      </c>
      <c r="D554" s="411" t="s">
        <v>107</v>
      </c>
      <c r="E554" s="411" t="str">
        <f>+'Merluza común Artesanal'!E393</f>
        <v>STI PESCADORES ARTESANALES, BUZOS, MARISCADORES Y RAMOS SIMILARES DE PELLUHUE RSU 07.04.0026</v>
      </c>
      <c r="F554" s="414" t="s">
        <v>95</v>
      </c>
      <c r="G554" s="414" t="s">
        <v>100</v>
      </c>
      <c r="H554" s="418">
        <f>+'Merluza común Artesanal'!G393</f>
        <v>162.977</v>
      </c>
      <c r="I554" s="418">
        <f>+'Merluza común Artesanal'!H393</f>
        <v>0</v>
      </c>
      <c r="J554" s="418">
        <f>+'Merluza común Artesanal'!I393</f>
        <v>162.977</v>
      </c>
      <c r="K554" s="418">
        <f>+'Merluza común Artesanal'!J393</f>
        <v>22.616</v>
      </c>
      <c r="L554" s="418">
        <f>+'Merluza común Artesanal'!K393</f>
        <v>140.36099999999999</v>
      </c>
      <c r="M554" s="401">
        <f>+'Merluza común Artesanal'!L393</f>
        <v>0.13876804702504034</v>
      </c>
      <c r="N554" s="397" t="str">
        <f>+'Merluza común Artesanal'!M393</f>
        <v>-</v>
      </c>
      <c r="O554" s="398">
        <f>Resumen_año!$C$5</f>
        <v>43627</v>
      </c>
    </row>
    <row r="555" spans="1:15" ht="15.75" customHeight="1">
      <c r="A555" s="414" t="s">
        <v>90</v>
      </c>
      <c r="B555" s="414" t="s">
        <v>91</v>
      </c>
      <c r="C555" s="414" t="s">
        <v>113</v>
      </c>
      <c r="D555" s="411" t="s">
        <v>461</v>
      </c>
      <c r="E555" s="411" t="str">
        <f>+'Merluza común Artesanal'!E394</f>
        <v>GERSON CHINO IV (RPA 967400)</v>
      </c>
      <c r="F555" s="414" t="s">
        <v>101</v>
      </c>
      <c r="G555" s="414" t="s">
        <v>96</v>
      </c>
      <c r="H555" s="418">
        <f>+'Merluza común Artesanal'!G394</f>
        <v>3.5070000000000001</v>
      </c>
      <c r="I555" s="418">
        <f>+'Merluza común Artesanal'!H394</f>
        <v>0</v>
      </c>
      <c r="J555" s="418">
        <f>+'Merluza común Artesanal'!I394</f>
        <v>3.5070000000000001</v>
      </c>
      <c r="K555" s="418">
        <f>+'Merluza común Artesanal'!J394</f>
        <v>1.972</v>
      </c>
      <c r="L555" s="418">
        <f>+'Merluza común Artesanal'!K394</f>
        <v>1.5350000000000001</v>
      </c>
      <c r="M555" s="401">
        <f>+'Merluza común Artesanal'!L394</f>
        <v>0.5623039635015683</v>
      </c>
      <c r="N555" s="397" t="str">
        <f>+'Merluza común Artesanal'!M394</f>
        <v>-</v>
      </c>
      <c r="O555" s="398">
        <f>Resumen_año!$C$5</f>
        <v>43627</v>
      </c>
    </row>
    <row r="556" spans="1:15" ht="15.75" customHeight="1">
      <c r="A556" s="414" t="s">
        <v>90</v>
      </c>
      <c r="B556" s="414" t="s">
        <v>91</v>
      </c>
      <c r="C556" s="414" t="s">
        <v>113</v>
      </c>
      <c r="D556" s="411" t="s">
        <v>461</v>
      </c>
      <c r="E556" s="411" t="str">
        <f>+'Merluza común Artesanal'!E394</f>
        <v>GERSON CHINO IV (RPA 967400)</v>
      </c>
      <c r="F556" s="414" t="s">
        <v>97</v>
      </c>
      <c r="G556" s="414" t="s">
        <v>98</v>
      </c>
      <c r="H556" s="418">
        <f>+'Merluza común Artesanal'!G395</f>
        <v>4.3040000000000003</v>
      </c>
      <c r="I556" s="418">
        <f>+'Merluza común Artesanal'!H395</f>
        <v>0</v>
      </c>
      <c r="J556" s="418">
        <f>+'Merluza común Artesanal'!I395</f>
        <v>5.8390000000000004</v>
      </c>
      <c r="K556" s="418">
        <f>+'Merluza común Artesanal'!J395</f>
        <v>0</v>
      </c>
      <c r="L556" s="418">
        <f>+'Merluza común Artesanal'!K395</f>
        <v>5.8390000000000004</v>
      </c>
      <c r="M556" s="401">
        <f>+'Merluza común Artesanal'!L395</f>
        <v>0</v>
      </c>
      <c r="N556" s="397" t="str">
        <f>+'Merluza común Artesanal'!M395</f>
        <v>-</v>
      </c>
      <c r="O556" s="398">
        <f>Resumen_año!$C$5</f>
        <v>43627</v>
      </c>
    </row>
    <row r="557" spans="1:15" ht="15.75" customHeight="1">
      <c r="A557" s="414" t="s">
        <v>90</v>
      </c>
      <c r="B557" s="414" t="s">
        <v>91</v>
      </c>
      <c r="C557" s="414" t="s">
        <v>113</v>
      </c>
      <c r="D557" s="411" t="s">
        <v>461</v>
      </c>
      <c r="E557" s="411" t="str">
        <f>+'Merluza común Artesanal'!E394</f>
        <v>GERSON CHINO IV (RPA 967400)</v>
      </c>
      <c r="F557" s="414" t="s">
        <v>101</v>
      </c>
      <c r="G557" s="414" t="s">
        <v>98</v>
      </c>
      <c r="H557" s="418">
        <f>+'Merluza común Artesanal'!N394</f>
        <v>7.8109999999999999</v>
      </c>
      <c r="I557" s="418">
        <f>+'Merluza común Artesanal'!O394</f>
        <v>0</v>
      </c>
      <c r="J557" s="418">
        <f>+'Merluza común Artesanal'!P394</f>
        <v>7.8109999999999999</v>
      </c>
      <c r="K557" s="418">
        <f>+'Merluza común Artesanal'!Q394</f>
        <v>1.972</v>
      </c>
      <c r="L557" s="418">
        <f>+'Merluza común Artesanal'!R394</f>
        <v>5.8390000000000004</v>
      </c>
      <c r="M557" s="401">
        <f>+'Merluza común Artesanal'!S394</f>
        <v>0.25246447317885035</v>
      </c>
      <c r="N557" s="379" t="s">
        <v>262</v>
      </c>
      <c r="O557" s="398">
        <f>Resumen_año!$C$5</f>
        <v>43627</v>
      </c>
    </row>
    <row r="558" spans="1:15" ht="15.75" customHeight="1">
      <c r="A558" s="414" t="s">
        <v>90</v>
      </c>
      <c r="B558" s="414" t="s">
        <v>91</v>
      </c>
      <c r="C558" s="414" t="s">
        <v>113</v>
      </c>
      <c r="D558" s="411" t="s">
        <v>461</v>
      </c>
      <c r="E558" s="411" t="str">
        <f>+'Merluza común Artesanal'!E396</f>
        <v>OCEANIC III (RPA 965565)</v>
      </c>
      <c r="F558" s="414" t="s">
        <v>101</v>
      </c>
      <c r="G558" s="414" t="s">
        <v>96</v>
      </c>
      <c r="H558" s="418">
        <f>+'Merluza común Artesanal'!G396</f>
        <v>3.5089999999999999</v>
      </c>
      <c r="I558" s="418">
        <f>+'Merluza común Artesanal'!H396</f>
        <v>0</v>
      </c>
      <c r="J558" s="418">
        <f>+'Merluza común Artesanal'!I396</f>
        <v>3.5089999999999999</v>
      </c>
      <c r="K558" s="418">
        <f>+'Merluza común Artesanal'!J396</f>
        <v>1.014</v>
      </c>
      <c r="L558" s="418">
        <f>+'Merluza común Artesanal'!K396</f>
        <v>2.4950000000000001</v>
      </c>
      <c r="M558" s="401">
        <f>+'Merluza común Artesanal'!L396</f>
        <v>0.28897121687090338</v>
      </c>
      <c r="N558" s="397" t="str">
        <f>+'Merluza común Artesanal'!M396</f>
        <v>-</v>
      </c>
      <c r="O558" s="398">
        <f>Resumen_año!$C$5</f>
        <v>43627</v>
      </c>
    </row>
    <row r="559" spans="1:15" ht="15.75" customHeight="1">
      <c r="A559" s="414" t="s">
        <v>90</v>
      </c>
      <c r="B559" s="414" t="s">
        <v>91</v>
      </c>
      <c r="C559" s="414" t="s">
        <v>113</v>
      </c>
      <c r="D559" s="411" t="s">
        <v>461</v>
      </c>
      <c r="E559" s="411" t="str">
        <f>+'Merluza común Artesanal'!E396</f>
        <v>OCEANIC III (RPA 965565)</v>
      </c>
      <c r="F559" s="414" t="s">
        <v>97</v>
      </c>
      <c r="G559" s="414" t="s">
        <v>98</v>
      </c>
      <c r="H559" s="418">
        <f>+'Merluza común Artesanal'!G397</f>
        <v>4.306</v>
      </c>
      <c r="I559" s="418">
        <f>+'Merluza común Artesanal'!H397</f>
        <v>0</v>
      </c>
      <c r="J559" s="418">
        <f>+'Merluza común Artesanal'!I397</f>
        <v>6.8010000000000002</v>
      </c>
      <c r="K559" s="418">
        <f>+'Merluza común Artesanal'!J397</f>
        <v>0</v>
      </c>
      <c r="L559" s="418">
        <f>+'Merluza común Artesanal'!K397</f>
        <v>6.8010000000000002</v>
      </c>
      <c r="M559" s="401">
        <f>+'Merluza común Artesanal'!L397</f>
        <v>0</v>
      </c>
      <c r="N559" s="397" t="str">
        <f>+'Merluza común Artesanal'!M397</f>
        <v>-</v>
      </c>
      <c r="O559" s="398">
        <f>Resumen_año!$C$5</f>
        <v>43627</v>
      </c>
    </row>
    <row r="560" spans="1:15" ht="15.75" customHeight="1">
      <c r="A560" s="414" t="s">
        <v>90</v>
      </c>
      <c r="B560" s="414" t="s">
        <v>91</v>
      </c>
      <c r="C560" s="414" t="s">
        <v>113</v>
      </c>
      <c r="D560" s="411" t="s">
        <v>461</v>
      </c>
      <c r="E560" s="411" t="str">
        <f>+'Merluza común Artesanal'!E396</f>
        <v>OCEANIC III (RPA 965565)</v>
      </c>
      <c r="F560" s="414" t="s">
        <v>101</v>
      </c>
      <c r="G560" s="414" t="s">
        <v>98</v>
      </c>
      <c r="H560" s="418">
        <f>+'Merluza común Artesanal'!N396</f>
        <v>7.8149999999999995</v>
      </c>
      <c r="I560" s="418">
        <f>+'Merluza común Artesanal'!O396</f>
        <v>0</v>
      </c>
      <c r="J560" s="418">
        <f>+'Merluza común Artesanal'!P396</f>
        <v>7.8149999999999995</v>
      </c>
      <c r="K560" s="418">
        <f>+'Merluza común Artesanal'!Q396</f>
        <v>1.014</v>
      </c>
      <c r="L560" s="418">
        <f>+'Merluza común Artesanal'!R396</f>
        <v>6.8009999999999993</v>
      </c>
      <c r="M560" s="401">
        <f>+'Merluza común Artesanal'!S396</f>
        <v>0.12975047984644913</v>
      </c>
      <c r="N560" s="380" t="s">
        <v>262</v>
      </c>
      <c r="O560" s="398">
        <f>Resumen_año!$C$5</f>
        <v>43627</v>
      </c>
    </row>
    <row r="561" spans="1:15" ht="15.75" customHeight="1">
      <c r="A561" s="414" t="s">
        <v>90</v>
      </c>
      <c r="B561" s="414" t="s">
        <v>91</v>
      </c>
      <c r="C561" s="414" t="s">
        <v>113</v>
      </c>
      <c r="D561" s="411" t="s">
        <v>461</v>
      </c>
      <c r="E561" s="411" t="str">
        <f>+'Merluza común Artesanal'!E398</f>
        <v>SOL Y MAR II (RPA 967610)</v>
      </c>
      <c r="F561" s="414" t="s">
        <v>101</v>
      </c>
      <c r="G561" s="414" t="s">
        <v>96</v>
      </c>
      <c r="H561" s="418">
        <f>+'Merluza común Artesanal'!G398</f>
        <v>3.508</v>
      </c>
      <c r="I561" s="418">
        <f>+'Merluza común Artesanal'!H398</f>
        <v>0</v>
      </c>
      <c r="J561" s="418">
        <f>+'Merluza común Artesanal'!I398</f>
        <v>3.508</v>
      </c>
      <c r="K561" s="418">
        <f>+'Merluza común Artesanal'!J398</f>
        <v>2.4870000000000001</v>
      </c>
      <c r="L561" s="418">
        <f>+'Merluza común Artesanal'!K398</f>
        <v>1.0209999999999999</v>
      </c>
      <c r="M561" s="401">
        <f>+'Merluza común Artesanal'!L398</f>
        <v>0.70895096921322698</v>
      </c>
      <c r="N561" s="397" t="str">
        <f>+'Merluza común Artesanal'!M398</f>
        <v>-</v>
      </c>
      <c r="O561" s="398">
        <f>Resumen_año!$C$5</f>
        <v>43627</v>
      </c>
    </row>
    <row r="562" spans="1:15" ht="15.75" customHeight="1">
      <c r="A562" s="414" t="s">
        <v>90</v>
      </c>
      <c r="B562" s="414" t="s">
        <v>91</v>
      </c>
      <c r="C562" s="414" t="s">
        <v>113</v>
      </c>
      <c r="D562" s="411" t="s">
        <v>461</v>
      </c>
      <c r="E562" s="411" t="str">
        <f>+'Merluza común Artesanal'!E398</f>
        <v>SOL Y MAR II (RPA 967610)</v>
      </c>
      <c r="F562" s="414" t="s">
        <v>97</v>
      </c>
      <c r="G562" s="414" t="s">
        <v>98</v>
      </c>
      <c r="H562" s="418">
        <f>+'Merluza común Artesanal'!G399</f>
        <v>4.3049999999999997</v>
      </c>
      <c r="I562" s="418">
        <f>+'Merluza común Artesanal'!H399</f>
        <v>0</v>
      </c>
      <c r="J562" s="418">
        <f>+'Merluza común Artesanal'!I399</f>
        <v>5.3259999999999996</v>
      </c>
      <c r="K562" s="418">
        <f>+'Merluza común Artesanal'!J399</f>
        <v>0</v>
      </c>
      <c r="L562" s="418">
        <f>+'Merluza común Artesanal'!K399</f>
        <v>5.3259999999999996</v>
      </c>
      <c r="M562" s="401">
        <f>+'Merluza común Artesanal'!L399</f>
        <v>0</v>
      </c>
      <c r="N562" s="397" t="str">
        <f>+'Merluza común Artesanal'!M399</f>
        <v>-</v>
      </c>
      <c r="O562" s="398">
        <f>Resumen_año!$C$5</f>
        <v>43627</v>
      </c>
    </row>
    <row r="563" spans="1:15" ht="15.75" customHeight="1">
      <c r="A563" s="414" t="s">
        <v>90</v>
      </c>
      <c r="B563" s="414" t="s">
        <v>91</v>
      </c>
      <c r="C563" s="414" t="s">
        <v>113</v>
      </c>
      <c r="D563" s="411" t="s">
        <v>461</v>
      </c>
      <c r="E563" s="411" t="str">
        <f>+'Merluza común Artesanal'!E398</f>
        <v>SOL Y MAR II (RPA 967610)</v>
      </c>
      <c r="F563" s="414" t="s">
        <v>101</v>
      </c>
      <c r="G563" s="414" t="s">
        <v>98</v>
      </c>
      <c r="H563" s="418">
        <f>+'Merluza común Artesanal'!N398</f>
        <v>7.8129999999999997</v>
      </c>
      <c r="I563" s="418">
        <f>+'Merluza común Artesanal'!O398</f>
        <v>0</v>
      </c>
      <c r="J563" s="418">
        <f>+'Merluza común Artesanal'!P398</f>
        <v>7.8129999999999997</v>
      </c>
      <c r="K563" s="418">
        <f>+'Merluza común Artesanal'!Q398</f>
        <v>2.4870000000000001</v>
      </c>
      <c r="L563" s="418">
        <f>+'Merluza común Artesanal'!R398</f>
        <v>5.3259999999999996</v>
      </c>
      <c r="M563" s="401">
        <f>+'Merluza común Artesanal'!S398</f>
        <v>0.31831562779982081</v>
      </c>
      <c r="N563" s="380" t="s">
        <v>262</v>
      </c>
      <c r="O563" s="398">
        <f>Resumen_año!$C$5</f>
        <v>43627</v>
      </c>
    </row>
    <row r="564" spans="1:15" ht="15.75" customHeight="1">
      <c r="A564" s="414" t="s">
        <v>90</v>
      </c>
      <c r="B564" s="414" t="s">
        <v>91</v>
      </c>
      <c r="C564" s="414" t="s">
        <v>113</v>
      </c>
      <c r="D564" s="411" t="s">
        <v>461</v>
      </c>
      <c r="E564" s="411" t="str">
        <f>+'Merluza común Artesanal'!E400</f>
        <v>SUPER DON YIYO (RPA 965205)</v>
      </c>
      <c r="F564" s="414" t="s">
        <v>101</v>
      </c>
      <c r="G564" s="414" t="s">
        <v>96</v>
      </c>
      <c r="H564" s="418">
        <f>+'Merluza común Artesanal'!G400</f>
        <v>3.508</v>
      </c>
      <c r="I564" s="418">
        <f>+'Merluza común Artesanal'!H400</f>
        <v>0</v>
      </c>
      <c r="J564" s="418">
        <f>+'Merluza común Artesanal'!I400</f>
        <v>3.508</v>
      </c>
      <c r="K564" s="418">
        <f>+'Merluza común Artesanal'!J400</f>
        <v>2.7189999999999999</v>
      </c>
      <c r="L564" s="418">
        <f>+'Merluza común Artesanal'!K400</f>
        <v>0.78900000000000015</v>
      </c>
      <c r="M564" s="401">
        <f>+'Merluza común Artesanal'!L400</f>
        <v>0.77508551881413912</v>
      </c>
      <c r="N564" s="397" t="str">
        <f>+'Merluza común Artesanal'!M400</f>
        <v>-</v>
      </c>
      <c r="O564" s="398">
        <f>Resumen_año!$C$5</f>
        <v>43627</v>
      </c>
    </row>
    <row r="565" spans="1:15" ht="15.75" customHeight="1">
      <c r="A565" s="414" t="s">
        <v>90</v>
      </c>
      <c r="B565" s="414" t="s">
        <v>91</v>
      </c>
      <c r="C565" s="414" t="s">
        <v>113</v>
      </c>
      <c r="D565" s="411" t="s">
        <v>461</v>
      </c>
      <c r="E565" s="411" t="str">
        <f>+'Merluza común Artesanal'!E400</f>
        <v>SUPER DON YIYO (RPA 965205)</v>
      </c>
      <c r="F565" s="414" t="s">
        <v>97</v>
      </c>
      <c r="G565" s="414" t="s">
        <v>98</v>
      </c>
      <c r="H565" s="418">
        <f>+'Merluza común Artesanal'!G401</f>
        <v>4.3049999999999997</v>
      </c>
      <c r="I565" s="418">
        <f>+'Merluza común Artesanal'!H401</f>
        <v>0</v>
      </c>
      <c r="J565" s="418">
        <f>+'Merluza común Artesanal'!I401</f>
        <v>5.0939999999999994</v>
      </c>
      <c r="K565" s="418">
        <f>+'Merluza común Artesanal'!J401</f>
        <v>0</v>
      </c>
      <c r="L565" s="418">
        <f>+'Merluza común Artesanal'!K401</f>
        <v>5.0939999999999994</v>
      </c>
      <c r="M565" s="401">
        <f>+'Merluza común Artesanal'!L401</f>
        <v>0</v>
      </c>
      <c r="N565" s="397" t="str">
        <f>+'Merluza común Artesanal'!M401</f>
        <v>-</v>
      </c>
      <c r="O565" s="398">
        <f>Resumen_año!$C$5</f>
        <v>43627</v>
      </c>
    </row>
    <row r="566" spans="1:15" ht="15.75" customHeight="1">
      <c r="A566" s="414" t="s">
        <v>90</v>
      </c>
      <c r="B566" s="414" t="s">
        <v>91</v>
      </c>
      <c r="C566" s="414" t="s">
        <v>113</v>
      </c>
      <c r="D566" s="411" t="s">
        <v>461</v>
      </c>
      <c r="E566" s="411" t="str">
        <f>+'Merluza común Artesanal'!E400</f>
        <v>SUPER DON YIYO (RPA 965205)</v>
      </c>
      <c r="F566" s="414" t="s">
        <v>101</v>
      </c>
      <c r="G566" s="414" t="s">
        <v>98</v>
      </c>
      <c r="H566" s="418">
        <f>+'Merluza común Artesanal'!N400</f>
        <v>7.8129999999999997</v>
      </c>
      <c r="I566" s="418">
        <f>+'Merluza común Artesanal'!O400</f>
        <v>0</v>
      </c>
      <c r="J566" s="418">
        <f>+'Merluza común Artesanal'!P400</f>
        <v>7.8129999999999997</v>
      </c>
      <c r="K566" s="418">
        <f>+'Merluza común Artesanal'!Q400</f>
        <v>2.7189999999999999</v>
      </c>
      <c r="L566" s="418">
        <f>+'Merluza común Artesanal'!R400</f>
        <v>5.0939999999999994</v>
      </c>
      <c r="M566" s="401">
        <f>+'Merluza común Artesanal'!S400</f>
        <v>0.34800972737744784</v>
      </c>
      <c r="N566" s="380" t="s">
        <v>262</v>
      </c>
      <c r="O566" s="398">
        <f>Resumen_año!$C$5</f>
        <v>43627</v>
      </c>
    </row>
    <row r="567" spans="1:15" ht="15.75" customHeight="1">
      <c r="A567" s="414" t="s">
        <v>90</v>
      </c>
      <c r="B567" s="414" t="s">
        <v>91</v>
      </c>
      <c r="C567" s="414" t="s">
        <v>113</v>
      </c>
      <c r="D567" s="411" t="s">
        <v>461</v>
      </c>
      <c r="E567" s="411" t="str">
        <f>+'Merluza común Artesanal'!E402</f>
        <v>TERESITA III (RPA 967858)</v>
      </c>
      <c r="F567" s="414" t="s">
        <v>101</v>
      </c>
      <c r="G567" s="414" t="s">
        <v>96</v>
      </c>
      <c r="H567" s="418">
        <f>+'Merluza común Artesanal'!G402</f>
        <v>3.51</v>
      </c>
      <c r="I567" s="418">
        <f>+'Merluza común Artesanal'!H402</f>
        <v>0</v>
      </c>
      <c r="J567" s="418">
        <f>+'Merluza común Artesanal'!I402</f>
        <v>3.51</v>
      </c>
      <c r="K567" s="418">
        <f>+'Merluza común Artesanal'!J402</f>
        <v>3.1320000000000001</v>
      </c>
      <c r="L567" s="418">
        <f>+'Merluza común Artesanal'!K402</f>
        <v>0.37799999999999967</v>
      </c>
      <c r="M567" s="401">
        <f>+'Merluza común Artesanal'!L402</f>
        <v>0.89230769230769236</v>
      </c>
      <c r="N567" s="397" t="str">
        <f>+'Merluza común Artesanal'!M402</f>
        <v>-</v>
      </c>
      <c r="O567" s="398">
        <f>Resumen_año!$C$5</f>
        <v>43627</v>
      </c>
    </row>
    <row r="568" spans="1:15" ht="15.75" customHeight="1">
      <c r="A568" s="414" t="s">
        <v>90</v>
      </c>
      <c r="B568" s="414" t="s">
        <v>91</v>
      </c>
      <c r="C568" s="414" t="s">
        <v>113</v>
      </c>
      <c r="D568" s="411" t="s">
        <v>461</v>
      </c>
      <c r="E568" s="411" t="str">
        <f>+'Merluza común Artesanal'!E402</f>
        <v>TERESITA III (RPA 967858)</v>
      </c>
      <c r="F568" s="414" t="s">
        <v>97</v>
      </c>
      <c r="G568" s="414" t="s">
        <v>98</v>
      </c>
      <c r="H568" s="418">
        <f>+'Merluza común Artesanal'!G403</f>
        <v>4.3079999999999998</v>
      </c>
      <c r="I568" s="418">
        <f>+'Merluza común Artesanal'!H403</f>
        <v>0</v>
      </c>
      <c r="J568" s="418">
        <f>+'Merluza común Artesanal'!I403</f>
        <v>4.6859999999999999</v>
      </c>
      <c r="K568" s="418">
        <f>+'Merluza común Artesanal'!J403</f>
        <v>0</v>
      </c>
      <c r="L568" s="418">
        <f>+'Merluza común Artesanal'!K403</f>
        <v>4.6859999999999999</v>
      </c>
      <c r="M568" s="401">
        <f>+'Merluza común Artesanal'!L403</f>
        <v>0</v>
      </c>
      <c r="N568" s="397" t="str">
        <f>+'Merluza común Artesanal'!M403</f>
        <v>-</v>
      </c>
      <c r="O568" s="398">
        <f>Resumen_año!$C$5</f>
        <v>43627</v>
      </c>
    </row>
    <row r="569" spans="1:15" ht="15.75" customHeight="1">
      <c r="A569" s="414" t="s">
        <v>90</v>
      </c>
      <c r="B569" s="414" t="s">
        <v>91</v>
      </c>
      <c r="C569" s="414" t="s">
        <v>113</v>
      </c>
      <c r="D569" s="411" t="s">
        <v>461</v>
      </c>
      <c r="E569" s="411" t="str">
        <f>+'Merluza común Artesanal'!E402</f>
        <v>TERESITA III (RPA 967858)</v>
      </c>
      <c r="F569" s="414" t="s">
        <v>101</v>
      </c>
      <c r="G569" s="414" t="s">
        <v>98</v>
      </c>
      <c r="H569" s="418">
        <f>+'Merluza común Artesanal'!N402</f>
        <v>7.8179999999999996</v>
      </c>
      <c r="I569" s="418">
        <f>+'Merluza común Artesanal'!O402</f>
        <v>0</v>
      </c>
      <c r="J569" s="418">
        <f>+'Merluza común Artesanal'!P402</f>
        <v>7.8179999999999996</v>
      </c>
      <c r="K569" s="418">
        <f>+'Merluza común Artesanal'!Q402</f>
        <v>3.1320000000000001</v>
      </c>
      <c r="L569" s="418">
        <f>+'Merluza común Artesanal'!R402</f>
        <v>4.6859999999999999</v>
      </c>
      <c r="M569" s="401">
        <f>+'Merluza común Artesanal'!S402</f>
        <v>0.40061396776669228</v>
      </c>
      <c r="N569" s="380" t="s">
        <v>262</v>
      </c>
      <c r="O569" s="398">
        <f>Resumen_año!$C$5</f>
        <v>43627</v>
      </c>
    </row>
    <row r="570" spans="1:15" ht="15.75" customHeight="1">
      <c r="A570" s="414" t="s">
        <v>90</v>
      </c>
      <c r="B570" s="414" t="s">
        <v>91</v>
      </c>
      <c r="C570" s="414" t="s">
        <v>113</v>
      </c>
      <c r="D570" s="411" t="s">
        <v>461</v>
      </c>
      <c r="E570" s="411" t="str">
        <f>+'Merluza común Artesanal'!E404</f>
        <v>AGUILA REAL V (RPA 966819)</v>
      </c>
      <c r="F570" s="414" t="s">
        <v>101</v>
      </c>
      <c r="G570" s="414" t="s">
        <v>96</v>
      </c>
      <c r="H570" s="418">
        <f>+'Merluza común Artesanal'!G404</f>
        <v>3.5089999999999999</v>
      </c>
      <c r="I570" s="418">
        <f>+'Merluza común Artesanal'!H404</f>
        <v>0</v>
      </c>
      <c r="J570" s="418">
        <f>+'Merluza común Artesanal'!I404</f>
        <v>3.5089999999999999</v>
      </c>
      <c r="K570" s="418">
        <f>+'Merluza común Artesanal'!J404</f>
        <v>2.0699999999999998</v>
      </c>
      <c r="L570" s="418">
        <f>+'Merluza común Artesanal'!K404</f>
        <v>1.4390000000000001</v>
      </c>
      <c r="M570" s="401">
        <f>+'Merluza común Artesanal'!L404</f>
        <v>0.58991165574237669</v>
      </c>
      <c r="N570" s="397" t="str">
        <f>+'Merluza común Artesanal'!M404</f>
        <v>-</v>
      </c>
      <c r="O570" s="398">
        <f>Resumen_año!$C$5</f>
        <v>43627</v>
      </c>
    </row>
    <row r="571" spans="1:15" ht="15.75" customHeight="1">
      <c r="A571" s="414" t="s">
        <v>90</v>
      </c>
      <c r="B571" s="414" t="s">
        <v>91</v>
      </c>
      <c r="C571" s="414" t="s">
        <v>113</v>
      </c>
      <c r="D571" s="411" t="s">
        <v>461</v>
      </c>
      <c r="E571" s="411" t="str">
        <f>+'Merluza común Artesanal'!E404</f>
        <v>AGUILA REAL V (RPA 966819)</v>
      </c>
      <c r="F571" s="414" t="s">
        <v>97</v>
      </c>
      <c r="G571" s="414" t="s">
        <v>98</v>
      </c>
      <c r="H571" s="418">
        <f>+'Merluza común Artesanal'!G405</f>
        <v>4.3070000000000004</v>
      </c>
      <c r="I571" s="418">
        <f>+'Merluza común Artesanal'!H405</f>
        <v>0</v>
      </c>
      <c r="J571" s="418">
        <f>+'Merluza común Artesanal'!I405</f>
        <v>5.7460000000000004</v>
      </c>
      <c r="K571" s="418">
        <f>+'Merluza común Artesanal'!J405</f>
        <v>0</v>
      </c>
      <c r="L571" s="418">
        <f>+'Merluza común Artesanal'!K405</f>
        <v>5.7460000000000004</v>
      </c>
      <c r="M571" s="401">
        <f>+'Merluza común Artesanal'!L405</f>
        <v>0</v>
      </c>
      <c r="N571" s="397" t="str">
        <f>+'Merluza común Artesanal'!M405</f>
        <v>-</v>
      </c>
      <c r="O571" s="398">
        <f>Resumen_año!$C$5</f>
        <v>43627</v>
      </c>
    </row>
    <row r="572" spans="1:15" ht="15.75" customHeight="1">
      <c r="A572" s="414" t="s">
        <v>90</v>
      </c>
      <c r="B572" s="414" t="s">
        <v>91</v>
      </c>
      <c r="C572" s="414" t="s">
        <v>113</v>
      </c>
      <c r="D572" s="411" t="s">
        <v>461</v>
      </c>
      <c r="E572" s="411" t="str">
        <f>+'Merluza común Artesanal'!E404</f>
        <v>AGUILA REAL V (RPA 966819)</v>
      </c>
      <c r="F572" s="414" t="s">
        <v>101</v>
      </c>
      <c r="G572" s="414" t="s">
        <v>98</v>
      </c>
      <c r="H572" s="418">
        <f>+'Merluza común Artesanal'!N404</f>
        <v>7.8160000000000007</v>
      </c>
      <c r="I572" s="418">
        <f>+'Merluza común Artesanal'!O404</f>
        <v>0</v>
      </c>
      <c r="J572" s="418">
        <f>+'Merluza común Artesanal'!P404</f>
        <v>7.8160000000000007</v>
      </c>
      <c r="K572" s="418">
        <f>+'Merluza común Artesanal'!Q404</f>
        <v>2.0699999999999998</v>
      </c>
      <c r="L572" s="418">
        <f>+'Merluza común Artesanal'!R404</f>
        <v>5.7460000000000004</v>
      </c>
      <c r="M572" s="401">
        <f>+'Merluza común Artesanal'!S404</f>
        <v>0.26484135107471846</v>
      </c>
      <c r="N572" s="380" t="s">
        <v>262</v>
      </c>
      <c r="O572" s="398">
        <f>Resumen_año!$C$5</f>
        <v>43627</v>
      </c>
    </row>
    <row r="573" spans="1:15" ht="15.75" customHeight="1">
      <c r="A573" s="414" t="s">
        <v>90</v>
      </c>
      <c r="B573" s="414" t="s">
        <v>91</v>
      </c>
      <c r="C573" s="414" t="s">
        <v>113</v>
      </c>
      <c r="D573" s="411" t="s">
        <v>461</v>
      </c>
      <c r="E573" s="411" t="str">
        <f>+'Merluza común Artesanal'!E406</f>
        <v>AGUILUCHO I (RPA 963628)</v>
      </c>
      <c r="F573" s="414" t="s">
        <v>101</v>
      </c>
      <c r="G573" s="414" t="s">
        <v>96</v>
      </c>
      <c r="H573" s="418">
        <f>+'Merluza común Artesanal'!G406</f>
        <v>3.51</v>
      </c>
      <c r="I573" s="418">
        <f>+'Merluza común Artesanal'!H406</f>
        <v>22</v>
      </c>
      <c r="J573" s="418">
        <f>+'Merluza común Artesanal'!I406</f>
        <v>25.509999999999998</v>
      </c>
      <c r="K573" s="418">
        <f>+'Merluza común Artesanal'!J406</f>
        <v>5.8230000000000004</v>
      </c>
      <c r="L573" s="418">
        <f>+'Merluza común Artesanal'!K406</f>
        <v>19.686999999999998</v>
      </c>
      <c r="M573" s="401">
        <f>+'Merluza común Artesanal'!L406</f>
        <v>0.22826342610740888</v>
      </c>
      <c r="N573" s="397" t="str">
        <f>+'Merluza común Artesanal'!M406</f>
        <v>-</v>
      </c>
      <c r="O573" s="398">
        <f>Resumen_año!$C$5</f>
        <v>43627</v>
      </c>
    </row>
    <row r="574" spans="1:15" ht="15.75" customHeight="1">
      <c r="A574" s="414" t="s">
        <v>90</v>
      </c>
      <c r="B574" s="414" t="s">
        <v>91</v>
      </c>
      <c r="C574" s="414" t="s">
        <v>113</v>
      </c>
      <c r="D574" s="411" t="s">
        <v>461</v>
      </c>
      <c r="E574" s="411" t="str">
        <f>+'Merluza común Artesanal'!E406</f>
        <v>AGUILUCHO I (RPA 963628)</v>
      </c>
      <c r="F574" s="414" t="s">
        <v>97</v>
      </c>
      <c r="G574" s="414" t="s">
        <v>98</v>
      </c>
      <c r="H574" s="418">
        <f>+'Merluza común Artesanal'!G407</f>
        <v>4.3079999999999998</v>
      </c>
      <c r="I574" s="418">
        <f>+'Merluza común Artesanal'!H407</f>
        <v>7.5</v>
      </c>
      <c r="J574" s="418">
        <f>+'Merluza común Artesanal'!I407</f>
        <v>31.494999999999997</v>
      </c>
      <c r="K574" s="418">
        <f>+'Merluza común Artesanal'!J407</f>
        <v>0</v>
      </c>
      <c r="L574" s="418">
        <f>+'Merluza común Artesanal'!K407</f>
        <v>31.494999999999997</v>
      </c>
      <c r="M574" s="401">
        <f>+'Merluza común Artesanal'!L407</f>
        <v>0</v>
      </c>
      <c r="N574" s="397" t="str">
        <f>+'Merluza común Artesanal'!M407</f>
        <v>-</v>
      </c>
      <c r="O574" s="398">
        <f>Resumen_año!$C$5</f>
        <v>43627</v>
      </c>
    </row>
    <row r="575" spans="1:15" ht="15.75" customHeight="1">
      <c r="A575" s="414" t="s">
        <v>90</v>
      </c>
      <c r="B575" s="414" t="s">
        <v>91</v>
      </c>
      <c r="C575" s="414" t="s">
        <v>113</v>
      </c>
      <c r="D575" s="411" t="s">
        <v>461</v>
      </c>
      <c r="E575" s="411" t="str">
        <f>+'Merluza común Artesanal'!E406</f>
        <v>AGUILUCHO I (RPA 963628)</v>
      </c>
      <c r="F575" s="414" t="s">
        <v>101</v>
      </c>
      <c r="G575" s="414" t="s">
        <v>98</v>
      </c>
      <c r="H575" s="418">
        <f>+'Merluza común Artesanal'!N406</f>
        <v>7.8179999999999996</v>
      </c>
      <c r="I575" s="418">
        <f>+'Merluza común Artesanal'!O406</f>
        <v>29.5</v>
      </c>
      <c r="J575" s="418">
        <f>+'Merluza común Artesanal'!P406</f>
        <v>37.317999999999998</v>
      </c>
      <c r="K575" s="418">
        <f>+'Merluza común Artesanal'!Q406</f>
        <v>5.8230000000000004</v>
      </c>
      <c r="L575" s="418">
        <f>+'Merluza común Artesanal'!R406</f>
        <v>31.494999999999997</v>
      </c>
      <c r="M575" s="401">
        <f>+'Merluza común Artesanal'!S406</f>
        <v>0.15603730103435343</v>
      </c>
      <c r="N575" s="380" t="s">
        <v>262</v>
      </c>
      <c r="O575" s="398">
        <f>Resumen_año!$C$5</f>
        <v>43627</v>
      </c>
    </row>
    <row r="576" spans="1:15" ht="15.75" customHeight="1">
      <c r="A576" s="414" t="s">
        <v>90</v>
      </c>
      <c r="B576" s="414" t="s">
        <v>91</v>
      </c>
      <c r="C576" s="414" t="s">
        <v>113</v>
      </c>
      <c r="D576" s="411" t="s">
        <v>461</v>
      </c>
      <c r="E576" s="411" t="str">
        <f>+'Merluza común Artesanal'!E408</f>
        <v>BARCAM III (RPA 931053)</v>
      </c>
      <c r="F576" s="414" t="s">
        <v>101</v>
      </c>
      <c r="G576" s="414" t="s">
        <v>96</v>
      </c>
      <c r="H576" s="418">
        <f>+'Merluza común Artesanal'!G408</f>
        <v>3.5089999999999999</v>
      </c>
      <c r="I576" s="418">
        <f>+'Merluza común Artesanal'!H408</f>
        <v>0</v>
      </c>
      <c r="J576" s="418">
        <f>+'Merluza común Artesanal'!I408</f>
        <v>3.5089999999999999</v>
      </c>
      <c r="K576" s="418">
        <f>+'Merluza común Artesanal'!J408</f>
        <v>2.0630000000000002</v>
      </c>
      <c r="L576" s="418">
        <f>+'Merluza común Artesanal'!K408</f>
        <v>1.4459999999999997</v>
      </c>
      <c r="M576" s="401">
        <f>+'Merluza común Artesanal'!L408</f>
        <v>0.58791678540894843</v>
      </c>
      <c r="N576" s="397" t="str">
        <f>+'Merluza común Artesanal'!M408</f>
        <v>-</v>
      </c>
      <c r="O576" s="398">
        <f>Resumen_año!$C$5</f>
        <v>43627</v>
      </c>
    </row>
    <row r="577" spans="1:15" ht="15.75" customHeight="1">
      <c r="A577" s="414" t="s">
        <v>90</v>
      </c>
      <c r="B577" s="414" t="s">
        <v>91</v>
      </c>
      <c r="C577" s="414" t="s">
        <v>113</v>
      </c>
      <c r="D577" s="411" t="s">
        <v>461</v>
      </c>
      <c r="E577" s="411" t="str">
        <f>+'Merluza común Artesanal'!E408</f>
        <v>BARCAM III (RPA 931053)</v>
      </c>
      <c r="F577" s="414" t="s">
        <v>97</v>
      </c>
      <c r="G577" s="414" t="s">
        <v>98</v>
      </c>
      <c r="H577" s="418">
        <f>+'Merluza común Artesanal'!G409</f>
        <v>4.3070000000000004</v>
      </c>
      <c r="I577" s="418">
        <f>+'Merluza común Artesanal'!H409</f>
        <v>0</v>
      </c>
      <c r="J577" s="418">
        <f>+'Merluza común Artesanal'!I409</f>
        <v>5.7530000000000001</v>
      </c>
      <c r="K577" s="418">
        <f>+'Merluza común Artesanal'!J409</f>
        <v>0</v>
      </c>
      <c r="L577" s="418">
        <f>+'Merluza común Artesanal'!K409</f>
        <v>5.7530000000000001</v>
      </c>
      <c r="M577" s="401">
        <f>+'Merluza común Artesanal'!L409</f>
        <v>0</v>
      </c>
      <c r="N577" s="397" t="str">
        <f>+'Merluza común Artesanal'!M409</f>
        <v>-</v>
      </c>
      <c r="O577" s="398">
        <f>Resumen_año!$C$5</f>
        <v>43627</v>
      </c>
    </row>
    <row r="578" spans="1:15" ht="15.75" customHeight="1">
      <c r="A578" s="414" t="s">
        <v>90</v>
      </c>
      <c r="B578" s="414" t="s">
        <v>91</v>
      </c>
      <c r="C578" s="414" t="s">
        <v>113</v>
      </c>
      <c r="D578" s="411" t="s">
        <v>461</v>
      </c>
      <c r="E578" s="411" t="str">
        <f>+'Merluza común Artesanal'!E408</f>
        <v>BARCAM III (RPA 931053)</v>
      </c>
      <c r="F578" s="414" t="s">
        <v>101</v>
      </c>
      <c r="G578" s="414" t="s">
        <v>98</v>
      </c>
      <c r="H578" s="418">
        <f>+'Merluza común Artesanal'!N408</f>
        <v>7.8160000000000007</v>
      </c>
      <c r="I578" s="418">
        <f>+'Merluza común Artesanal'!O408</f>
        <v>0</v>
      </c>
      <c r="J578" s="418">
        <f>+'Merluza común Artesanal'!P408</f>
        <v>7.8160000000000007</v>
      </c>
      <c r="K578" s="418">
        <f>+'Merluza común Artesanal'!Q408</f>
        <v>2.0630000000000002</v>
      </c>
      <c r="L578" s="418">
        <f>+'Merluza común Artesanal'!R408</f>
        <v>5.7530000000000001</v>
      </c>
      <c r="M578" s="401">
        <f>+'Merluza común Artesanal'!S408</f>
        <v>0.26394575230296824</v>
      </c>
      <c r="N578" s="380" t="s">
        <v>262</v>
      </c>
      <c r="O578" s="398">
        <f>Resumen_año!$C$5</f>
        <v>43627</v>
      </c>
    </row>
    <row r="579" spans="1:15" ht="15.75" customHeight="1">
      <c r="A579" s="414" t="s">
        <v>90</v>
      </c>
      <c r="B579" s="414" t="s">
        <v>91</v>
      </c>
      <c r="C579" s="414" t="s">
        <v>113</v>
      </c>
      <c r="D579" s="411" t="s">
        <v>461</v>
      </c>
      <c r="E579" s="411" t="str">
        <f>+'Merluza común Artesanal'!E410</f>
        <v>BARLOVENTO I (RPA 967438)</v>
      </c>
      <c r="F579" s="414" t="s">
        <v>101</v>
      </c>
      <c r="G579" s="414" t="s">
        <v>96</v>
      </c>
      <c r="H579" s="418">
        <f>+'Merluza común Artesanal'!G410</f>
        <v>3.5089999999999999</v>
      </c>
      <c r="I579" s="418">
        <f>+'Merluza común Artesanal'!H410</f>
        <v>0</v>
      </c>
      <c r="J579" s="418">
        <f>+'Merluza común Artesanal'!I410</f>
        <v>3.5089999999999999</v>
      </c>
      <c r="K579" s="418">
        <f>+'Merluza común Artesanal'!J410</f>
        <v>1.214</v>
      </c>
      <c r="L579" s="418">
        <f>+'Merluza común Artesanal'!K410</f>
        <v>2.2949999999999999</v>
      </c>
      <c r="M579" s="401">
        <f>+'Merluza común Artesanal'!L410</f>
        <v>0.34596751211171273</v>
      </c>
      <c r="N579" s="397" t="str">
        <f>+'Merluza común Artesanal'!M410</f>
        <v>-</v>
      </c>
      <c r="O579" s="398">
        <f>Resumen_año!$C$5</f>
        <v>43627</v>
      </c>
    </row>
    <row r="580" spans="1:15" ht="15.75" customHeight="1">
      <c r="A580" s="414" t="s">
        <v>90</v>
      </c>
      <c r="B580" s="414" t="s">
        <v>91</v>
      </c>
      <c r="C580" s="414" t="s">
        <v>113</v>
      </c>
      <c r="D580" s="411" t="s">
        <v>461</v>
      </c>
      <c r="E580" s="411" t="str">
        <f>+'Merluza común Artesanal'!E410</f>
        <v>BARLOVENTO I (RPA 967438)</v>
      </c>
      <c r="F580" s="414" t="s">
        <v>97</v>
      </c>
      <c r="G580" s="414" t="s">
        <v>98</v>
      </c>
      <c r="H580" s="418">
        <f>+'Merluza común Artesanal'!G411</f>
        <v>4.306</v>
      </c>
      <c r="I580" s="418">
        <f>+'Merluza común Artesanal'!H411</f>
        <v>0</v>
      </c>
      <c r="J580" s="418">
        <f>+'Merluza común Artesanal'!I411</f>
        <v>6.601</v>
      </c>
      <c r="K580" s="418">
        <f>+'Merluza común Artesanal'!J411</f>
        <v>0</v>
      </c>
      <c r="L580" s="418">
        <f>+'Merluza común Artesanal'!K411</f>
        <v>6.601</v>
      </c>
      <c r="M580" s="401">
        <f>+'Merluza común Artesanal'!L411</f>
        <v>0</v>
      </c>
      <c r="N580" s="397" t="str">
        <f>+'Merluza común Artesanal'!M411</f>
        <v>-</v>
      </c>
      <c r="O580" s="398">
        <f>Resumen_año!$C$5</f>
        <v>43627</v>
      </c>
    </row>
    <row r="581" spans="1:15" ht="15.75" customHeight="1">
      <c r="A581" s="414" t="s">
        <v>90</v>
      </c>
      <c r="B581" s="414" t="s">
        <v>91</v>
      </c>
      <c r="C581" s="414" t="s">
        <v>113</v>
      </c>
      <c r="D581" s="411" t="s">
        <v>461</v>
      </c>
      <c r="E581" s="411" t="str">
        <f>+'Merluza común Artesanal'!E410</f>
        <v>BARLOVENTO I (RPA 967438)</v>
      </c>
      <c r="F581" s="414" t="s">
        <v>101</v>
      </c>
      <c r="G581" s="414" t="s">
        <v>98</v>
      </c>
      <c r="H581" s="418">
        <f>+'Merluza común Artesanal'!N410</f>
        <v>7.8149999999999995</v>
      </c>
      <c r="I581" s="418">
        <f>+'Merluza común Artesanal'!O410</f>
        <v>0</v>
      </c>
      <c r="J581" s="418">
        <f>+'Merluza común Artesanal'!P410</f>
        <v>7.8149999999999995</v>
      </c>
      <c r="K581" s="418">
        <f>+'Merluza común Artesanal'!Q410</f>
        <v>1.214</v>
      </c>
      <c r="L581" s="418">
        <f>+'Merluza común Artesanal'!R410</f>
        <v>6.6009999999999991</v>
      </c>
      <c r="M581" s="401">
        <f>+'Merluza común Artesanal'!S410</f>
        <v>0.15534229046705056</v>
      </c>
      <c r="N581" s="380" t="s">
        <v>262</v>
      </c>
      <c r="O581" s="398">
        <f>Resumen_año!$C$5</f>
        <v>43627</v>
      </c>
    </row>
    <row r="582" spans="1:15" ht="15.75" customHeight="1">
      <c r="A582" s="414" t="s">
        <v>90</v>
      </c>
      <c r="B582" s="414" t="s">
        <v>91</v>
      </c>
      <c r="C582" s="414" t="s">
        <v>113</v>
      </c>
      <c r="D582" s="411" t="s">
        <v>461</v>
      </c>
      <c r="E582" s="411" t="str">
        <f>+'Merluza común Artesanal'!E412</f>
        <v>BELEN (RPA 965266)</v>
      </c>
      <c r="F582" s="414" t="s">
        <v>101</v>
      </c>
      <c r="G582" s="414" t="s">
        <v>96</v>
      </c>
      <c r="H582" s="418">
        <f>+'Merluza común Artesanal'!G412</f>
        <v>3.508</v>
      </c>
      <c r="I582" s="418">
        <f>+'Merluza común Artesanal'!H412</f>
        <v>0</v>
      </c>
      <c r="J582" s="418">
        <f>+'Merluza común Artesanal'!I412</f>
        <v>3.508</v>
      </c>
      <c r="K582" s="418">
        <f>+'Merluza común Artesanal'!J412</f>
        <v>0.52500000000000002</v>
      </c>
      <c r="L582" s="418">
        <f>+'Merluza común Artesanal'!K412</f>
        <v>2.9830000000000001</v>
      </c>
      <c r="M582" s="401">
        <f>+'Merluza común Artesanal'!L412</f>
        <v>0.14965792474344355</v>
      </c>
      <c r="N582" s="397" t="str">
        <f>+'Merluza común Artesanal'!M412</f>
        <v>-</v>
      </c>
      <c r="O582" s="398">
        <f>Resumen_año!$C$5</f>
        <v>43627</v>
      </c>
    </row>
    <row r="583" spans="1:15" ht="15.75" customHeight="1">
      <c r="A583" s="414" t="s">
        <v>90</v>
      </c>
      <c r="B583" s="414" t="s">
        <v>91</v>
      </c>
      <c r="C583" s="414" t="s">
        <v>113</v>
      </c>
      <c r="D583" s="411" t="s">
        <v>461</v>
      </c>
      <c r="E583" s="411" t="str">
        <f>+'Merluza común Artesanal'!E412</f>
        <v>BELEN (RPA 965266)</v>
      </c>
      <c r="F583" s="414" t="s">
        <v>97</v>
      </c>
      <c r="G583" s="414" t="s">
        <v>98</v>
      </c>
      <c r="H583" s="418">
        <f>+'Merluza común Artesanal'!G413</f>
        <v>4.3049999999999997</v>
      </c>
      <c r="I583" s="418">
        <f>+'Merluza común Artesanal'!H413</f>
        <v>0</v>
      </c>
      <c r="J583" s="418">
        <f>+'Merluza común Artesanal'!I413</f>
        <v>7.2880000000000003</v>
      </c>
      <c r="K583" s="418">
        <f>+'Merluza común Artesanal'!J413</f>
        <v>0</v>
      </c>
      <c r="L583" s="418">
        <f>+'Merluza común Artesanal'!K413</f>
        <v>7.2880000000000003</v>
      </c>
      <c r="M583" s="401">
        <f>+'Merluza común Artesanal'!L413</f>
        <v>0</v>
      </c>
      <c r="N583" s="397" t="str">
        <f>+'Merluza común Artesanal'!M413</f>
        <v>-</v>
      </c>
      <c r="O583" s="398">
        <f>Resumen_año!$C$5</f>
        <v>43627</v>
      </c>
    </row>
    <row r="584" spans="1:15" ht="15.75" customHeight="1">
      <c r="A584" s="414" t="s">
        <v>90</v>
      </c>
      <c r="B584" s="414" t="s">
        <v>91</v>
      </c>
      <c r="C584" s="414" t="s">
        <v>113</v>
      </c>
      <c r="D584" s="411" t="s">
        <v>461</v>
      </c>
      <c r="E584" s="411" t="str">
        <f>+'Merluza común Artesanal'!E412</f>
        <v>BELEN (RPA 965266)</v>
      </c>
      <c r="F584" s="414" t="s">
        <v>101</v>
      </c>
      <c r="G584" s="414" t="s">
        <v>98</v>
      </c>
      <c r="H584" s="418">
        <f>+'Merluza común Artesanal'!N412</f>
        <v>7.8129999999999997</v>
      </c>
      <c r="I584" s="418">
        <f>+'Merluza común Artesanal'!O412</f>
        <v>0</v>
      </c>
      <c r="J584" s="418">
        <f>+'Merluza común Artesanal'!P412</f>
        <v>7.8129999999999997</v>
      </c>
      <c r="K584" s="418">
        <f>+'Merluza común Artesanal'!Q412</f>
        <v>0.52500000000000002</v>
      </c>
      <c r="L584" s="418">
        <f>+'Merluza común Artesanal'!R412</f>
        <v>7.2879999999999994</v>
      </c>
      <c r="M584" s="401">
        <f>+'Merluza común Artesanal'!S412</f>
        <v>6.7195699475233586E-2</v>
      </c>
      <c r="N584" s="380" t="s">
        <v>262</v>
      </c>
      <c r="O584" s="398">
        <f>Resumen_año!$C$5</f>
        <v>43627</v>
      </c>
    </row>
    <row r="585" spans="1:15" ht="15.75" customHeight="1">
      <c r="A585" s="414" t="s">
        <v>90</v>
      </c>
      <c r="B585" s="414" t="s">
        <v>91</v>
      </c>
      <c r="C585" s="414" t="s">
        <v>113</v>
      </c>
      <c r="D585" s="411" t="s">
        <v>461</v>
      </c>
      <c r="E585" s="411" t="str">
        <f>+'Merluza común Artesanal'!E414</f>
        <v>CORSARIO VI (RPA 966584)</v>
      </c>
      <c r="F585" s="414" t="s">
        <v>101</v>
      </c>
      <c r="G585" s="414" t="s">
        <v>96</v>
      </c>
      <c r="H585" s="418">
        <f>+'Merluza común Artesanal'!G414</f>
        <v>3.5089999999999999</v>
      </c>
      <c r="I585" s="418">
        <f>+'Merluza común Artesanal'!H414</f>
        <v>0</v>
      </c>
      <c r="J585" s="418">
        <f>+'Merluza común Artesanal'!I414</f>
        <v>3.5089999999999999</v>
      </c>
      <c r="K585" s="418">
        <f>+'Merluza común Artesanal'!J414</f>
        <v>1.2689999999999999</v>
      </c>
      <c r="L585" s="418">
        <f>+'Merluza común Artesanal'!K414</f>
        <v>2.2400000000000002</v>
      </c>
      <c r="M585" s="401">
        <f>+'Merluza común Artesanal'!L414</f>
        <v>0.36164149330293527</v>
      </c>
      <c r="N585" s="397" t="str">
        <f>+'Merluza común Artesanal'!M414</f>
        <v>-</v>
      </c>
      <c r="O585" s="398">
        <f>Resumen_año!$C$5</f>
        <v>43627</v>
      </c>
    </row>
    <row r="586" spans="1:15" ht="15.75" customHeight="1">
      <c r="A586" s="414" t="s">
        <v>90</v>
      </c>
      <c r="B586" s="414" t="s">
        <v>91</v>
      </c>
      <c r="C586" s="414" t="s">
        <v>113</v>
      </c>
      <c r="D586" s="411" t="s">
        <v>461</v>
      </c>
      <c r="E586" s="411" t="str">
        <f>+'Merluza común Artesanal'!E414</f>
        <v>CORSARIO VI (RPA 966584)</v>
      </c>
      <c r="F586" s="414" t="s">
        <v>97</v>
      </c>
      <c r="G586" s="414" t="s">
        <v>98</v>
      </c>
      <c r="H586" s="418">
        <f>+'Merluza común Artesanal'!G415</f>
        <v>4.3070000000000004</v>
      </c>
      <c r="I586" s="418">
        <f>+'Merluza común Artesanal'!H415</f>
        <v>0</v>
      </c>
      <c r="J586" s="418">
        <f>+'Merluza común Artesanal'!I415</f>
        <v>6.5470000000000006</v>
      </c>
      <c r="K586" s="418">
        <f>+'Merluza común Artesanal'!J415</f>
        <v>0</v>
      </c>
      <c r="L586" s="418">
        <f>+'Merluza común Artesanal'!K415</f>
        <v>6.5470000000000006</v>
      </c>
      <c r="M586" s="401">
        <f>+'Merluza común Artesanal'!L415</f>
        <v>0</v>
      </c>
      <c r="N586" s="397" t="str">
        <f>+'Merluza común Artesanal'!M415</f>
        <v>-</v>
      </c>
      <c r="O586" s="398">
        <f>Resumen_año!$C$5</f>
        <v>43627</v>
      </c>
    </row>
    <row r="587" spans="1:15" ht="15.75" customHeight="1">
      <c r="A587" s="414" t="s">
        <v>90</v>
      </c>
      <c r="B587" s="414" t="s">
        <v>91</v>
      </c>
      <c r="C587" s="414" t="s">
        <v>113</v>
      </c>
      <c r="D587" s="411" t="s">
        <v>461</v>
      </c>
      <c r="E587" s="411" t="str">
        <f>+'Merluza común Artesanal'!E414</f>
        <v>CORSARIO VI (RPA 966584)</v>
      </c>
      <c r="F587" s="414" t="s">
        <v>101</v>
      </c>
      <c r="G587" s="414" t="s">
        <v>98</v>
      </c>
      <c r="H587" s="418">
        <f>+'Merluza común Artesanal'!N414</f>
        <v>7.8160000000000007</v>
      </c>
      <c r="I587" s="418">
        <f>+'Merluza común Artesanal'!O414</f>
        <v>0</v>
      </c>
      <c r="J587" s="418">
        <f>+'Merluza común Artesanal'!P414</f>
        <v>7.8160000000000007</v>
      </c>
      <c r="K587" s="418">
        <f>+'Merluza común Artesanal'!Q414</f>
        <v>1.2689999999999999</v>
      </c>
      <c r="L587" s="418">
        <f>+'Merluza común Artesanal'!R414</f>
        <v>6.5470000000000006</v>
      </c>
      <c r="M587" s="401">
        <f>+'Merluza común Artesanal'!S414</f>
        <v>0.1623592630501535</v>
      </c>
      <c r="N587" s="380" t="s">
        <v>262</v>
      </c>
      <c r="O587" s="398">
        <f>Resumen_año!$C$5</f>
        <v>43627</v>
      </c>
    </row>
    <row r="588" spans="1:15" ht="15.75" customHeight="1">
      <c r="A588" s="414" t="s">
        <v>90</v>
      </c>
      <c r="B588" s="414" t="s">
        <v>91</v>
      </c>
      <c r="C588" s="414" t="s">
        <v>113</v>
      </c>
      <c r="D588" s="411" t="s">
        <v>461</v>
      </c>
      <c r="E588" s="411" t="str">
        <f>+'Merluza común Artesanal'!E416</f>
        <v>DON MOISES I (RPA 966476)</v>
      </c>
      <c r="F588" s="414" t="s">
        <v>101</v>
      </c>
      <c r="G588" s="414" t="s">
        <v>96</v>
      </c>
      <c r="H588" s="418">
        <f>+'Merluza común Artesanal'!G416</f>
        <v>3.5089999999999999</v>
      </c>
      <c r="I588" s="418">
        <f>+'Merluza común Artesanal'!H416</f>
        <v>0</v>
      </c>
      <c r="J588" s="418">
        <f>+'Merluza común Artesanal'!I416</f>
        <v>3.5089999999999999</v>
      </c>
      <c r="K588" s="418">
        <f>+'Merluza común Artesanal'!J416</f>
        <v>1.4770000000000001</v>
      </c>
      <c r="L588" s="418">
        <f>+'Merluza común Artesanal'!K416</f>
        <v>2.032</v>
      </c>
      <c r="M588" s="401">
        <f>+'Merluza común Artesanal'!L416</f>
        <v>0.42091764035337709</v>
      </c>
      <c r="N588" s="397" t="str">
        <f>+'Merluza común Artesanal'!M416</f>
        <v>-</v>
      </c>
      <c r="O588" s="398">
        <f>Resumen_año!$C$5</f>
        <v>43627</v>
      </c>
    </row>
    <row r="589" spans="1:15" ht="15.75" customHeight="1">
      <c r="A589" s="414" t="s">
        <v>90</v>
      </c>
      <c r="B589" s="414" t="s">
        <v>91</v>
      </c>
      <c r="C589" s="414" t="s">
        <v>113</v>
      </c>
      <c r="D589" s="411" t="s">
        <v>461</v>
      </c>
      <c r="E589" s="411" t="str">
        <f>+'Merluza común Artesanal'!E416</f>
        <v>DON MOISES I (RPA 966476)</v>
      </c>
      <c r="F589" s="414" t="s">
        <v>97</v>
      </c>
      <c r="G589" s="414" t="s">
        <v>98</v>
      </c>
      <c r="H589" s="418">
        <f>+'Merluza común Artesanal'!G417</f>
        <v>4.306</v>
      </c>
      <c r="I589" s="418">
        <f>+'Merluza común Artesanal'!H417</f>
        <v>0</v>
      </c>
      <c r="J589" s="418">
        <f>+'Merluza común Artesanal'!I417</f>
        <v>6.3380000000000001</v>
      </c>
      <c r="K589" s="418">
        <f>+'Merluza común Artesanal'!J417</f>
        <v>0</v>
      </c>
      <c r="L589" s="418">
        <f>+'Merluza común Artesanal'!K417</f>
        <v>6.3380000000000001</v>
      </c>
      <c r="M589" s="401">
        <f>+'Merluza común Artesanal'!L417</f>
        <v>0</v>
      </c>
      <c r="N589" s="397" t="str">
        <f>+'Merluza común Artesanal'!M417</f>
        <v>-</v>
      </c>
      <c r="O589" s="398">
        <f>Resumen_año!$C$5</f>
        <v>43627</v>
      </c>
    </row>
    <row r="590" spans="1:15" ht="15.75" customHeight="1">
      <c r="A590" s="414" t="s">
        <v>90</v>
      </c>
      <c r="B590" s="414" t="s">
        <v>91</v>
      </c>
      <c r="C590" s="414" t="s">
        <v>113</v>
      </c>
      <c r="D590" s="411" t="s">
        <v>461</v>
      </c>
      <c r="E590" s="411" t="str">
        <f>+'Merluza común Artesanal'!E416</f>
        <v>DON MOISES I (RPA 966476)</v>
      </c>
      <c r="F590" s="414" t="s">
        <v>101</v>
      </c>
      <c r="G590" s="414" t="s">
        <v>98</v>
      </c>
      <c r="H590" s="418">
        <f>+'Merluza común Artesanal'!N416</f>
        <v>7.8149999999999995</v>
      </c>
      <c r="I590" s="418">
        <f>+'Merluza común Artesanal'!O416</f>
        <v>0</v>
      </c>
      <c r="J590" s="418">
        <f>+'Merluza común Artesanal'!P416</f>
        <v>7.8149999999999995</v>
      </c>
      <c r="K590" s="418">
        <f>+'Merluza común Artesanal'!Q416</f>
        <v>1.4770000000000001</v>
      </c>
      <c r="L590" s="418">
        <f>+'Merluza común Artesanal'!R416</f>
        <v>6.3379999999999992</v>
      </c>
      <c r="M590" s="401">
        <f>+'Merluza común Artesanal'!S416</f>
        <v>0.18899552143314141</v>
      </c>
      <c r="N590" s="380" t="s">
        <v>262</v>
      </c>
      <c r="O590" s="398">
        <f>Resumen_año!$C$5</f>
        <v>43627</v>
      </c>
    </row>
    <row r="591" spans="1:15" ht="15.75" customHeight="1">
      <c r="A591" s="414" t="s">
        <v>90</v>
      </c>
      <c r="B591" s="414" t="s">
        <v>91</v>
      </c>
      <c r="C591" s="414" t="s">
        <v>113</v>
      </c>
      <c r="D591" s="411" t="s">
        <v>461</v>
      </c>
      <c r="E591" s="411" t="str">
        <f>+'Merluza común Artesanal'!E418</f>
        <v>EL GITANO III (RPA 966092)</v>
      </c>
      <c r="F591" s="414" t="s">
        <v>101</v>
      </c>
      <c r="G591" s="414" t="s">
        <v>96</v>
      </c>
      <c r="H591" s="418">
        <f>+'Merluza común Artesanal'!G418</f>
        <v>3.51</v>
      </c>
      <c r="I591" s="418">
        <f>+'Merluza común Artesanal'!H418</f>
        <v>5</v>
      </c>
      <c r="J591" s="418">
        <f>+'Merluza común Artesanal'!I418</f>
        <v>8.51</v>
      </c>
      <c r="K591" s="418">
        <f>+'Merluza común Artesanal'!J418</f>
        <v>5.0519999999999996</v>
      </c>
      <c r="L591" s="418">
        <f>+'Merluza común Artesanal'!K418</f>
        <v>3.4580000000000002</v>
      </c>
      <c r="M591" s="401">
        <f>+'Merluza común Artesanal'!L418</f>
        <v>0.59365452408930663</v>
      </c>
      <c r="N591" s="381" t="str">
        <f>+'Merluza común Artesanal'!M418</f>
        <v>-</v>
      </c>
      <c r="O591" s="398">
        <f>Resumen_año!$C$5</f>
        <v>43627</v>
      </c>
    </row>
    <row r="592" spans="1:15" ht="15.75" customHeight="1">
      <c r="A592" s="414" t="s">
        <v>90</v>
      </c>
      <c r="B592" s="414" t="s">
        <v>91</v>
      </c>
      <c r="C592" s="414" t="s">
        <v>113</v>
      </c>
      <c r="D592" s="411" t="s">
        <v>461</v>
      </c>
      <c r="E592" s="411" t="str">
        <f>+'Merluza común Artesanal'!E418</f>
        <v>EL GITANO III (RPA 966092)</v>
      </c>
      <c r="F592" s="414" t="s">
        <v>97</v>
      </c>
      <c r="G592" s="414" t="s">
        <v>98</v>
      </c>
      <c r="H592" s="418">
        <f>+'Merluza común Artesanal'!G419</f>
        <v>4.3070000000000004</v>
      </c>
      <c r="I592" s="418">
        <f>+'Merluza común Artesanal'!H419</f>
        <v>0</v>
      </c>
      <c r="J592" s="418">
        <f>+'Merluza común Artesanal'!I419</f>
        <v>7.7650000000000006</v>
      </c>
      <c r="K592" s="418">
        <f>+'Merluza común Artesanal'!J419</f>
        <v>0</v>
      </c>
      <c r="L592" s="418">
        <f>+'Merluza común Artesanal'!K419</f>
        <v>7.7650000000000006</v>
      </c>
      <c r="M592" s="401">
        <f>+'Merluza común Artesanal'!L419</f>
        <v>0</v>
      </c>
      <c r="N592" s="397" t="str">
        <f>+'Merluza común Artesanal'!M419</f>
        <v>-</v>
      </c>
      <c r="O592" s="398">
        <f>Resumen_año!$C$5</f>
        <v>43627</v>
      </c>
    </row>
    <row r="593" spans="1:15" ht="15.75" customHeight="1">
      <c r="A593" s="414" t="s">
        <v>90</v>
      </c>
      <c r="B593" s="414" t="s">
        <v>91</v>
      </c>
      <c r="C593" s="414" t="s">
        <v>113</v>
      </c>
      <c r="D593" s="411" t="s">
        <v>461</v>
      </c>
      <c r="E593" s="411" t="str">
        <f>+'Merluza común Artesanal'!E418</f>
        <v>EL GITANO III (RPA 966092)</v>
      </c>
      <c r="F593" s="414" t="s">
        <v>101</v>
      </c>
      <c r="G593" s="414" t="s">
        <v>98</v>
      </c>
      <c r="H593" s="418">
        <f>+'Merluza común Artesanal'!N418</f>
        <v>7.8170000000000002</v>
      </c>
      <c r="I593" s="418">
        <f>+'Merluza común Artesanal'!O418</f>
        <v>5</v>
      </c>
      <c r="J593" s="418">
        <f>+'Merluza común Artesanal'!P418</f>
        <v>12.817</v>
      </c>
      <c r="K593" s="418">
        <f>+'Merluza común Artesanal'!Q418</f>
        <v>5.0519999999999996</v>
      </c>
      <c r="L593" s="418">
        <f>+'Merluza común Artesanal'!R418</f>
        <v>7.7650000000000006</v>
      </c>
      <c r="M593" s="401">
        <f>+'Merluza común Artesanal'!S418</f>
        <v>0.39416400093625648</v>
      </c>
      <c r="N593" s="380" t="s">
        <v>262</v>
      </c>
      <c r="O593" s="398">
        <f>Resumen_año!$C$5</f>
        <v>43627</v>
      </c>
    </row>
    <row r="594" spans="1:15" ht="15.75" customHeight="1">
      <c r="A594" s="414" t="s">
        <v>90</v>
      </c>
      <c r="B594" s="414" t="s">
        <v>91</v>
      </c>
      <c r="C594" s="414" t="s">
        <v>113</v>
      </c>
      <c r="D594" s="411" t="s">
        <v>461</v>
      </c>
      <c r="E594" s="411" t="str">
        <f>+'Merluza común Artesanal'!E420</f>
        <v>EL SIRIO (RPA 966942)</v>
      </c>
      <c r="F594" s="414" t="s">
        <v>101</v>
      </c>
      <c r="G594" s="414" t="s">
        <v>96</v>
      </c>
      <c r="H594" s="418">
        <f>+'Merluza común Artesanal'!G420</f>
        <v>3.51</v>
      </c>
      <c r="I594" s="418">
        <f>+'Merluza común Artesanal'!H420</f>
        <v>0</v>
      </c>
      <c r="J594" s="418">
        <f>+'Merluza común Artesanal'!I420</f>
        <v>3.51</v>
      </c>
      <c r="K594" s="418">
        <f>+'Merluza común Artesanal'!J420</f>
        <v>1.643</v>
      </c>
      <c r="L594" s="418">
        <f>+'Merluza común Artesanal'!K420</f>
        <v>1.8669999999999998</v>
      </c>
      <c r="M594" s="401">
        <f>+'Merluza común Artesanal'!L420</f>
        <v>0.46809116809116813</v>
      </c>
      <c r="N594" s="397" t="str">
        <f>+'Merluza común Artesanal'!M420</f>
        <v>-</v>
      </c>
      <c r="O594" s="398">
        <f>Resumen_año!$C$5</f>
        <v>43627</v>
      </c>
    </row>
    <row r="595" spans="1:15" ht="15.75" customHeight="1">
      <c r="A595" s="414" t="s">
        <v>90</v>
      </c>
      <c r="B595" s="414" t="s">
        <v>91</v>
      </c>
      <c r="C595" s="414" t="s">
        <v>113</v>
      </c>
      <c r="D595" s="411" t="s">
        <v>461</v>
      </c>
      <c r="E595" s="411" t="str">
        <f>+'Merluza común Artesanal'!E420</f>
        <v>EL SIRIO (RPA 966942)</v>
      </c>
      <c r="F595" s="414" t="s">
        <v>97</v>
      </c>
      <c r="G595" s="414" t="s">
        <v>98</v>
      </c>
      <c r="H595" s="418">
        <f>+'Merluza común Artesanal'!G421</f>
        <v>4.3070000000000004</v>
      </c>
      <c r="I595" s="418">
        <f>+'Merluza común Artesanal'!H421</f>
        <v>0</v>
      </c>
      <c r="J595" s="418">
        <f>+'Merluza común Artesanal'!I421</f>
        <v>6.1740000000000004</v>
      </c>
      <c r="K595" s="418">
        <f>+'Merluza común Artesanal'!J421</f>
        <v>0</v>
      </c>
      <c r="L595" s="418">
        <f>+'Merluza común Artesanal'!K421</f>
        <v>6.1740000000000004</v>
      </c>
      <c r="M595" s="401">
        <f>+'Merluza común Artesanal'!L421</f>
        <v>0</v>
      </c>
      <c r="N595" s="397" t="str">
        <f>+'Merluza común Artesanal'!M421</f>
        <v>-</v>
      </c>
      <c r="O595" s="398">
        <f>Resumen_año!$C$5</f>
        <v>43627</v>
      </c>
    </row>
    <row r="596" spans="1:15" ht="15.75" customHeight="1">
      <c r="A596" s="414" t="s">
        <v>90</v>
      </c>
      <c r="B596" s="414" t="s">
        <v>91</v>
      </c>
      <c r="C596" s="414" t="s">
        <v>113</v>
      </c>
      <c r="D596" s="411" t="s">
        <v>461</v>
      </c>
      <c r="E596" s="411" t="str">
        <f>+'Merluza común Artesanal'!E420</f>
        <v>EL SIRIO (RPA 966942)</v>
      </c>
      <c r="F596" s="414" t="s">
        <v>101</v>
      </c>
      <c r="G596" s="414" t="s">
        <v>98</v>
      </c>
      <c r="H596" s="418">
        <f>+'Merluza común Artesanal'!N420</f>
        <v>7.8170000000000002</v>
      </c>
      <c r="I596" s="418">
        <f>+'Merluza común Artesanal'!O420</f>
        <v>0</v>
      </c>
      <c r="J596" s="418">
        <f>+'Merluza común Artesanal'!P420</f>
        <v>7.8170000000000002</v>
      </c>
      <c r="K596" s="418">
        <f>+'Merluza común Artesanal'!Q420</f>
        <v>1.643</v>
      </c>
      <c r="L596" s="418">
        <f>+'Merluza común Artesanal'!R420</f>
        <v>6.1740000000000004</v>
      </c>
      <c r="M596" s="401">
        <f>+'Merluza común Artesanal'!S420</f>
        <v>0.21018293462965332</v>
      </c>
      <c r="N596" s="380" t="s">
        <v>262</v>
      </c>
      <c r="O596" s="398">
        <f>Resumen_año!$C$5</f>
        <v>43627</v>
      </c>
    </row>
    <row r="597" spans="1:15" ht="15.75" customHeight="1">
      <c r="A597" s="414" t="s">
        <v>90</v>
      </c>
      <c r="B597" s="414" t="s">
        <v>91</v>
      </c>
      <c r="C597" s="414" t="s">
        <v>113</v>
      </c>
      <c r="D597" s="411" t="s">
        <v>461</v>
      </c>
      <c r="E597" s="411" t="str">
        <f>+'Merluza común Artesanal'!E422</f>
        <v>ESPADON II (RPA 959601)</v>
      </c>
      <c r="F597" s="414" t="s">
        <v>101</v>
      </c>
      <c r="G597" s="414" t="s">
        <v>96</v>
      </c>
      <c r="H597" s="418">
        <f>+'Merluza común Artesanal'!G422</f>
        <v>3.51</v>
      </c>
      <c r="I597" s="418">
        <f>+'Merluza común Artesanal'!H422</f>
        <v>0</v>
      </c>
      <c r="J597" s="418">
        <f>+'Merluza común Artesanal'!I422</f>
        <v>3.51</v>
      </c>
      <c r="K597" s="418">
        <f>+'Merluza común Artesanal'!J422</f>
        <v>1.23</v>
      </c>
      <c r="L597" s="418">
        <f>+'Merluza común Artesanal'!K422</f>
        <v>2.2799999999999998</v>
      </c>
      <c r="M597" s="401">
        <f>+'Merluza común Artesanal'!L422</f>
        <v>0.35042735042735046</v>
      </c>
      <c r="N597" s="397" t="str">
        <f>+'Merluza común Artesanal'!M422</f>
        <v>-</v>
      </c>
      <c r="O597" s="398">
        <f>Resumen_año!$C$5</f>
        <v>43627</v>
      </c>
    </row>
    <row r="598" spans="1:15" ht="15.75" customHeight="1">
      <c r="A598" s="414" t="s">
        <v>90</v>
      </c>
      <c r="B598" s="414" t="s">
        <v>91</v>
      </c>
      <c r="C598" s="414" t="s">
        <v>113</v>
      </c>
      <c r="D598" s="411" t="s">
        <v>461</v>
      </c>
      <c r="E598" s="411" t="str">
        <f>+'Merluza común Artesanal'!E422</f>
        <v>ESPADON II (RPA 959601)</v>
      </c>
      <c r="F598" s="414" t="s">
        <v>97</v>
      </c>
      <c r="G598" s="414" t="s">
        <v>98</v>
      </c>
      <c r="H598" s="418">
        <f>+'Merluza común Artesanal'!G423</f>
        <v>4.3070000000000004</v>
      </c>
      <c r="I598" s="418">
        <f>+'Merluza común Artesanal'!H423</f>
        <v>0</v>
      </c>
      <c r="J598" s="418">
        <f>+'Merluza común Artesanal'!I423</f>
        <v>6.5869999999999997</v>
      </c>
      <c r="K598" s="418">
        <f>+'Merluza común Artesanal'!J423</f>
        <v>0</v>
      </c>
      <c r="L598" s="418">
        <f>+'Merluza común Artesanal'!K423</f>
        <v>6.5869999999999997</v>
      </c>
      <c r="M598" s="401">
        <f>+'Merluza común Artesanal'!L423</f>
        <v>0</v>
      </c>
      <c r="N598" s="397" t="str">
        <f>+'Merluza común Artesanal'!M423</f>
        <v>-</v>
      </c>
      <c r="O598" s="398">
        <f>Resumen_año!$C$5</f>
        <v>43627</v>
      </c>
    </row>
    <row r="599" spans="1:15" ht="15.75" customHeight="1">
      <c r="A599" s="414" t="s">
        <v>90</v>
      </c>
      <c r="B599" s="414" t="s">
        <v>91</v>
      </c>
      <c r="C599" s="414" t="s">
        <v>113</v>
      </c>
      <c r="D599" s="411" t="s">
        <v>461</v>
      </c>
      <c r="E599" s="411" t="str">
        <f>+'Merluza común Artesanal'!E422</f>
        <v>ESPADON II (RPA 959601)</v>
      </c>
      <c r="F599" s="414" t="s">
        <v>101</v>
      </c>
      <c r="G599" s="414" t="s">
        <v>98</v>
      </c>
      <c r="H599" s="418">
        <f>+'Merluza común Artesanal'!N422</f>
        <v>7.8170000000000002</v>
      </c>
      <c r="I599" s="418">
        <f>+'Merluza común Artesanal'!O422</f>
        <v>0</v>
      </c>
      <c r="J599" s="418">
        <f>+'Merluza común Artesanal'!P422</f>
        <v>7.8170000000000002</v>
      </c>
      <c r="K599" s="418">
        <f>+'Merluza común Artesanal'!Q422</f>
        <v>1.23</v>
      </c>
      <c r="L599" s="418">
        <f>+'Merluza común Artesanal'!R422</f>
        <v>6.5869999999999997</v>
      </c>
      <c r="M599" s="401">
        <f>+'Merluza común Artesanal'!S422</f>
        <v>0.15734936676474351</v>
      </c>
      <c r="N599" s="380" t="s">
        <v>262</v>
      </c>
      <c r="O599" s="398">
        <f>Resumen_año!$C$5</f>
        <v>43627</v>
      </c>
    </row>
    <row r="600" spans="1:15" ht="15.75" customHeight="1">
      <c r="A600" s="414" t="s">
        <v>90</v>
      </c>
      <c r="B600" s="414" t="s">
        <v>91</v>
      </c>
      <c r="C600" s="414" t="s">
        <v>113</v>
      </c>
      <c r="D600" s="411" t="s">
        <v>461</v>
      </c>
      <c r="E600" s="411" t="str">
        <f>+'Merluza común Artesanal'!E424</f>
        <v>FELIPE JESUS III (RPA 966209)</v>
      </c>
      <c r="F600" s="414" t="s">
        <v>101</v>
      </c>
      <c r="G600" s="414" t="s">
        <v>96</v>
      </c>
      <c r="H600" s="418">
        <f>+'Merluza común Artesanal'!G424</f>
        <v>3.5089999999999999</v>
      </c>
      <c r="I600" s="418">
        <f>+'Merluza común Artesanal'!H424</f>
        <v>0</v>
      </c>
      <c r="J600" s="418">
        <f>+'Merluza común Artesanal'!I424</f>
        <v>3.5089999999999999</v>
      </c>
      <c r="K600" s="418">
        <f>+'Merluza común Artesanal'!J424</f>
        <v>2.0790000000000002</v>
      </c>
      <c r="L600" s="418">
        <f>+'Merluza común Artesanal'!K424</f>
        <v>1.4299999999999997</v>
      </c>
      <c r="M600" s="401">
        <f>+'Merluza común Artesanal'!L424</f>
        <v>0.59247648902821326</v>
      </c>
      <c r="N600" s="397" t="str">
        <f>+'Merluza común Artesanal'!M424</f>
        <v>-</v>
      </c>
      <c r="O600" s="398">
        <f>Resumen_año!$C$5</f>
        <v>43627</v>
      </c>
    </row>
    <row r="601" spans="1:15" ht="15.75" customHeight="1">
      <c r="A601" s="414" t="s">
        <v>90</v>
      </c>
      <c r="B601" s="414" t="s">
        <v>91</v>
      </c>
      <c r="C601" s="414" t="s">
        <v>113</v>
      </c>
      <c r="D601" s="411" t="s">
        <v>461</v>
      </c>
      <c r="E601" s="411" t="str">
        <f>+'Merluza común Artesanal'!E424</f>
        <v>FELIPE JESUS III (RPA 966209)</v>
      </c>
      <c r="F601" s="414" t="s">
        <v>97</v>
      </c>
      <c r="G601" s="414" t="s">
        <v>98</v>
      </c>
      <c r="H601" s="418">
        <f>+'Merluza común Artesanal'!G425</f>
        <v>4.306</v>
      </c>
      <c r="I601" s="418">
        <f>+'Merluza común Artesanal'!H425</f>
        <v>0</v>
      </c>
      <c r="J601" s="418">
        <f>+'Merluza común Artesanal'!I425</f>
        <v>5.7359999999999998</v>
      </c>
      <c r="K601" s="418">
        <f>+'Merluza común Artesanal'!J425</f>
        <v>0</v>
      </c>
      <c r="L601" s="418">
        <f>+'Merluza común Artesanal'!K425</f>
        <v>5.7359999999999998</v>
      </c>
      <c r="M601" s="401">
        <f>+'Merluza común Artesanal'!L425</f>
        <v>0</v>
      </c>
      <c r="N601" s="397" t="str">
        <f>+'Merluza común Artesanal'!M425</f>
        <v>-</v>
      </c>
      <c r="O601" s="398">
        <f>Resumen_año!$C$5</f>
        <v>43627</v>
      </c>
    </row>
    <row r="602" spans="1:15" ht="15.75" customHeight="1">
      <c r="A602" s="414" t="s">
        <v>90</v>
      </c>
      <c r="B602" s="414" t="s">
        <v>91</v>
      </c>
      <c r="C602" s="414" t="s">
        <v>113</v>
      </c>
      <c r="D602" s="411" t="s">
        <v>461</v>
      </c>
      <c r="E602" s="411" t="str">
        <f>+'Merluza común Artesanal'!E424</f>
        <v>FELIPE JESUS III (RPA 966209)</v>
      </c>
      <c r="F602" s="414" t="s">
        <v>101</v>
      </c>
      <c r="G602" s="414" t="s">
        <v>98</v>
      </c>
      <c r="H602" s="418">
        <f>+'Merluza común Artesanal'!N424</f>
        <v>7.8149999999999995</v>
      </c>
      <c r="I602" s="418">
        <f>+'Merluza común Artesanal'!O424</f>
        <v>0</v>
      </c>
      <c r="J602" s="418">
        <f>+'Merluza común Artesanal'!P424</f>
        <v>7.8149999999999995</v>
      </c>
      <c r="K602" s="418">
        <f>+'Merluza común Artesanal'!Q424</f>
        <v>2.0790000000000002</v>
      </c>
      <c r="L602" s="418">
        <f>+'Merluza común Artesanal'!R424</f>
        <v>5.7359999999999989</v>
      </c>
      <c r="M602" s="401">
        <f>+'Merluza común Artesanal'!S424</f>
        <v>0.26602687140115167</v>
      </c>
      <c r="N602" s="380" t="s">
        <v>262</v>
      </c>
      <c r="O602" s="398">
        <f>Resumen_año!$C$5</f>
        <v>43627</v>
      </c>
    </row>
    <row r="603" spans="1:15" ht="15.75" customHeight="1">
      <c r="A603" s="414" t="s">
        <v>90</v>
      </c>
      <c r="B603" s="414" t="s">
        <v>91</v>
      </c>
      <c r="C603" s="414" t="s">
        <v>113</v>
      </c>
      <c r="D603" s="411" t="s">
        <v>461</v>
      </c>
      <c r="E603" s="411" t="str">
        <f>+'Merluza común Artesanal'!E426</f>
        <v>FERNANDA IGNACIA I (RPA 967158)</v>
      </c>
      <c r="F603" s="414" t="s">
        <v>101</v>
      </c>
      <c r="G603" s="414" t="s">
        <v>96</v>
      </c>
      <c r="H603" s="418">
        <f>+'Merluza común Artesanal'!G426</f>
        <v>3.5110000000000001</v>
      </c>
      <c r="I603" s="418">
        <f>+'Merluza común Artesanal'!H426</f>
        <v>0</v>
      </c>
      <c r="J603" s="418">
        <f>+'Merluza común Artesanal'!I426</f>
        <v>3.5110000000000001</v>
      </c>
      <c r="K603" s="418">
        <f>+'Merluza común Artesanal'!J426</f>
        <v>1.62</v>
      </c>
      <c r="L603" s="418">
        <f>+'Merluza común Artesanal'!K426</f>
        <v>1.891</v>
      </c>
      <c r="M603" s="401">
        <f>+'Merluza común Artesanal'!L426</f>
        <v>0.46140700655084022</v>
      </c>
      <c r="N603" s="397" t="str">
        <f>+'Merluza común Artesanal'!M426</f>
        <v>-</v>
      </c>
      <c r="O603" s="398">
        <f>Resumen_año!$C$5</f>
        <v>43627</v>
      </c>
    </row>
    <row r="604" spans="1:15" ht="15.75" customHeight="1">
      <c r="A604" s="414" t="s">
        <v>90</v>
      </c>
      <c r="B604" s="414" t="s">
        <v>91</v>
      </c>
      <c r="C604" s="414" t="s">
        <v>113</v>
      </c>
      <c r="D604" s="411" t="s">
        <v>461</v>
      </c>
      <c r="E604" s="411" t="str">
        <f>+'Merluza común Artesanal'!E426</f>
        <v>FERNANDA IGNACIA I (RPA 967158)</v>
      </c>
      <c r="F604" s="414" t="s">
        <v>97</v>
      </c>
      <c r="G604" s="414" t="s">
        <v>98</v>
      </c>
      <c r="H604" s="418">
        <f>+'Merluza común Artesanal'!G427</f>
        <v>4.3079999999999998</v>
      </c>
      <c r="I604" s="418">
        <f>+'Merluza común Artesanal'!H427</f>
        <v>0</v>
      </c>
      <c r="J604" s="418">
        <f>+'Merluza común Artesanal'!I427</f>
        <v>6.1989999999999998</v>
      </c>
      <c r="K604" s="418">
        <f>+'Merluza común Artesanal'!J427</f>
        <v>0</v>
      </c>
      <c r="L604" s="418">
        <f>+'Merluza común Artesanal'!K427</f>
        <v>6.1989999999999998</v>
      </c>
      <c r="M604" s="401">
        <f>+'Merluza común Artesanal'!L427</f>
        <v>0</v>
      </c>
      <c r="N604" s="397" t="str">
        <f>+'Merluza común Artesanal'!M427</f>
        <v>-</v>
      </c>
      <c r="O604" s="398">
        <f>Resumen_año!$C$5</f>
        <v>43627</v>
      </c>
    </row>
    <row r="605" spans="1:15" ht="15.75" customHeight="1">
      <c r="A605" s="414" t="s">
        <v>90</v>
      </c>
      <c r="B605" s="414" t="s">
        <v>91</v>
      </c>
      <c r="C605" s="414" t="s">
        <v>113</v>
      </c>
      <c r="D605" s="411" t="s">
        <v>461</v>
      </c>
      <c r="E605" s="411" t="str">
        <f>+'Merluza común Artesanal'!E426</f>
        <v>FERNANDA IGNACIA I (RPA 967158)</v>
      </c>
      <c r="F605" s="414" t="s">
        <v>101</v>
      </c>
      <c r="G605" s="414" t="s">
        <v>98</v>
      </c>
      <c r="H605" s="418">
        <f>+'Merluza común Artesanal'!N426</f>
        <v>7.819</v>
      </c>
      <c r="I605" s="418">
        <f>+'Merluza común Artesanal'!O426</f>
        <v>0</v>
      </c>
      <c r="J605" s="418">
        <f>+'Merluza común Artesanal'!P426</f>
        <v>7.819</v>
      </c>
      <c r="K605" s="418">
        <f>+'Merluza común Artesanal'!Q426</f>
        <v>1.62</v>
      </c>
      <c r="L605" s="418">
        <f>+'Merluza común Artesanal'!R426</f>
        <v>6.1989999999999998</v>
      </c>
      <c r="M605" s="401">
        <f>+'Merluza común Artesanal'!S426</f>
        <v>0.20718761990024301</v>
      </c>
      <c r="N605" s="380" t="s">
        <v>262</v>
      </c>
      <c r="O605" s="398">
        <f>Resumen_año!$C$5</f>
        <v>43627</v>
      </c>
    </row>
    <row r="606" spans="1:15" ht="15.75" customHeight="1">
      <c r="A606" s="414" t="s">
        <v>90</v>
      </c>
      <c r="B606" s="414" t="s">
        <v>91</v>
      </c>
      <c r="C606" s="414" t="s">
        <v>113</v>
      </c>
      <c r="D606" s="411" t="s">
        <v>461</v>
      </c>
      <c r="E606" s="411" t="str">
        <f>+'Merluza común Artesanal'!E428</f>
        <v>EL HOLANDES (RPA 967605)</v>
      </c>
      <c r="F606" s="414" t="s">
        <v>101</v>
      </c>
      <c r="G606" s="414" t="s">
        <v>96</v>
      </c>
      <c r="H606" s="418">
        <f>+'Merluza común Artesanal'!G428</f>
        <v>3.5089999999999999</v>
      </c>
      <c r="I606" s="418">
        <f>+'Merluza común Artesanal'!H428</f>
        <v>0</v>
      </c>
      <c r="J606" s="418">
        <f>+'Merluza común Artesanal'!I428</f>
        <v>3.5089999999999999</v>
      </c>
      <c r="K606" s="418">
        <f>+'Merluza común Artesanal'!J428</f>
        <v>2.2410000000000001</v>
      </c>
      <c r="L606" s="418">
        <f>+'Merluza común Artesanal'!K428</f>
        <v>1.2679999999999998</v>
      </c>
      <c r="M606" s="401">
        <f>+'Merluza común Artesanal'!L428</f>
        <v>0.63864348817326877</v>
      </c>
      <c r="N606" s="397" t="str">
        <f>+'Merluza común Artesanal'!M428</f>
        <v>-</v>
      </c>
      <c r="O606" s="398">
        <f>Resumen_año!$C$5</f>
        <v>43627</v>
      </c>
    </row>
    <row r="607" spans="1:15" ht="15.75" customHeight="1">
      <c r="A607" s="414" t="s">
        <v>90</v>
      </c>
      <c r="B607" s="414" t="s">
        <v>91</v>
      </c>
      <c r="C607" s="414" t="s">
        <v>113</v>
      </c>
      <c r="D607" s="411" t="s">
        <v>461</v>
      </c>
      <c r="E607" s="411" t="str">
        <f>+'Merluza común Artesanal'!E428</f>
        <v>EL HOLANDES (RPA 967605)</v>
      </c>
      <c r="F607" s="414" t="s">
        <v>97</v>
      </c>
      <c r="G607" s="414" t="s">
        <v>98</v>
      </c>
      <c r="H607" s="418">
        <f>+'Merluza común Artesanal'!G429</f>
        <v>4.306</v>
      </c>
      <c r="I607" s="418">
        <f>+'Merluza común Artesanal'!H429</f>
        <v>0</v>
      </c>
      <c r="J607" s="418">
        <f>+'Merluza común Artesanal'!I429</f>
        <v>5.5739999999999998</v>
      </c>
      <c r="K607" s="418">
        <f>+'Merluza común Artesanal'!J429</f>
        <v>0</v>
      </c>
      <c r="L607" s="418">
        <f>+'Merluza común Artesanal'!K429</f>
        <v>5.5739999999999998</v>
      </c>
      <c r="M607" s="401">
        <f>+'Merluza común Artesanal'!L429</f>
        <v>0</v>
      </c>
      <c r="N607" s="397" t="str">
        <f>+'Merluza común Artesanal'!M429</f>
        <v>-</v>
      </c>
      <c r="O607" s="398">
        <f>Resumen_año!$C$5</f>
        <v>43627</v>
      </c>
    </row>
    <row r="608" spans="1:15" ht="15.75" customHeight="1">
      <c r="A608" s="414" t="s">
        <v>90</v>
      </c>
      <c r="B608" s="414" t="s">
        <v>91</v>
      </c>
      <c r="C608" s="414" t="s">
        <v>113</v>
      </c>
      <c r="D608" s="411" t="s">
        <v>461</v>
      </c>
      <c r="E608" s="411" t="str">
        <f>+'Merluza común Artesanal'!E428</f>
        <v>EL HOLANDES (RPA 967605)</v>
      </c>
      <c r="F608" s="414" t="s">
        <v>101</v>
      </c>
      <c r="G608" s="414" t="s">
        <v>98</v>
      </c>
      <c r="H608" s="418">
        <f>+'Merluza común Artesanal'!N428</f>
        <v>7.8149999999999995</v>
      </c>
      <c r="I608" s="418">
        <f>+'Merluza común Artesanal'!O428</f>
        <v>0</v>
      </c>
      <c r="J608" s="418">
        <f>+'Merluza común Artesanal'!P428</f>
        <v>7.8149999999999995</v>
      </c>
      <c r="K608" s="418">
        <f>+'Merluza común Artesanal'!Q428</f>
        <v>2.2410000000000001</v>
      </c>
      <c r="L608" s="418">
        <f>+'Merluza común Artesanal'!R428</f>
        <v>5.5739999999999998</v>
      </c>
      <c r="M608" s="401">
        <f>+'Merluza común Artesanal'!S428</f>
        <v>0.28675623800383881</v>
      </c>
      <c r="N608" s="380" t="s">
        <v>262</v>
      </c>
      <c r="O608" s="398">
        <f>Resumen_año!$C$5</f>
        <v>43627</v>
      </c>
    </row>
    <row r="609" spans="1:15" ht="15.75" customHeight="1">
      <c r="A609" s="414" t="s">
        <v>90</v>
      </c>
      <c r="B609" s="414" t="s">
        <v>91</v>
      </c>
      <c r="C609" s="414" t="s">
        <v>113</v>
      </c>
      <c r="D609" s="411" t="s">
        <v>461</v>
      </c>
      <c r="E609" s="411" t="str">
        <f>+'Merluza común Artesanal'!E430</f>
        <v>GERSON CHINO III (RPA 966167)</v>
      </c>
      <c r="F609" s="414" t="s">
        <v>101</v>
      </c>
      <c r="G609" s="414" t="s">
        <v>96</v>
      </c>
      <c r="H609" s="418">
        <f>+'Merluza común Artesanal'!G430</f>
        <v>3.5089999999999999</v>
      </c>
      <c r="I609" s="418">
        <f>+'Merluza común Artesanal'!H430</f>
        <v>0</v>
      </c>
      <c r="J609" s="418">
        <f>+'Merluza común Artesanal'!I430</f>
        <v>3.5089999999999999</v>
      </c>
      <c r="K609" s="418">
        <f>+'Merluza común Artesanal'!J430</f>
        <v>2.5230000000000001</v>
      </c>
      <c r="L609" s="418">
        <f>+'Merluza común Artesanal'!K430</f>
        <v>0.98599999999999977</v>
      </c>
      <c r="M609" s="401">
        <f>+'Merluza común Artesanal'!L430</f>
        <v>0.71900826446280997</v>
      </c>
      <c r="N609" s="397" t="str">
        <f>+'Merluza común Artesanal'!M430</f>
        <v>-</v>
      </c>
      <c r="O609" s="398">
        <f>Resumen_año!$C$5</f>
        <v>43627</v>
      </c>
    </row>
    <row r="610" spans="1:15" ht="15.75" customHeight="1">
      <c r="A610" s="414" t="s">
        <v>90</v>
      </c>
      <c r="B610" s="414" t="s">
        <v>91</v>
      </c>
      <c r="C610" s="414" t="s">
        <v>113</v>
      </c>
      <c r="D610" s="411" t="s">
        <v>461</v>
      </c>
      <c r="E610" s="411" t="str">
        <f>+'Merluza común Artesanal'!E430</f>
        <v>GERSON CHINO III (RPA 966167)</v>
      </c>
      <c r="F610" s="414" t="s">
        <v>97</v>
      </c>
      <c r="G610" s="414" t="s">
        <v>98</v>
      </c>
      <c r="H610" s="418">
        <f>+'Merluza común Artesanal'!G431</f>
        <v>4.306</v>
      </c>
      <c r="I610" s="418">
        <f>+'Merluza común Artesanal'!H431</f>
        <v>0</v>
      </c>
      <c r="J610" s="418">
        <f>+'Merluza común Artesanal'!I431</f>
        <v>5.2919999999999998</v>
      </c>
      <c r="K610" s="418">
        <f>+'Merluza común Artesanal'!J431</f>
        <v>0</v>
      </c>
      <c r="L610" s="418">
        <f>+'Merluza común Artesanal'!K431</f>
        <v>5.2919999999999998</v>
      </c>
      <c r="M610" s="401">
        <f>+'Merluza común Artesanal'!L431</f>
        <v>0</v>
      </c>
      <c r="N610" s="397" t="str">
        <f>+'Merluza común Artesanal'!M431</f>
        <v>-</v>
      </c>
      <c r="O610" s="398">
        <f>Resumen_año!$C$5</f>
        <v>43627</v>
      </c>
    </row>
    <row r="611" spans="1:15" ht="15.75" customHeight="1">
      <c r="A611" s="414" t="s">
        <v>90</v>
      </c>
      <c r="B611" s="414" t="s">
        <v>91</v>
      </c>
      <c r="C611" s="414" t="s">
        <v>113</v>
      </c>
      <c r="D611" s="411" t="s">
        <v>461</v>
      </c>
      <c r="E611" s="411" t="str">
        <f>+'Merluza común Artesanal'!E430</f>
        <v>GERSON CHINO III (RPA 966167)</v>
      </c>
      <c r="F611" s="414" t="s">
        <v>101</v>
      </c>
      <c r="G611" s="414" t="s">
        <v>98</v>
      </c>
      <c r="H611" s="418">
        <f>+'Merluza común Artesanal'!N430</f>
        <v>7.8149999999999995</v>
      </c>
      <c r="I611" s="418">
        <f>+'Merluza común Artesanal'!O430</f>
        <v>0</v>
      </c>
      <c r="J611" s="418">
        <f>+'Merluza común Artesanal'!P430</f>
        <v>7.8149999999999995</v>
      </c>
      <c r="K611" s="418">
        <f>+'Merluza común Artesanal'!Q430</f>
        <v>2.5230000000000001</v>
      </c>
      <c r="L611" s="418">
        <f>+'Merluza común Artesanal'!R430</f>
        <v>5.2919999999999998</v>
      </c>
      <c r="M611" s="401">
        <f>+'Merluza común Artesanal'!S430</f>
        <v>0.32284069097888679</v>
      </c>
      <c r="N611" s="380" t="s">
        <v>262</v>
      </c>
      <c r="O611" s="398">
        <f>Resumen_año!$C$5</f>
        <v>43627</v>
      </c>
    </row>
    <row r="612" spans="1:15" ht="15.75" customHeight="1">
      <c r="A612" s="414" t="s">
        <v>90</v>
      </c>
      <c r="B612" s="414" t="s">
        <v>91</v>
      </c>
      <c r="C612" s="414" t="s">
        <v>113</v>
      </c>
      <c r="D612" s="411" t="s">
        <v>461</v>
      </c>
      <c r="E612" s="411" t="str">
        <f>+'Merluza común Artesanal'!E432</f>
        <v>GERSON VIII (RPA 965326)</v>
      </c>
      <c r="F612" s="414" t="s">
        <v>101</v>
      </c>
      <c r="G612" s="414" t="s">
        <v>96</v>
      </c>
      <c r="H612" s="418">
        <f>+'Merluza común Artesanal'!G432</f>
        <v>3.508</v>
      </c>
      <c r="I612" s="418">
        <f>+'Merluza común Artesanal'!H432</f>
        <v>-0.108</v>
      </c>
      <c r="J612" s="418">
        <f>+'Merluza común Artesanal'!I432</f>
        <v>3.4</v>
      </c>
      <c r="K612" s="418">
        <f>+'Merluza común Artesanal'!J432</f>
        <v>1.6850000000000001</v>
      </c>
      <c r="L612" s="418">
        <f>+'Merluza común Artesanal'!K432</f>
        <v>1.7149999999999999</v>
      </c>
      <c r="M612" s="401">
        <f>+'Merluza común Artesanal'!L432</f>
        <v>0.49558823529411766</v>
      </c>
      <c r="N612" s="397" t="str">
        <f>+'Merluza común Artesanal'!M432</f>
        <v>-</v>
      </c>
      <c r="O612" s="398">
        <f>Resumen_año!$C$5</f>
        <v>43627</v>
      </c>
    </row>
    <row r="613" spans="1:15" ht="15.75" customHeight="1">
      <c r="A613" s="414" t="s">
        <v>90</v>
      </c>
      <c r="B613" s="414" t="s">
        <v>91</v>
      </c>
      <c r="C613" s="414" t="s">
        <v>113</v>
      </c>
      <c r="D613" s="411" t="s">
        <v>461</v>
      </c>
      <c r="E613" s="411" t="str">
        <f>+'Merluza común Artesanal'!E432</f>
        <v>GERSON VIII (RPA 965326)</v>
      </c>
      <c r="F613" s="414" t="s">
        <v>97</v>
      </c>
      <c r="G613" s="414" t="s">
        <v>98</v>
      </c>
      <c r="H613" s="418">
        <f>+'Merluza común Artesanal'!G433</f>
        <v>4.3049999999999997</v>
      </c>
      <c r="I613" s="418">
        <f>+'Merluza común Artesanal'!H433</f>
        <v>0</v>
      </c>
      <c r="J613" s="418">
        <f>+'Merluza común Artesanal'!I433</f>
        <v>6.02</v>
      </c>
      <c r="K613" s="418">
        <f>+'Merluza común Artesanal'!J433</f>
        <v>0</v>
      </c>
      <c r="L613" s="418">
        <f>+'Merluza común Artesanal'!K433</f>
        <v>6.02</v>
      </c>
      <c r="M613" s="401">
        <f>+'Merluza común Artesanal'!L433</f>
        <v>0</v>
      </c>
      <c r="N613" s="397" t="str">
        <f>+'Merluza común Artesanal'!M433</f>
        <v>-</v>
      </c>
      <c r="O613" s="398">
        <f>Resumen_año!$C$5</f>
        <v>43627</v>
      </c>
    </row>
    <row r="614" spans="1:15" ht="15.75" customHeight="1">
      <c r="A614" s="414" t="s">
        <v>90</v>
      </c>
      <c r="B614" s="414" t="s">
        <v>91</v>
      </c>
      <c r="C614" s="414" t="s">
        <v>113</v>
      </c>
      <c r="D614" s="411" t="s">
        <v>461</v>
      </c>
      <c r="E614" s="411" t="str">
        <f>+'Merluza común Artesanal'!E432</f>
        <v>GERSON VIII (RPA 965326)</v>
      </c>
      <c r="F614" s="414" t="s">
        <v>101</v>
      </c>
      <c r="G614" s="414" t="s">
        <v>98</v>
      </c>
      <c r="H614" s="418">
        <f>+'Merluza común Artesanal'!N432</f>
        <v>7.8129999999999997</v>
      </c>
      <c r="I614" s="418">
        <f>+'Merluza común Artesanal'!O432</f>
        <v>-0.108</v>
      </c>
      <c r="J614" s="418">
        <f>+'Merluza común Artesanal'!P432</f>
        <v>7.7050000000000001</v>
      </c>
      <c r="K614" s="418">
        <f>+'Merluza común Artesanal'!Q432</f>
        <v>1.6850000000000001</v>
      </c>
      <c r="L614" s="418">
        <f>+'Merluza común Artesanal'!R432</f>
        <v>6.02</v>
      </c>
      <c r="M614" s="401">
        <f>+'Merluza común Artesanal'!S432</f>
        <v>0.21868916288124596</v>
      </c>
      <c r="N614" s="380" t="s">
        <v>262</v>
      </c>
      <c r="O614" s="398">
        <f>Resumen_año!$C$5</f>
        <v>43627</v>
      </c>
    </row>
    <row r="615" spans="1:15" ht="15.75" customHeight="1">
      <c r="A615" s="414" t="s">
        <v>90</v>
      </c>
      <c r="B615" s="414" t="s">
        <v>91</v>
      </c>
      <c r="C615" s="414" t="s">
        <v>113</v>
      </c>
      <c r="D615" s="411" t="s">
        <v>461</v>
      </c>
      <c r="E615" s="411" t="str">
        <f>+'Merluza común Artesanal'!E434</f>
        <v>INDEPENDENCIA I (RPA 967157)</v>
      </c>
      <c r="F615" s="414" t="s">
        <v>101</v>
      </c>
      <c r="G615" s="414" t="s">
        <v>96</v>
      </c>
      <c r="H615" s="418">
        <f>+'Merluza común Artesanal'!G434</f>
        <v>3.5049999999999999</v>
      </c>
      <c r="I615" s="418">
        <f>+'Merluza común Artesanal'!H434</f>
        <v>0</v>
      </c>
      <c r="J615" s="418">
        <f>+'Merluza común Artesanal'!I434</f>
        <v>3.5049999999999999</v>
      </c>
      <c r="K615" s="418">
        <f>+'Merluza común Artesanal'!J434</f>
        <v>2.3450000000000002</v>
      </c>
      <c r="L615" s="418">
        <f>+'Merluza común Artesanal'!K434</f>
        <v>1.1599999999999997</v>
      </c>
      <c r="M615" s="401">
        <f>+'Merluza común Artesanal'!L434</f>
        <v>0.66904422253922979</v>
      </c>
      <c r="N615" s="397" t="str">
        <f>+'Merluza común Artesanal'!M434</f>
        <v>-</v>
      </c>
      <c r="O615" s="398">
        <f>Resumen_año!$C$5</f>
        <v>43627</v>
      </c>
    </row>
    <row r="616" spans="1:15" ht="15.75" customHeight="1">
      <c r="A616" s="414" t="s">
        <v>90</v>
      </c>
      <c r="B616" s="414" t="s">
        <v>91</v>
      </c>
      <c r="C616" s="414" t="s">
        <v>113</v>
      </c>
      <c r="D616" s="411" t="s">
        <v>461</v>
      </c>
      <c r="E616" s="411" t="str">
        <f>+'Merluza común Artesanal'!E434</f>
        <v>INDEPENDENCIA I (RPA 967157)</v>
      </c>
      <c r="F616" s="414" t="s">
        <v>97</v>
      </c>
      <c r="G616" s="414" t="s">
        <v>98</v>
      </c>
      <c r="H616" s="418">
        <f>+'Merluza común Artesanal'!G435</f>
        <v>4.3019999999999996</v>
      </c>
      <c r="I616" s="418">
        <f>+'Merluza común Artesanal'!H435</f>
        <v>0</v>
      </c>
      <c r="J616" s="418">
        <f>+'Merluza común Artesanal'!I435</f>
        <v>5.4619999999999997</v>
      </c>
      <c r="K616" s="418">
        <f>+'Merluza común Artesanal'!J435</f>
        <v>0</v>
      </c>
      <c r="L616" s="418">
        <f>+'Merluza común Artesanal'!K435</f>
        <v>5.4619999999999997</v>
      </c>
      <c r="M616" s="401">
        <f>+'Merluza común Artesanal'!L435</f>
        <v>0</v>
      </c>
      <c r="N616" s="397" t="str">
        <f>+'Merluza común Artesanal'!M435</f>
        <v>-</v>
      </c>
      <c r="O616" s="398">
        <f>Resumen_año!$C$5</f>
        <v>43627</v>
      </c>
    </row>
    <row r="617" spans="1:15" ht="15.75" customHeight="1">
      <c r="A617" s="414" t="s">
        <v>90</v>
      </c>
      <c r="B617" s="414" t="s">
        <v>91</v>
      </c>
      <c r="C617" s="414" t="s">
        <v>113</v>
      </c>
      <c r="D617" s="411" t="s">
        <v>461</v>
      </c>
      <c r="E617" s="411" t="str">
        <f>+'Merluza común Artesanal'!E434</f>
        <v>INDEPENDENCIA I (RPA 967157)</v>
      </c>
      <c r="F617" s="414" t="s">
        <v>101</v>
      </c>
      <c r="G617" s="414" t="s">
        <v>98</v>
      </c>
      <c r="H617" s="418">
        <f>+'Merluza común Artesanal'!N434</f>
        <v>7.8069999999999995</v>
      </c>
      <c r="I617" s="418">
        <f>+'Merluza común Artesanal'!O434</f>
        <v>0</v>
      </c>
      <c r="J617" s="418">
        <f>+'Merluza común Artesanal'!P434</f>
        <v>7.8069999999999995</v>
      </c>
      <c r="K617" s="418">
        <f>+'Merluza común Artesanal'!Q434</f>
        <v>2.3450000000000002</v>
      </c>
      <c r="L617" s="418">
        <f>+'Merluza común Artesanal'!R434</f>
        <v>5.4619999999999997</v>
      </c>
      <c r="M617" s="401">
        <f>+'Merluza común Artesanal'!S434</f>
        <v>0.30037146150890232</v>
      </c>
      <c r="N617" s="380" t="s">
        <v>262</v>
      </c>
      <c r="O617" s="398">
        <f>Resumen_año!$C$5</f>
        <v>43627</v>
      </c>
    </row>
    <row r="618" spans="1:15" ht="15.75" customHeight="1">
      <c r="A618" s="414" t="s">
        <v>90</v>
      </c>
      <c r="B618" s="414" t="s">
        <v>91</v>
      </c>
      <c r="C618" s="414" t="s">
        <v>113</v>
      </c>
      <c r="D618" s="411" t="s">
        <v>461</v>
      </c>
      <c r="E618" s="411" t="str">
        <f>+'Merluza común Artesanal'!E436</f>
        <v>JEFE DEL MAR VI (RPA 965784)</v>
      </c>
      <c r="F618" s="414" t="s">
        <v>101</v>
      </c>
      <c r="G618" s="414" t="s">
        <v>96</v>
      </c>
      <c r="H618" s="418">
        <f>+'Merluza común Artesanal'!G436</f>
        <v>3.51</v>
      </c>
      <c r="I618" s="418">
        <f>+'Merluza común Artesanal'!H436</f>
        <v>0</v>
      </c>
      <c r="J618" s="418">
        <f>+'Merluza común Artesanal'!I436</f>
        <v>3.51</v>
      </c>
      <c r="K618" s="418">
        <f>+'Merluza común Artesanal'!J436</f>
        <v>2.1059999999999999</v>
      </c>
      <c r="L618" s="418">
        <f>+'Merluza común Artesanal'!K436</f>
        <v>1.4039999999999999</v>
      </c>
      <c r="M618" s="401">
        <f>+'Merluza común Artesanal'!L436</f>
        <v>0.6</v>
      </c>
      <c r="N618" s="397" t="str">
        <f>+'Merluza común Artesanal'!M436</f>
        <v>-</v>
      </c>
      <c r="O618" s="398">
        <f>Resumen_año!$C$5</f>
        <v>43627</v>
      </c>
    </row>
    <row r="619" spans="1:15" ht="15.75" customHeight="1">
      <c r="A619" s="414" t="s">
        <v>90</v>
      </c>
      <c r="B619" s="414" t="s">
        <v>91</v>
      </c>
      <c r="C619" s="414" t="s">
        <v>113</v>
      </c>
      <c r="D619" s="411" t="s">
        <v>461</v>
      </c>
      <c r="E619" s="411" t="str">
        <f>+'Merluza común Artesanal'!E436</f>
        <v>JEFE DEL MAR VI (RPA 965784)</v>
      </c>
      <c r="F619" s="414" t="s">
        <v>97</v>
      </c>
      <c r="G619" s="414" t="s">
        <v>98</v>
      </c>
      <c r="H619" s="418">
        <f>+'Merluza común Artesanal'!G437</f>
        <v>4.3070000000000004</v>
      </c>
      <c r="I619" s="418">
        <f>+'Merluza común Artesanal'!H437</f>
        <v>0</v>
      </c>
      <c r="J619" s="418">
        <f>+'Merluza común Artesanal'!I437</f>
        <v>5.7110000000000003</v>
      </c>
      <c r="K619" s="418">
        <f>+'Merluza común Artesanal'!J437</f>
        <v>0</v>
      </c>
      <c r="L619" s="418">
        <f>+'Merluza común Artesanal'!K437</f>
        <v>5.7110000000000003</v>
      </c>
      <c r="M619" s="401">
        <f>+'Merluza común Artesanal'!L437</f>
        <v>0</v>
      </c>
      <c r="N619" s="397" t="str">
        <f>+'Merluza común Artesanal'!M437</f>
        <v>-</v>
      </c>
      <c r="O619" s="398">
        <f>Resumen_año!$C$5</f>
        <v>43627</v>
      </c>
    </row>
    <row r="620" spans="1:15" ht="15.75" customHeight="1">
      <c r="A620" s="414" t="s">
        <v>90</v>
      </c>
      <c r="B620" s="414" t="s">
        <v>91</v>
      </c>
      <c r="C620" s="414" t="s">
        <v>113</v>
      </c>
      <c r="D620" s="411" t="s">
        <v>461</v>
      </c>
      <c r="E620" s="411" t="str">
        <f>+'Merluza común Artesanal'!E436</f>
        <v>JEFE DEL MAR VI (RPA 965784)</v>
      </c>
      <c r="F620" s="414" t="s">
        <v>101</v>
      </c>
      <c r="G620" s="414" t="s">
        <v>98</v>
      </c>
      <c r="H620" s="418">
        <f>+'Merluza común Artesanal'!N436</f>
        <v>7.8170000000000002</v>
      </c>
      <c r="I620" s="418">
        <f>+'Merluza común Artesanal'!O436</f>
        <v>0</v>
      </c>
      <c r="J620" s="418">
        <f>+'Merluza común Artesanal'!P436</f>
        <v>7.8170000000000002</v>
      </c>
      <c r="K620" s="418">
        <f>+'Merluza común Artesanal'!Q436</f>
        <v>2.1059999999999999</v>
      </c>
      <c r="L620" s="418">
        <f>+'Merluza común Artesanal'!R436</f>
        <v>5.7110000000000003</v>
      </c>
      <c r="M620" s="401">
        <f>+'Merluza común Artesanal'!S436</f>
        <v>0.26941281821670715</v>
      </c>
      <c r="N620" s="380" t="s">
        <v>262</v>
      </c>
      <c r="O620" s="398">
        <f>Resumen_año!$C$5</f>
        <v>43627</v>
      </c>
    </row>
    <row r="621" spans="1:15" ht="15.75" customHeight="1">
      <c r="A621" s="414" t="s">
        <v>90</v>
      </c>
      <c r="B621" s="414" t="s">
        <v>91</v>
      </c>
      <c r="C621" s="414" t="s">
        <v>113</v>
      </c>
      <c r="D621" s="411" t="s">
        <v>461</v>
      </c>
      <c r="E621" s="411" t="str">
        <f>+'Merluza común Artesanal'!E438</f>
        <v>KING FISH I (RPA 966651)</v>
      </c>
      <c r="F621" s="414" t="s">
        <v>101</v>
      </c>
      <c r="G621" s="414" t="s">
        <v>96</v>
      </c>
      <c r="H621" s="418">
        <f>+'Merluza común Artesanal'!G438</f>
        <v>3.5089999999999999</v>
      </c>
      <c r="I621" s="418">
        <f>+'Merluza común Artesanal'!H438</f>
        <v>0</v>
      </c>
      <c r="J621" s="418">
        <f>+'Merluza común Artesanal'!I438</f>
        <v>3.5089999999999999</v>
      </c>
      <c r="K621" s="418">
        <f>+'Merluza común Artesanal'!J438</f>
        <v>0.88</v>
      </c>
      <c r="L621" s="418">
        <f>+'Merluza común Artesanal'!K438</f>
        <v>2.629</v>
      </c>
      <c r="M621" s="401">
        <f>+'Merluza común Artesanal'!L438</f>
        <v>0.25078369905956116</v>
      </c>
      <c r="N621" s="397" t="str">
        <f>+'Merluza común Artesanal'!M438</f>
        <v>-</v>
      </c>
      <c r="O621" s="398">
        <f>Resumen_año!$C$5</f>
        <v>43627</v>
      </c>
    </row>
    <row r="622" spans="1:15" ht="15.75" customHeight="1">
      <c r="A622" s="414" t="s">
        <v>90</v>
      </c>
      <c r="B622" s="414" t="s">
        <v>91</v>
      </c>
      <c r="C622" s="414" t="s">
        <v>113</v>
      </c>
      <c r="D622" s="411" t="s">
        <v>461</v>
      </c>
      <c r="E622" s="411" t="str">
        <f>+'Merluza común Artesanal'!E438</f>
        <v>KING FISH I (RPA 966651)</v>
      </c>
      <c r="F622" s="414" t="s">
        <v>97</v>
      </c>
      <c r="G622" s="414" t="s">
        <v>98</v>
      </c>
      <c r="H622" s="418">
        <f>+'Merluza común Artesanal'!G439</f>
        <v>4.3070000000000004</v>
      </c>
      <c r="I622" s="418">
        <f>+'Merluza común Artesanal'!H439</f>
        <v>0</v>
      </c>
      <c r="J622" s="418">
        <f>+'Merluza común Artesanal'!I439</f>
        <v>6.9359999999999999</v>
      </c>
      <c r="K622" s="418">
        <f>+'Merluza común Artesanal'!J439</f>
        <v>0</v>
      </c>
      <c r="L622" s="418">
        <f>+'Merluza común Artesanal'!K439</f>
        <v>6.9359999999999999</v>
      </c>
      <c r="M622" s="401">
        <f>+'Merluza común Artesanal'!L439</f>
        <v>0</v>
      </c>
      <c r="N622" s="397" t="str">
        <f>+'Merluza común Artesanal'!M439</f>
        <v>-</v>
      </c>
      <c r="O622" s="398">
        <f>Resumen_año!$C$5</f>
        <v>43627</v>
      </c>
    </row>
    <row r="623" spans="1:15" ht="15.75" customHeight="1">
      <c r="A623" s="414" t="s">
        <v>90</v>
      </c>
      <c r="B623" s="414" t="s">
        <v>91</v>
      </c>
      <c r="C623" s="414" t="s">
        <v>113</v>
      </c>
      <c r="D623" s="411" t="s">
        <v>461</v>
      </c>
      <c r="E623" s="411" t="str">
        <f>+'Merluza común Artesanal'!E438</f>
        <v>KING FISH I (RPA 966651)</v>
      </c>
      <c r="F623" s="414" t="s">
        <v>101</v>
      </c>
      <c r="G623" s="414" t="s">
        <v>98</v>
      </c>
      <c r="H623" s="418">
        <f>+'Merluza común Artesanal'!N438</f>
        <v>7.8160000000000007</v>
      </c>
      <c r="I623" s="418">
        <f>+'Merluza común Artesanal'!O438</f>
        <v>0</v>
      </c>
      <c r="J623" s="418">
        <f>+'Merluza común Artesanal'!P438</f>
        <v>7.8160000000000007</v>
      </c>
      <c r="K623" s="418">
        <f>+'Merluza común Artesanal'!Q438</f>
        <v>0.88</v>
      </c>
      <c r="L623" s="418">
        <f>+'Merluza común Artesanal'!R438</f>
        <v>6.9360000000000008</v>
      </c>
      <c r="M623" s="401">
        <f>+'Merluza común Artesanal'!S438</f>
        <v>0.11258955987717502</v>
      </c>
      <c r="N623" s="380" t="s">
        <v>262</v>
      </c>
      <c r="O623" s="398">
        <f>Resumen_año!$C$5</f>
        <v>43627</v>
      </c>
    </row>
    <row r="624" spans="1:15" ht="15.75" customHeight="1">
      <c r="A624" s="414" t="s">
        <v>90</v>
      </c>
      <c r="B624" s="414" t="s">
        <v>91</v>
      </c>
      <c r="C624" s="414" t="s">
        <v>113</v>
      </c>
      <c r="D624" s="411" t="s">
        <v>461</v>
      </c>
      <c r="E624" s="411" t="str">
        <f>+'Merluza común Artesanal'!E440</f>
        <v>KOTMATSU KAMING I (RPA 965179)</v>
      </c>
      <c r="F624" s="414" t="s">
        <v>101</v>
      </c>
      <c r="G624" s="414" t="s">
        <v>96</v>
      </c>
      <c r="H624" s="418">
        <f>+'Merluza común Artesanal'!G440</f>
        <v>3.5089999999999999</v>
      </c>
      <c r="I624" s="418">
        <f>+'Merluza común Artesanal'!H440</f>
        <v>0</v>
      </c>
      <c r="J624" s="418">
        <f>+'Merluza común Artesanal'!I440</f>
        <v>3.5089999999999999</v>
      </c>
      <c r="K624" s="418">
        <f>+'Merluza común Artesanal'!J440</f>
        <v>0.53800000000000003</v>
      </c>
      <c r="L624" s="418">
        <f>+'Merluza común Artesanal'!K440</f>
        <v>2.9710000000000001</v>
      </c>
      <c r="M624" s="401">
        <f>+'Merluza común Artesanal'!L440</f>
        <v>0.15332003419777715</v>
      </c>
      <c r="N624" s="397" t="str">
        <f>+'Merluza común Artesanal'!M440</f>
        <v>-</v>
      </c>
      <c r="O624" s="398">
        <f>Resumen_año!$C$5</f>
        <v>43627</v>
      </c>
    </row>
    <row r="625" spans="1:15" ht="15.75" customHeight="1">
      <c r="A625" s="414" t="s">
        <v>90</v>
      </c>
      <c r="B625" s="414" t="s">
        <v>91</v>
      </c>
      <c r="C625" s="414" t="s">
        <v>113</v>
      </c>
      <c r="D625" s="411" t="s">
        <v>461</v>
      </c>
      <c r="E625" s="411" t="str">
        <f>+'Merluza común Artesanal'!E440</f>
        <v>KOTMATSU KAMING I (RPA 965179)</v>
      </c>
      <c r="F625" s="414" t="s">
        <v>97</v>
      </c>
      <c r="G625" s="414" t="s">
        <v>98</v>
      </c>
      <c r="H625" s="418">
        <f>+'Merluza común Artesanal'!G441</f>
        <v>4.306</v>
      </c>
      <c r="I625" s="418">
        <f>+'Merluza común Artesanal'!H441</f>
        <v>0</v>
      </c>
      <c r="J625" s="418">
        <f>+'Merluza común Artesanal'!I441</f>
        <v>7.2770000000000001</v>
      </c>
      <c r="K625" s="418">
        <f>+'Merluza común Artesanal'!J441</f>
        <v>0</v>
      </c>
      <c r="L625" s="418">
        <f>+'Merluza común Artesanal'!K441</f>
        <v>7.2770000000000001</v>
      </c>
      <c r="M625" s="401">
        <f>+'Merluza común Artesanal'!L441</f>
        <v>0</v>
      </c>
      <c r="N625" s="397" t="str">
        <f>+'Merluza común Artesanal'!M441</f>
        <v>-</v>
      </c>
      <c r="O625" s="398">
        <f>Resumen_año!$C$5</f>
        <v>43627</v>
      </c>
    </row>
    <row r="626" spans="1:15" ht="15.75" customHeight="1">
      <c r="A626" s="414" t="s">
        <v>90</v>
      </c>
      <c r="B626" s="414" t="s">
        <v>91</v>
      </c>
      <c r="C626" s="414" t="s">
        <v>113</v>
      </c>
      <c r="D626" s="411" t="s">
        <v>461</v>
      </c>
      <c r="E626" s="411" t="str">
        <f>+'Merluza común Artesanal'!E440</f>
        <v>KOTMATSU KAMING I (RPA 965179)</v>
      </c>
      <c r="F626" s="414" t="s">
        <v>101</v>
      </c>
      <c r="G626" s="414" t="s">
        <v>98</v>
      </c>
      <c r="H626" s="418">
        <f>+'Merluza común Artesanal'!N440</f>
        <v>7.8149999999999995</v>
      </c>
      <c r="I626" s="418">
        <f>+'Merluza común Artesanal'!O440</f>
        <v>0</v>
      </c>
      <c r="J626" s="418">
        <f>+'Merluza común Artesanal'!P440</f>
        <v>7.8149999999999995</v>
      </c>
      <c r="K626" s="418">
        <f>+'Merluza común Artesanal'!Q440</f>
        <v>0.53800000000000003</v>
      </c>
      <c r="L626" s="418">
        <f>+'Merluza común Artesanal'!R440</f>
        <v>7.2769999999999992</v>
      </c>
      <c r="M626" s="401">
        <f>+'Merluza común Artesanal'!S440</f>
        <v>6.8841970569417793E-2</v>
      </c>
      <c r="N626" s="380" t="s">
        <v>262</v>
      </c>
      <c r="O626" s="398">
        <f>Resumen_año!$C$5</f>
        <v>43627</v>
      </c>
    </row>
    <row r="627" spans="1:15" ht="15.75" customHeight="1">
      <c r="A627" s="414" t="s">
        <v>90</v>
      </c>
      <c r="B627" s="414" t="s">
        <v>91</v>
      </c>
      <c r="C627" s="414" t="s">
        <v>113</v>
      </c>
      <c r="D627" s="411" t="s">
        <v>461</v>
      </c>
      <c r="E627" s="411" t="str">
        <f>+'Merluza común Artesanal'!E442</f>
        <v>LOLITO PELLUHUANO II (RPA 962351)</v>
      </c>
      <c r="F627" s="414" t="s">
        <v>101</v>
      </c>
      <c r="G627" s="414" t="s">
        <v>96</v>
      </c>
      <c r="H627" s="418">
        <f>+'Merluza común Artesanal'!G442</f>
        <v>3.5089999999999999</v>
      </c>
      <c r="I627" s="418">
        <f>+'Merluza común Artesanal'!H442</f>
        <v>0</v>
      </c>
      <c r="J627" s="418">
        <f>+'Merluza común Artesanal'!I442</f>
        <v>3.5089999999999999</v>
      </c>
      <c r="K627" s="418">
        <f>+'Merluza común Artesanal'!J442</f>
        <v>1.7749999999999999</v>
      </c>
      <c r="L627" s="418">
        <f>+'Merluza común Artesanal'!K442</f>
        <v>1.734</v>
      </c>
      <c r="M627" s="401">
        <f>+'Merluza común Artesanal'!L442</f>
        <v>0.50584212026218289</v>
      </c>
      <c r="N627" s="397" t="str">
        <f>+'Merluza común Artesanal'!M442</f>
        <v>-</v>
      </c>
      <c r="O627" s="398">
        <f>Resumen_año!$C$5</f>
        <v>43627</v>
      </c>
    </row>
    <row r="628" spans="1:15" ht="15.75" customHeight="1">
      <c r="A628" s="414" t="s">
        <v>90</v>
      </c>
      <c r="B628" s="414" t="s">
        <v>91</v>
      </c>
      <c r="C628" s="414" t="s">
        <v>113</v>
      </c>
      <c r="D628" s="411" t="s">
        <v>461</v>
      </c>
      <c r="E628" s="411" t="str">
        <f>+'Merluza común Artesanal'!E442</f>
        <v>LOLITO PELLUHUANO II (RPA 962351)</v>
      </c>
      <c r="F628" s="414" t="s">
        <v>97</v>
      </c>
      <c r="G628" s="414" t="s">
        <v>98</v>
      </c>
      <c r="H628" s="418">
        <f>+'Merluza común Artesanal'!G443</f>
        <v>4.3070000000000004</v>
      </c>
      <c r="I628" s="418">
        <f>+'Merluza común Artesanal'!H443</f>
        <v>0</v>
      </c>
      <c r="J628" s="418">
        <f>+'Merluza común Artesanal'!I443</f>
        <v>6.0410000000000004</v>
      </c>
      <c r="K628" s="418">
        <f>+'Merluza común Artesanal'!J443</f>
        <v>0</v>
      </c>
      <c r="L628" s="418">
        <f>+'Merluza común Artesanal'!K443</f>
        <v>6.0410000000000004</v>
      </c>
      <c r="M628" s="401">
        <f>+'Merluza común Artesanal'!L443</f>
        <v>0</v>
      </c>
      <c r="N628" s="397" t="str">
        <f>+'Merluza común Artesanal'!M443</f>
        <v>-</v>
      </c>
      <c r="O628" s="398">
        <f>Resumen_año!$C$5</f>
        <v>43627</v>
      </c>
    </row>
    <row r="629" spans="1:15" ht="15.75" customHeight="1">
      <c r="A629" s="414" t="s">
        <v>90</v>
      </c>
      <c r="B629" s="414" t="s">
        <v>91</v>
      </c>
      <c r="C629" s="414" t="s">
        <v>113</v>
      </c>
      <c r="D629" s="411" t="s">
        <v>461</v>
      </c>
      <c r="E629" s="411" t="str">
        <f>+'Merluza común Artesanal'!E442</f>
        <v>LOLITO PELLUHUANO II (RPA 962351)</v>
      </c>
      <c r="F629" s="414" t="s">
        <v>101</v>
      </c>
      <c r="G629" s="414" t="s">
        <v>98</v>
      </c>
      <c r="H629" s="418">
        <f>+'Merluza común Artesanal'!N442</f>
        <v>7.8160000000000007</v>
      </c>
      <c r="I629" s="418">
        <f>+'Merluza común Artesanal'!O442</f>
        <v>0</v>
      </c>
      <c r="J629" s="418">
        <f>+'Merluza común Artesanal'!P442</f>
        <v>7.8160000000000007</v>
      </c>
      <c r="K629" s="418">
        <f>+'Merluza común Artesanal'!Q442</f>
        <v>1.7749999999999999</v>
      </c>
      <c r="L629" s="418">
        <f>+'Merluza común Artesanal'!R442</f>
        <v>6.0410000000000004</v>
      </c>
      <c r="M629" s="401">
        <f>+'Merluza común Artesanal'!S442</f>
        <v>0.22709825997952915</v>
      </c>
      <c r="N629" s="380" t="s">
        <v>262</v>
      </c>
      <c r="O629" s="398">
        <f>Resumen_año!$C$5</f>
        <v>43627</v>
      </c>
    </row>
    <row r="630" spans="1:15" ht="15.75" customHeight="1">
      <c r="A630" s="414" t="s">
        <v>90</v>
      </c>
      <c r="B630" s="414" t="s">
        <v>91</v>
      </c>
      <c r="C630" s="414" t="s">
        <v>113</v>
      </c>
      <c r="D630" s="411" t="s">
        <v>461</v>
      </c>
      <c r="E630" s="411" t="str">
        <f>+'Merluza común Artesanal'!E444</f>
        <v>MAR BEN (RPA 966274)</v>
      </c>
      <c r="F630" s="414" t="s">
        <v>101</v>
      </c>
      <c r="G630" s="414" t="s">
        <v>96</v>
      </c>
      <c r="H630" s="418">
        <f>+'Merluza común Artesanal'!G444</f>
        <v>3.5089999999999999</v>
      </c>
      <c r="I630" s="418">
        <f>+'Merluza común Artesanal'!H444</f>
        <v>0</v>
      </c>
      <c r="J630" s="418">
        <f>+'Merluza común Artesanal'!I444</f>
        <v>3.5089999999999999</v>
      </c>
      <c r="K630" s="418">
        <f>+'Merluza común Artesanal'!J444</f>
        <v>1.625</v>
      </c>
      <c r="L630" s="418">
        <f>+'Merluza común Artesanal'!K444</f>
        <v>1.8839999999999999</v>
      </c>
      <c r="M630" s="401">
        <f>+'Merluza común Artesanal'!L444</f>
        <v>0.46309489883157595</v>
      </c>
      <c r="N630" s="397" t="str">
        <f>+'Merluza común Artesanal'!M444</f>
        <v>-</v>
      </c>
      <c r="O630" s="398">
        <f>Resumen_año!$C$5</f>
        <v>43627</v>
      </c>
    </row>
    <row r="631" spans="1:15" ht="15.75" customHeight="1">
      <c r="A631" s="414" t="s">
        <v>90</v>
      </c>
      <c r="B631" s="414" t="s">
        <v>91</v>
      </c>
      <c r="C631" s="414" t="s">
        <v>113</v>
      </c>
      <c r="D631" s="411" t="s">
        <v>461</v>
      </c>
      <c r="E631" s="411" t="str">
        <f>+'Merluza común Artesanal'!E444</f>
        <v>MAR BEN (RPA 966274)</v>
      </c>
      <c r="F631" s="414" t="s">
        <v>97</v>
      </c>
      <c r="G631" s="414" t="s">
        <v>98</v>
      </c>
      <c r="H631" s="418">
        <f>+'Merluza común Artesanal'!G445</f>
        <v>4.306</v>
      </c>
      <c r="I631" s="418">
        <f>+'Merluza común Artesanal'!H445</f>
        <v>0</v>
      </c>
      <c r="J631" s="418">
        <f>+'Merluza común Artesanal'!I445</f>
        <v>6.1899999999999995</v>
      </c>
      <c r="K631" s="418">
        <f>+'Merluza común Artesanal'!J445</f>
        <v>0</v>
      </c>
      <c r="L631" s="418">
        <f>+'Merluza común Artesanal'!K445</f>
        <v>6.1899999999999995</v>
      </c>
      <c r="M631" s="401">
        <f>+'Merluza común Artesanal'!L445</f>
        <v>0</v>
      </c>
      <c r="N631" s="397" t="str">
        <f>+'Merluza común Artesanal'!M445</f>
        <v>-</v>
      </c>
      <c r="O631" s="398">
        <f>Resumen_año!$C$5</f>
        <v>43627</v>
      </c>
    </row>
    <row r="632" spans="1:15" ht="15.75" customHeight="1">
      <c r="A632" s="414" t="s">
        <v>90</v>
      </c>
      <c r="B632" s="414" t="s">
        <v>91</v>
      </c>
      <c r="C632" s="414" t="s">
        <v>113</v>
      </c>
      <c r="D632" s="411" t="s">
        <v>461</v>
      </c>
      <c r="E632" s="411" t="str">
        <f>+'Merluza común Artesanal'!E444</f>
        <v>MAR BEN (RPA 966274)</v>
      </c>
      <c r="F632" s="414" t="s">
        <v>101</v>
      </c>
      <c r="G632" s="414" t="s">
        <v>98</v>
      </c>
      <c r="H632" s="418">
        <f>+'Merluza común Artesanal'!N444</f>
        <v>7.8149999999999995</v>
      </c>
      <c r="I632" s="418">
        <f>+'Merluza común Artesanal'!O444</f>
        <v>0</v>
      </c>
      <c r="J632" s="418">
        <f>+'Merluza común Artesanal'!P444</f>
        <v>7.8149999999999995</v>
      </c>
      <c r="K632" s="418">
        <f>+'Merluza común Artesanal'!Q444</f>
        <v>1.625</v>
      </c>
      <c r="L632" s="418">
        <f>+'Merluza común Artesanal'!R444</f>
        <v>6.1899999999999995</v>
      </c>
      <c r="M632" s="401">
        <f>+'Merluza común Artesanal'!S444</f>
        <v>0.20793346129238646</v>
      </c>
      <c r="N632" s="380" t="s">
        <v>262</v>
      </c>
      <c r="O632" s="398">
        <f>Resumen_año!$C$5</f>
        <v>43627</v>
      </c>
    </row>
    <row r="633" spans="1:15" ht="15.75" customHeight="1">
      <c r="A633" s="414" t="s">
        <v>90</v>
      </c>
      <c r="B633" s="414" t="s">
        <v>91</v>
      </c>
      <c r="C633" s="414" t="s">
        <v>113</v>
      </c>
      <c r="D633" s="411" t="s">
        <v>461</v>
      </c>
      <c r="E633" s="411" t="str">
        <f>+'Merluza común Artesanal'!E446</f>
        <v>MAR LOA V (RPA 959592)</v>
      </c>
      <c r="F633" s="414" t="s">
        <v>101</v>
      </c>
      <c r="G633" s="414" t="s">
        <v>96</v>
      </c>
      <c r="H633" s="418">
        <f>+'Merluza común Artesanal'!G446</f>
        <v>3.5089999999999999</v>
      </c>
      <c r="I633" s="418">
        <f>+'Merluza común Artesanal'!H446</f>
        <v>0</v>
      </c>
      <c r="J633" s="418">
        <f>+'Merluza común Artesanal'!I446</f>
        <v>3.5089999999999999</v>
      </c>
      <c r="K633" s="418">
        <f>+'Merluza común Artesanal'!J446</f>
        <v>1.655</v>
      </c>
      <c r="L633" s="418">
        <f>+'Merluza común Artesanal'!K446</f>
        <v>1.8539999999999999</v>
      </c>
      <c r="M633" s="401">
        <f>+'Merluza común Artesanal'!L446</f>
        <v>0.47164434311769737</v>
      </c>
      <c r="N633" s="397" t="str">
        <f>+'Merluza común Artesanal'!M446</f>
        <v>-</v>
      </c>
      <c r="O633" s="398">
        <f>Resumen_año!$C$5</f>
        <v>43627</v>
      </c>
    </row>
    <row r="634" spans="1:15" ht="15.75" customHeight="1">
      <c r="A634" s="414" t="s">
        <v>90</v>
      </c>
      <c r="B634" s="414" t="s">
        <v>91</v>
      </c>
      <c r="C634" s="414" t="s">
        <v>113</v>
      </c>
      <c r="D634" s="411" t="s">
        <v>461</v>
      </c>
      <c r="E634" s="411" t="str">
        <f>+'Merluza común Artesanal'!E446</f>
        <v>MAR LOA V (RPA 959592)</v>
      </c>
      <c r="F634" s="414" t="s">
        <v>97</v>
      </c>
      <c r="G634" s="414" t="s">
        <v>98</v>
      </c>
      <c r="H634" s="418">
        <f>+'Merluza común Artesanal'!G447</f>
        <v>4.306</v>
      </c>
      <c r="I634" s="418">
        <f>+'Merluza común Artesanal'!H447</f>
        <v>0</v>
      </c>
      <c r="J634" s="418">
        <f>+'Merluza común Artesanal'!I447</f>
        <v>6.16</v>
      </c>
      <c r="K634" s="418">
        <f>+'Merluza común Artesanal'!J447</f>
        <v>0</v>
      </c>
      <c r="L634" s="418">
        <f>+'Merluza común Artesanal'!K447</f>
        <v>6.16</v>
      </c>
      <c r="M634" s="401">
        <f>+'Merluza común Artesanal'!L447</f>
        <v>0</v>
      </c>
      <c r="N634" s="397" t="str">
        <f>+'Merluza común Artesanal'!M447</f>
        <v>-</v>
      </c>
      <c r="O634" s="398">
        <f>Resumen_año!$C$5</f>
        <v>43627</v>
      </c>
    </row>
    <row r="635" spans="1:15" ht="15.75" customHeight="1">
      <c r="A635" s="414" t="s">
        <v>90</v>
      </c>
      <c r="B635" s="414" t="s">
        <v>91</v>
      </c>
      <c r="C635" s="414" t="s">
        <v>113</v>
      </c>
      <c r="D635" s="411" t="s">
        <v>461</v>
      </c>
      <c r="E635" s="411" t="str">
        <f>+'Merluza común Artesanal'!E446</f>
        <v>MAR LOA V (RPA 959592)</v>
      </c>
      <c r="F635" s="414" t="s">
        <v>101</v>
      </c>
      <c r="G635" s="414" t="s">
        <v>98</v>
      </c>
      <c r="H635" s="418">
        <f>+'Merluza común Artesanal'!N446</f>
        <v>7.8149999999999995</v>
      </c>
      <c r="I635" s="418">
        <f>+'Merluza común Artesanal'!O446</f>
        <v>0</v>
      </c>
      <c r="J635" s="418">
        <f>+'Merluza común Artesanal'!P446</f>
        <v>7.8149999999999995</v>
      </c>
      <c r="K635" s="418">
        <f>+'Merluza común Artesanal'!Q446</f>
        <v>1.655</v>
      </c>
      <c r="L635" s="418">
        <f>+'Merluza común Artesanal'!R446</f>
        <v>6.1599999999999993</v>
      </c>
      <c r="M635" s="401">
        <f>+'Merluza común Artesanal'!S446</f>
        <v>0.21177223288547667</v>
      </c>
      <c r="N635" s="380" t="s">
        <v>262</v>
      </c>
      <c r="O635" s="398">
        <f>Resumen_año!$C$5</f>
        <v>43627</v>
      </c>
    </row>
    <row r="636" spans="1:15" ht="15.75" customHeight="1">
      <c r="A636" s="414" t="s">
        <v>90</v>
      </c>
      <c r="B636" s="414" t="s">
        <v>91</v>
      </c>
      <c r="C636" s="414" t="s">
        <v>113</v>
      </c>
      <c r="D636" s="411" t="s">
        <v>461</v>
      </c>
      <c r="E636" s="411" t="str">
        <f>+'Merluza común Artesanal'!E448</f>
        <v>MAX RAPER I (RPA 965814)</v>
      </c>
      <c r="F636" s="414" t="s">
        <v>101</v>
      </c>
      <c r="G636" s="414" t="s">
        <v>96</v>
      </c>
      <c r="H636" s="418">
        <f>+'Merluza común Artesanal'!G448</f>
        <v>3.508</v>
      </c>
      <c r="I636" s="418">
        <f>+'Merluza común Artesanal'!H448</f>
        <v>0</v>
      </c>
      <c r="J636" s="418">
        <f>+'Merluza común Artesanal'!I448</f>
        <v>3.508</v>
      </c>
      <c r="K636" s="418">
        <f>+'Merluza común Artesanal'!J448</f>
        <v>1.7549999999999999</v>
      </c>
      <c r="L636" s="418">
        <f>+'Merluza común Artesanal'!K448</f>
        <v>1.7530000000000001</v>
      </c>
      <c r="M636" s="401">
        <f>+'Merluza común Artesanal'!L448</f>
        <v>0.50028506271379702</v>
      </c>
      <c r="N636" s="397" t="str">
        <f>+'Merluza común Artesanal'!M448</f>
        <v>-</v>
      </c>
      <c r="O636" s="398">
        <f>Resumen_año!$C$5</f>
        <v>43627</v>
      </c>
    </row>
    <row r="637" spans="1:15" ht="15.75" customHeight="1">
      <c r="A637" s="414" t="s">
        <v>90</v>
      </c>
      <c r="B637" s="414" t="s">
        <v>91</v>
      </c>
      <c r="C637" s="414" t="s">
        <v>113</v>
      </c>
      <c r="D637" s="411" t="s">
        <v>461</v>
      </c>
      <c r="E637" s="411" t="str">
        <f>+'Merluza común Artesanal'!E448</f>
        <v>MAX RAPER I (RPA 965814)</v>
      </c>
      <c r="F637" s="414" t="s">
        <v>97</v>
      </c>
      <c r="G637" s="414" t="s">
        <v>98</v>
      </c>
      <c r="H637" s="418">
        <f>+'Merluza común Artesanal'!G449</f>
        <v>4.3049999999999997</v>
      </c>
      <c r="I637" s="418">
        <f>+'Merluza común Artesanal'!H449</f>
        <v>0</v>
      </c>
      <c r="J637" s="418">
        <f>+'Merluza común Artesanal'!I449</f>
        <v>6.0579999999999998</v>
      </c>
      <c r="K637" s="418">
        <f>+'Merluza común Artesanal'!J449</f>
        <v>0</v>
      </c>
      <c r="L637" s="418">
        <f>+'Merluza común Artesanal'!K449</f>
        <v>6.0579999999999998</v>
      </c>
      <c r="M637" s="401">
        <f>+'Merluza común Artesanal'!L449</f>
        <v>0</v>
      </c>
      <c r="N637" s="397" t="str">
        <f>+'Merluza común Artesanal'!M449</f>
        <v>-</v>
      </c>
      <c r="O637" s="398">
        <f>Resumen_año!$C$5</f>
        <v>43627</v>
      </c>
    </row>
    <row r="638" spans="1:15" ht="15.75" customHeight="1">
      <c r="A638" s="414" t="s">
        <v>90</v>
      </c>
      <c r="B638" s="414" t="s">
        <v>91</v>
      </c>
      <c r="C638" s="414" t="s">
        <v>113</v>
      </c>
      <c r="D638" s="411" t="s">
        <v>461</v>
      </c>
      <c r="E638" s="411" t="str">
        <f>+'Merluza común Artesanal'!E448</f>
        <v>MAX RAPER I (RPA 965814)</v>
      </c>
      <c r="F638" s="414" t="s">
        <v>101</v>
      </c>
      <c r="G638" s="414" t="s">
        <v>98</v>
      </c>
      <c r="H638" s="418">
        <f>+'Merluza común Artesanal'!N448</f>
        <v>7.8129999999999997</v>
      </c>
      <c r="I638" s="418">
        <f>+'Merluza común Artesanal'!O448</f>
        <v>0</v>
      </c>
      <c r="J638" s="418">
        <f>+'Merluza común Artesanal'!P448</f>
        <v>7.8129999999999997</v>
      </c>
      <c r="K638" s="418">
        <f>+'Merluza común Artesanal'!Q448</f>
        <v>1.7549999999999999</v>
      </c>
      <c r="L638" s="418">
        <f>+'Merluza común Artesanal'!R448</f>
        <v>6.0579999999999998</v>
      </c>
      <c r="M638" s="401">
        <f>+'Merluza común Artesanal'!S448</f>
        <v>0.22462562396006655</v>
      </c>
      <c r="N638" s="380" t="s">
        <v>262</v>
      </c>
      <c r="O638" s="398">
        <f>Resumen_año!$C$5</f>
        <v>43627</v>
      </c>
    </row>
    <row r="639" spans="1:15" ht="15.75" customHeight="1">
      <c r="A639" s="414" t="s">
        <v>90</v>
      </c>
      <c r="B639" s="414" t="s">
        <v>91</v>
      </c>
      <c r="C639" s="414" t="s">
        <v>113</v>
      </c>
      <c r="D639" s="411" t="s">
        <v>461</v>
      </c>
      <c r="E639" s="411" t="str">
        <f>+'Merluza común Artesanal'!E450</f>
        <v>MISTER CHILE I (RPA 965767)</v>
      </c>
      <c r="F639" s="414" t="s">
        <v>101</v>
      </c>
      <c r="G639" s="414" t="s">
        <v>96</v>
      </c>
      <c r="H639" s="418">
        <f>+'Merluza común Artesanal'!G450</f>
        <v>3.508</v>
      </c>
      <c r="I639" s="418">
        <f>+'Merluza común Artesanal'!H450</f>
        <v>0</v>
      </c>
      <c r="J639" s="418">
        <f>+'Merluza común Artesanal'!I450</f>
        <v>3.508</v>
      </c>
      <c r="K639" s="418">
        <f>+'Merluza común Artesanal'!J450</f>
        <v>2.403</v>
      </c>
      <c r="L639" s="418">
        <f>+'Merluza común Artesanal'!K450</f>
        <v>1.105</v>
      </c>
      <c r="M639" s="401">
        <f>+'Merluza común Artesanal'!L450</f>
        <v>0.68500570125427596</v>
      </c>
      <c r="N639" s="397" t="str">
        <f>+'Merluza común Artesanal'!M450</f>
        <v>-</v>
      </c>
      <c r="O639" s="398">
        <f>Resumen_año!$C$5</f>
        <v>43627</v>
      </c>
    </row>
    <row r="640" spans="1:15" ht="15.75" customHeight="1">
      <c r="A640" s="414" t="s">
        <v>90</v>
      </c>
      <c r="B640" s="414" t="s">
        <v>91</v>
      </c>
      <c r="C640" s="414" t="s">
        <v>113</v>
      </c>
      <c r="D640" s="411" t="s">
        <v>461</v>
      </c>
      <c r="E640" s="411" t="str">
        <f>+'Merluza común Artesanal'!E450</f>
        <v>MISTER CHILE I (RPA 965767)</v>
      </c>
      <c r="F640" s="414" t="s">
        <v>97</v>
      </c>
      <c r="G640" s="414" t="s">
        <v>98</v>
      </c>
      <c r="H640" s="418">
        <f>+'Merluza común Artesanal'!G451</f>
        <v>4.306</v>
      </c>
      <c r="I640" s="418">
        <f>+'Merluza común Artesanal'!H451</f>
        <v>0</v>
      </c>
      <c r="J640" s="418">
        <f>+'Merluza común Artesanal'!I451</f>
        <v>5.4109999999999996</v>
      </c>
      <c r="K640" s="418">
        <f>+'Merluza común Artesanal'!J451</f>
        <v>0</v>
      </c>
      <c r="L640" s="418">
        <f>+'Merluza común Artesanal'!K451</f>
        <v>5.4109999999999996</v>
      </c>
      <c r="M640" s="401">
        <f>+'Merluza común Artesanal'!L451</f>
        <v>0</v>
      </c>
      <c r="N640" s="397" t="str">
        <f>+'Merluza común Artesanal'!M451</f>
        <v>-</v>
      </c>
      <c r="O640" s="398">
        <f>Resumen_año!$C$5</f>
        <v>43627</v>
      </c>
    </row>
    <row r="641" spans="1:15" ht="15.75" customHeight="1">
      <c r="A641" s="414" t="s">
        <v>90</v>
      </c>
      <c r="B641" s="414" t="s">
        <v>91</v>
      </c>
      <c r="C641" s="414" t="s">
        <v>113</v>
      </c>
      <c r="D641" s="411" t="s">
        <v>461</v>
      </c>
      <c r="E641" s="411" t="str">
        <f>+'Merluza común Artesanal'!E450</f>
        <v>MISTER CHILE I (RPA 965767)</v>
      </c>
      <c r="F641" s="414" t="s">
        <v>101</v>
      </c>
      <c r="G641" s="414" t="s">
        <v>98</v>
      </c>
      <c r="H641" s="418">
        <f>+'Merluza común Artesanal'!N450</f>
        <v>7.8140000000000001</v>
      </c>
      <c r="I641" s="418">
        <f>+'Merluza común Artesanal'!O450</f>
        <v>0</v>
      </c>
      <c r="J641" s="418">
        <f>+'Merluza común Artesanal'!P450</f>
        <v>7.8140000000000001</v>
      </c>
      <c r="K641" s="418">
        <f>+'Merluza común Artesanal'!Q450</f>
        <v>2.403</v>
      </c>
      <c r="L641" s="418">
        <f>+'Merluza común Artesanal'!R450</f>
        <v>5.4109999999999996</v>
      </c>
      <c r="M641" s="401">
        <f>+'Merluza común Artesanal'!S450</f>
        <v>0.30752495520859996</v>
      </c>
      <c r="N641" s="380" t="s">
        <v>262</v>
      </c>
      <c r="O641" s="398">
        <f>Resumen_año!$C$5</f>
        <v>43627</v>
      </c>
    </row>
    <row r="642" spans="1:15" ht="15.75" customHeight="1">
      <c r="A642" s="414" t="s">
        <v>90</v>
      </c>
      <c r="B642" s="414" t="s">
        <v>91</v>
      </c>
      <c r="C642" s="414" t="s">
        <v>113</v>
      </c>
      <c r="D642" s="411" t="s">
        <v>461</v>
      </c>
      <c r="E642" s="411" t="str">
        <f>+'Merluza común Artesanal'!E452</f>
        <v>ODISEO I (RPA 962284)</v>
      </c>
      <c r="F642" s="414" t="s">
        <v>101</v>
      </c>
      <c r="G642" s="414" t="s">
        <v>96</v>
      </c>
      <c r="H642" s="418">
        <f>+'Merluza común Artesanal'!G452</f>
        <v>3.51</v>
      </c>
      <c r="I642" s="418">
        <f>+'Merluza común Artesanal'!H452</f>
        <v>0</v>
      </c>
      <c r="J642" s="418">
        <f>+'Merluza común Artesanal'!I452</f>
        <v>3.51</v>
      </c>
      <c r="K642" s="418">
        <f>+'Merluza común Artesanal'!J452</f>
        <v>0.27</v>
      </c>
      <c r="L642" s="418">
        <f>+'Merluza común Artesanal'!K452</f>
        <v>3.2399999999999998</v>
      </c>
      <c r="M642" s="401">
        <f>+'Merluza común Artesanal'!L452</f>
        <v>7.6923076923076927E-2</v>
      </c>
      <c r="N642" s="397" t="str">
        <f>+'Merluza común Artesanal'!M452</f>
        <v>-</v>
      </c>
      <c r="O642" s="398">
        <f>Resumen_año!$C$5</f>
        <v>43627</v>
      </c>
    </row>
    <row r="643" spans="1:15" ht="15.75" customHeight="1">
      <c r="A643" s="414" t="s">
        <v>90</v>
      </c>
      <c r="B643" s="414" t="s">
        <v>91</v>
      </c>
      <c r="C643" s="414" t="s">
        <v>113</v>
      </c>
      <c r="D643" s="411" t="s">
        <v>461</v>
      </c>
      <c r="E643" s="411" t="str">
        <f>+'Merluza común Artesanal'!E452</f>
        <v>ODISEO I (RPA 962284)</v>
      </c>
      <c r="F643" s="414" t="s">
        <v>97</v>
      </c>
      <c r="G643" s="414" t="s">
        <v>98</v>
      </c>
      <c r="H643" s="418">
        <f>+'Merluza común Artesanal'!G453</f>
        <v>4.3070000000000004</v>
      </c>
      <c r="I643" s="418">
        <f>+'Merluza común Artesanal'!H453</f>
        <v>0</v>
      </c>
      <c r="J643" s="418">
        <f>+'Merluza común Artesanal'!I453</f>
        <v>7.5470000000000006</v>
      </c>
      <c r="K643" s="418">
        <f>+'Merluza común Artesanal'!J453</f>
        <v>0</v>
      </c>
      <c r="L643" s="418">
        <f>+'Merluza común Artesanal'!K453</f>
        <v>7.5470000000000006</v>
      </c>
      <c r="M643" s="401">
        <f>+'Merluza común Artesanal'!L453</f>
        <v>0</v>
      </c>
      <c r="N643" s="397" t="str">
        <f>+'Merluza común Artesanal'!M453</f>
        <v>-</v>
      </c>
      <c r="O643" s="398">
        <f>Resumen_año!$C$5</f>
        <v>43627</v>
      </c>
    </row>
    <row r="644" spans="1:15" ht="15.75" customHeight="1">
      <c r="A644" s="414" t="s">
        <v>90</v>
      </c>
      <c r="B644" s="414" t="s">
        <v>91</v>
      </c>
      <c r="C644" s="414" t="s">
        <v>113</v>
      </c>
      <c r="D644" s="411" t="s">
        <v>461</v>
      </c>
      <c r="E644" s="411" t="str">
        <f>+'Merluza común Artesanal'!E452</f>
        <v>ODISEO I (RPA 962284)</v>
      </c>
      <c r="F644" s="414" t="s">
        <v>101</v>
      </c>
      <c r="G644" s="414" t="s">
        <v>98</v>
      </c>
      <c r="H644" s="418">
        <f>+'Merluza común Artesanal'!N452</f>
        <v>7.8170000000000002</v>
      </c>
      <c r="I644" s="418">
        <f>+'Merluza común Artesanal'!O452</f>
        <v>0</v>
      </c>
      <c r="J644" s="418">
        <f>+'Merluza común Artesanal'!P452</f>
        <v>7.8170000000000002</v>
      </c>
      <c r="K644" s="418">
        <f>+'Merluza común Artesanal'!Q452</f>
        <v>0.27</v>
      </c>
      <c r="L644" s="418">
        <f>+'Merluza común Artesanal'!R452</f>
        <v>7.5470000000000006</v>
      </c>
      <c r="M644" s="401">
        <f>+'Merluza común Artesanal'!S452</f>
        <v>3.4540104899577845E-2</v>
      </c>
      <c r="N644" s="380" t="s">
        <v>262</v>
      </c>
      <c r="O644" s="398">
        <f>Resumen_año!$C$5</f>
        <v>43627</v>
      </c>
    </row>
    <row r="645" spans="1:15" ht="15.75" customHeight="1">
      <c r="A645" s="414" t="s">
        <v>90</v>
      </c>
      <c r="B645" s="414" t="s">
        <v>91</v>
      </c>
      <c r="C645" s="414" t="s">
        <v>113</v>
      </c>
      <c r="D645" s="411" t="s">
        <v>461</v>
      </c>
      <c r="E645" s="411" t="str">
        <f>+'Merluza común Artesanal'!E454</f>
        <v>PITUFO III (RPA 966444)</v>
      </c>
      <c r="F645" s="414" t="s">
        <v>101</v>
      </c>
      <c r="G645" s="414" t="s">
        <v>96</v>
      </c>
      <c r="H645" s="418">
        <f>+'Merluza común Artesanal'!G454</f>
        <v>3.5089999999999999</v>
      </c>
      <c r="I645" s="418">
        <f>+'Merluza común Artesanal'!H454</f>
        <v>0</v>
      </c>
      <c r="J645" s="418">
        <f>+'Merluza común Artesanal'!I454</f>
        <v>3.5089999999999999</v>
      </c>
      <c r="K645" s="418">
        <f>+'Merluza común Artesanal'!J454</f>
        <v>1.1000000000000001</v>
      </c>
      <c r="L645" s="418">
        <f>+'Merluza común Artesanal'!K454</f>
        <v>2.4089999999999998</v>
      </c>
      <c r="M645" s="401">
        <f>+'Merluza común Artesanal'!L454</f>
        <v>0.31347962382445144</v>
      </c>
      <c r="N645" s="397" t="str">
        <f>+'Merluza común Artesanal'!M454</f>
        <v>-</v>
      </c>
      <c r="O645" s="398">
        <f>Resumen_año!$C$5</f>
        <v>43627</v>
      </c>
    </row>
    <row r="646" spans="1:15" ht="15.75" customHeight="1">
      <c r="A646" s="414" t="s">
        <v>90</v>
      </c>
      <c r="B646" s="414" t="s">
        <v>91</v>
      </c>
      <c r="C646" s="414" t="s">
        <v>113</v>
      </c>
      <c r="D646" s="411" t="s">
        <v>461</v>
      </c>
      <c r="E646" s="411" t="str">
        <f>+'Merluza común Artesanal'!E454</f>
        <v>PITUFO III (RPA 966444)</v>
      </c>
      <c r="F646" s="414" t="s">
        <v>97</v>
      </c>
      <c r="G646" s="414" t="s">
        <v>98</v>
      </c>
      <c r="H646" s="418">
        <f>+'Merluza común Artesanal'!G455</f>
        <v>4.3070000000000004</v>
      </c>
      <c r="I646" s="418">
        <f>+'Merluza común Artesanal'!H455</f>
        <v>0</v>
      </c>
      <c r="J646" s="418">
        <f>+'Merluza común Artesanal'!I455</f>
        <v>6.7160000000000002</v>
      </c>
      <c r="K646" s="418">
        <f>+'Merluza común Artesanal'!J455</f>
        <v>0</v>
      </c>
      <c r="L646" s="418">
        <f>+'Merluza común Artesanal'!K455</f>
        <v>6.7160000000000002</v>
      </c>
      <c r="M646" s="401">
        <f>+'Merluza común Artesanal'!L455</f>
        <v>0</v>
      </c>
      <c r="N646" s="397" t="str">
        <f>+'Merluza común Artesanal'!M455</f>
        <v>-</v>
      </c>
      <c r="O646" s="398">
        <f>Resumen_año!$C$5</f>
        <v>43627</v>
      </c>
    </row>
    <row r="647" spans="1:15" ht="15.75" customHeight="1">
      <c r="A647" s="414" t="s">
        <v>90</v>
      </c>
      <c r="B647" s="414" t="s">
        <v>91</v>
      </c>
      <c r="C647" s="414" t="s">
        <v>113</v>
      </c>
      <c r="D647" s="411" t="s">
        <v>461</v>
      </c>
      <c r="E647" s="411" t="str">
        <f>+'Merluza común Artesanal'!E454</f>
        <v>PITUFO III (RPA 966444)</v>
      </c>
      <c r="F647" s="414" t="s">
        <v>101</v>
      </c>
      <c r="G647" s="414" t="s">
        <v>98</v>
      </c>
      <c r="H647" s="418">
        <f>+'Merluza común Artesanal'!N454</f>
        <v>7.8160000000000007</v>
      </c>
      <c r="I647" s="418">
        <f>+'Merluza común Artesanal'!O454</f>
        <v>0</v>
      </c>
      <c r="J647" s="418">
        <f>+'Merluza común Artesanal'!P454</f>
        <v>7.8160000000000007</v>
      </c>
      <c r="K647" s="418">
        <f>+'Merluza común Artesanal'!Q454</f>
        <v>1.1000000000000001</v>
      </c>
      <c r="L647" s="418">
        <f>+'Merluza común Artesanal'!R454</f>
        <v>6.7160000000000011</v>
      </c>
      <c r="M647" s="401">
        <f>+'Merluza común Artesanal'!S454</f>
        <v>0.14073694984646878</v>
      </c>
      <c r="N647" s="380" t="s">
        <v>262</v>
      </c>
      <c r="O647" s="398">
        <f>Resumen_año!$C$5</f>
        <v>43627</v>
      </c>
    </row>
    <row r="648" spans="1:15" ht="15.75" customHeight="1">
      <c r="A648" s="414" t="s">
        <v>90</v>
      </c>
      <c r="B648" s="414" t="s">
        <v>91</v>
      </c>
      <c r="C648" s="414" t="s">
        <v>113</v>
      </c>
      <c r="D648" s="411" t="s">
        <v>461</v>
      </c>
      <c r="E648" s="411" t="str">
        <f>+'Merluza común Artesanal'!E456</f>
        <v>PUNTA DE LOBOS (RPA 961030)</v>
      </c>
      <c r="F648" s="414" t="s">
        <v>101</v>
      </c>
      <c r="G648" s="414" t="s">
        <v>96</v>
      </c>
      <c r="H648" s="418">
        <f>+'Merluza común Artesanal'!G456</f>
        <v>3.51</v>
      </c>
      <c r="I648" s="418">
        <f>+'Merluza común Artesanal'!H456</f>
        <v>0</v>
      </c>
      <c r="J648" s="418">
        <f>+'Merluza común Artesanal'!I456</f>
        <v>3.51</v>
      </c>
      <c r="K648" s="418">
        <f>+'Merluza común Artesanal'!J456</f>
        <v>2.46</v>
      </c>
      <c r="L648" s="418">
        <f>+'Merluza común Artesanal'!K456</f>
        <v>1.0499999999999998</v>
      </c>
      <c r="M648" s="401">
        <f>+'Merluza común Artesanal'!L456</f>
        <v>0.70085470085470092</v>
      </c>
      <c r="N648" s="397" t="str">
        <f>+'Merluza común Artesanal'!M456</f>
        <v>-</v>
      </c>
      <c r="O648" s="398">
        <f>Resumen_año!$C$5</f>
        <v>43627</v>
      </c>
    </row>
    <row r="649" spans="1:15" ht="15.75" customHeight="1">
      <c r="A649" s="414" t="s">
        <v>90</v>
      </c>
      <c r="B649" s="414" t="s">
        <v>91</v>
      </c>
      <c r="C649" s="414" t="s">
        <v>113</v>
      </c>
      <c r="D649" s="411" t="s">
        <v>461</v>
      </c>
      <c r="E649" s="411" t="str">
        <f>+'Merluza común Artesanal'!E456</f>
        <v>PUNTA DE LOBOS (RPA 961030)</v>
      </c>
      <c r="F649" s="414" t="s">
        <v>97</v>
      </c>
      <c r="G649" s="414" t="s">
        <v>98</v>
      </c>
      <c r="H649" s="418">
        <f>+'Merluza común Artesanal'!G457</f>
        <v>4.3070000000000004</v>
      </c>
      <c r="I649" s="418">
        <f>+'Merluza común Artesanal'!H457</f>
        <v>0</v>
      </c>
      <c r="J649" s="418">
        <f>+'Merluza común Artesanal'!I457</f>
        <v>5.3570000000000002</v>
      </c>
      <c r="K649" s="418">
        <f>+'Merluza común Artesanal'!J457</f>
        <v>0</v>
      </c>
      <c r="L649" s="418">
        <f>+'Merluza común Artesanal'!K457</f>
        <v>5.3570000000000002</v>
      </c>
      <c r="M649" s="401">
        <f>+'Merluza común Artesanal'!L457</f>
        <v>0</v>
      </c>
      <c r="N649" s="397" t="str">
        <f>+'Merluza común Artesanal'!M457</f>
        <v>-</v>
      </c>
      <c r="O649" s="398">
        <f>Resumen_año!$C$5</f>
        <v>43627</v>
      </c>
    </row>
    <row r="650" spans="1:15" ht="15.75" customHeight="1">
      <c r="A650" s="414" t="s">
        <v>90</v>
      </c>
      <c r="B650" s="414" t="s">
        <v>91</v>
      </c>
      <c r="C650" s="414" t="s">
        <v>113</v>
      </c>
      <c r="D650" s="411" t="s">
        <v>461</v>
      </c>
      <c r="E650" s="411" t="str">
        <f>+'Merluza común Artesanal'!E456</f>
        <v>PUNTA DE LOBOS (RPA 961030)</v>
      </c>
      <c r="F650" s="414" t="s">
        <v>101</v>
      </c>
      <c r="G650" s="414" t="s">
        <v>98</v>
      </c>
      <c r="H650" s="418">
        <f>+'Merluza común Artesanal'!N456</f>
        <v>7.8170000000000002</v>
      </c>
      <c r="I650" s="418">
        <f>+'Merluza común Artesanal'!O456</f>
        <v>0</v>
      </c>
      <c r="J650" s="418">
        <f>+'Merluza común Artesanal'!P456</f>
        <v>7.8170000000000002</v>
      </c>
      <c r="K650" s="418">
        <f>+'Merluza común Artesanal'!Q456</f>
        <v>2.46</v>
      </c>
      <c r="L650" s="418">
        <f>+'Merluza común Artesanal'!R456</f>
        <v>5.3570000000000002</v>
      </c>
      <c r="M650" s="401">
        <f>+'Merluza común Artesanal'!S456</f>
        <v>0.31469873352948702</v>
      </c>
      <c r="N650" s="380" t="s">
        <v>262</v>
      </c>
      <c r="O650" s="398">
        <f>Resumen_año!$C$5</f>
        <v>43627</v>
      </c>
    </row>
    <row r="651" spans="1:15" ht="15.75" customHeight="1">
      <c r="A651" s="414" t="s">
        <v>90</v>
      </c>
      <c r="B651" s="414" t="s">
        <v>91</v>
      </c>
      <c r="C651" s="414" t="s">
        <v>113</v>
      </c>
      <c r="D651" s="411" t="s">
        <v>461</v>
      </c>
      <c r="E651" s="411" t="str">
        <f>+'Merluza común Artesanal'!E458</f>
        <v>PUNTA DE LOBOS I (RPA 967155)</v>
      </c>
      <c r="F651" s="414" t="s">
        <v>101</v>
      </c>
      <c r="G651" s="414" t="s">
        <v>96</v>
      </c>
      <c r="H651" s="418">
        <f>+'Merluza común Artesanal'!G458</f>
        <v>3.51</v>
      </c>
      <c r="I651" s="418">
        <f>+'Merluza común Artesanal'!H458</f>
        <v>0</v>
      </c>
      <c r="J651" s="418">
        <f>+'Merluza común Artesanal'!I458</f>
        <v>3.51</v>
      </c>
      <c r="K651" s="418">
        <f>+'Merluza común Artesanal'!J458</f>
        <v>0</v>
      </c>
      <c r="L651" s="418">
        <f>+'Merluza común Artesanal'!K458</f>
        <v>3.51</v>
      </c>
      <c r="M651" s="401">
        <f>+'Merluza común Artesanal'!L458</f>
        <v>0</v>
      </c>
      <c r="N651" s="397" t="str">
        <f>+'Merluza común Artesanal'!M458</f>
        <v>-</v>
      </c>
      <c r="O651" s="398">
        <f>Resumen_año!$C$5</f>
        <v>43627</v>
      </c>
    </row>
    <row r="652" spans="1:15" ht="15.75" customHeight="1">
      <c r="A652" s="414" t="s">
        <v>90</v>
      </c>
      <c r="B652" s="414" t="s">
        <v>91</v>
      </c>
      <c r="C652" s="414" t="s">
        <v>113</v>
      </c>
      <c r="D652" s="411" t="s">
        <v>461</v>
      </c>
      <c r="E652" s="411" t="str">
        <f>+'Merluza común Artesanal'!E458</f>
        <v>PUNTA DE LOBOS I (RPA 967155)</v>
      </c>
      <c r="F652" s="414" t="s">
        <v>97</v>
      </c>
      <c r="G652" s="414" t="s">
        <v>98</v>
      </c>
      <c r="H652" s="418">
        <f>+'Merluza común Artesanal'!G459</f>
        <v>4.3070000000000004</v>
      </c>
      <c r="I652" s="418">
        <f>+'Merluza común Artesanal'!H459</f>
        <v>0</v>
      </c>
      <c r="J652" s="418">
        <f>+'Merluza común Artesanal'!I459</f>
        <v>7.8170000000000002</v>
      </c>
      <c r="K652" s="418">
        <f>+'Merluza común Artesanal'!J459</f>
        <v>0</v>
      </c>
      <c r="L652" s="418">
        <f>+'Merluza común Artesanal'!K459</f>
        <v>7.8170000000000002</v>
      </c>
      <c r="M652" s="401">
        <f>+'Merluza común Artesanal'!L459</f>
        <v>0</v>
      </c>
      <c r="N652" s="397" t="str">
        <f>+'Merluza común Artesanal'!M459</f>
        <v>-</v>
      </c>
      <c r="O652" s="398">
        <f>Resumen_año!$C$5</f>
        <v>43627</v>
      </c>
    </row>
    <row r="653" spans="1:15" ht="15.75" customHeight="1">
      <c r="A653" s="414" t="s">
        <v>90</v>
      </c>
      <c r="B653" s="414" t="s">
        <v>91</v>
      </c>
      <c r="C653" s="414" t="s">
        <v>113</v>
      </c>
      <c r="D653" s="411" t="s">
        <v>461</v>
      </c>
      <c r="E653" s="411" t="str">
        <f>+'Merluza común Artesanal'!E458</f>
        <v>PUNTA DE LOBOS I (RPA 967155)</v>
      </c>
      <c r="F653" s="414" t="s">
        <v>101</v>
      </c>
      <c r="G653" s="414" t="s">
        <v>98</v>
      </c>
      <c r="H653" s="418">
        <f>+'Merluza común Artesanal'!N458</f>
        <v>7.8170000000000002</v>
      </c>
      <c r="I653" s="418">
        <f>+'Merluza común Artesanal'!O458</f>
        <v>0</v>
      </c>
      <c r="J653" s="418">
        <f>+'Merluza común Artesanal'!P458</f>
        <v>7.8170000000000002</v>
      </c>
      <c r="K653" s="418">
        <f>+'Merluza común Artesanal'!Q458</f>
        <v>0</v>
      </c>
      <c r="L653" s="418">
        <f>+'Merluza común Artesanal'!R458</f>
        <v>7.8170000000000002</v>
      </c>
      <c r="M653" s="401">
        <f>+'Merluza común Artesanal'!S458</f>
        <v>0</v>
      </c>
      <c r="N653" s="380" t="s">
        <v>262</v>
      </c>
      <c r="O653" s="398">
        <f>Resumen_año!$C$5</f>
        <v>43627</v>
      </c>
    </row>
    <row r="654" spans="1:15" ht="15.75" customHeight="1">
      <c r="A654" s="414" t="s">
        <v>90</v>
      </c>
      <c r="B654" s="414" t="s">
        <v>91</v>
      </c>
      <c r="C654" s="414" t="s">
        <v>113</v>
      </c>
      <c r="D654" s="411" t="s">
        <v>461</v>
      </c>
      <c r="E654" s="411" t="str">
        <f>+'Merluza común Artesanal'!E460</f>
        <v>PUNTA DEL ESTE I (RPA 967155)</v>
      </c>
      <c r="F654" s="414" t="s">
        <v>101</v>
      </c>
      <c r="G654" s="414" t="s">
        <v>96</v>
      </c>
      <c r="H654" s="418">
        <f>+'Merluza común Artesanal'!G460</f>
        <v>3.5110000000000001</v>
      </c>
      <c r="I654" s="418">
        <f>+'Merluza común Artesanal'!H460</f>
        <v>0</v>
      </c>
      <c r="J654" s="418">
        <f>+'Merluza común Artesanal'!I460</f>
        <v>3.5110000000000001</v>
      </c>
      <c r="K654" s="418">
        <f>+'Merluza común Artesanal'!J460</f>
        <v>1.766</v>
      </c>
      <c r="L654" s="418">
        <f>+'Merluza común Artesanal'!K460</f>
        <v>1.7450000000000001</v>
      </c>
      <c r="M654" s="401">
        <f>+'Merluza común Artesanal'!L460</f>
        <v>0.5029906009683851</v>
      </c>
      <c r="N654" s="397" t="str">
        <f>+'Merluza común Artesanal'!M460</f>
        <v>-</v>
      </c>
      <c r="O654" s="398">
        <f>Resumen_año!$C$5</f>
        <v>43627</v>
      </c>
    </row>
    <row r="655" spans="1:15" ht="15.75" customHeight="1">
      <c r="A655" s="414" t="s">
        <v>90</v>
      </c>
      <c r="B655" s="414" t="s">
        <v>91</v>
      </c>
      <c r="C655" s="414" t="s">
        <v>113</v>
      </c>
      <c r="D655" s="411" t="s">
        <v>461</v>
      </c>
      <c r="E655" s="411" t="str">
        <f>+'Merluza común Artesanal'!E460</f>
        <v>PUNTA DEL ESTE I (RPA 967155)</v>
      </c>
      <c r="F655" s="414" t="s">
        <v>97</v>
      </c>
      <c r="G655" s="414" t="s">
        <v>98</v>
      </c>
      <c r="H655" s="418">
        <f>+'Merluza común Artesanal'!G461</f>
        <v>4.3079999999999998</v>
      </c>
      <c r="I655" s="418">
        <f>+'Merluza común Artesanal'!H461</f>
        <v>0</v>
      </c>
      <c r="J655" s="418">
        <f>+'Merluza común Artesanal'!I461</f>
        <v>6.0529999999999999</v>
      </c>
      <c r="K655" s="418">
        <f>+'Merluza común Artesanal'!J461</f>
        <v>0</v>
      </c>
      <c r="L655" s="418">
        <f>+'Merluza común Artesanal'!K461</f>
        <v>6.0529999999999999</v>
      </c>
      <c r="M655" s="401">
        <f>+'Merluza común Artesanal'!L461</f>
        <v>0</v>
      </c>
      <c r="N655" s="397" t="str">
        <f>+'Merluza común Artesanal'!M461</f>
        <v>-</v>
      </c>
      <c r="O655" s="398">
        <f>Resumen_año!$C$5</f>
        <v>43627</v>
      </c>
    </row>
    <row r="656" spans="1:15" ht="15.75" customHeight="1">
      <c r="A656" s="414" t="s">
        <v>90</v>
      </c>
      <c r="B656" s="414" t="s">
        <v>91</v>
      </c>
      <c r="C656" s="414" t="s">
        <v>113</v>
      </c>
      <c r="D656" s="411" t="s">
        <v>461</v>
      </c>
      <c r="E656" s="411" t="str">
        <f>+'Merluza común Artesanal'!E460</f>
        <v>PUNTA DEL ESTE I (RPA 967155)</v>
      </c>
      <c r="F656" s="414" t="s">
        <v>101</v>
      </c>
      <c r="G656" s="414" t="s">
        <v>98</v>
      </c>
      <c r="H656" s="418">
        <f>+'Merluza común Artesanal'!N460</f>
        <v>7.819</v>
      </c>
      <c r="I656" s="418">
        <f>+'Merluza común Artesanal'!O460</f>
        <v>0</v>
      </c>
      <c r="J656" s="418">
        <f>+'Merluza común Artesanal'!P460</f>
        <v>7.819</v>
      </c>
      <c r="K656" s="418">
        <f>+'Merluza común Artesanal'!Q460</f>
        <v>1.766</v>
      </c>
      <c r="L656" s="418">
        <f>+'Merluza común Artesanal'!R460</f>
        <v>6.0529999999999999</v>
      </c>
      <c r="M656" s="401">
        <f>+'Merluza común Artesanal'!S460</f>
        <v>0.22586008440977107</v>
      </c>
      <c r="N656" s="380" t="s">
        <v>262</v>
      </c>
      <c r="O656" s="398">
        <f>Resumen_año!$C$5</f>
        <v>43627</v>
      </c>
    </row>
    <row r="657" spans="1:15" ht="15.75" customHeight="1">
      <c r="A657" s="414" t="s">
        <v>90</v>
      </c>
      <c r="B657" s="414" t="s">
        <v>91</v>
      </c>
      <c r="C657" s="414" t="s">
        <v>113</v>
      </c>
      <c r="D657" s="411" t="s">
        <v>461</v>
      </c>
      <c r="E657" s="411" t="str">
        <f>+'Merluza común Artesanal'!E462</f>
        <v>RAYO DE SOL IV (RPA 965226)</v>
      </c>
      <c r="F657" s="414" t="s">
        <v>101</v>
      </c>
      <c r="G657" s="414" t="s">
        <v>96</v>
      </c>
      <c r="H657" s="418">
        <f>+'Merluza común Artesanal'!G462</f>
        <v>3.5089999999999999</v>
      </c>
      <c r="I657" s="418">
        <f>+'Merluza común Artesanal'!H462</f>
        <v>0</v>
      </c>
      <c r="J657" s="418">
        <f>+'Merluza común Artesanal'!I462</f>
        <v>3.5089999999999999</v>
      </c>
      <c r="K657" s="418">
        <f>+'Merluza común Artesanal'!J462</f>
        <v>0.82</v>
      </c>
      <c r="L657" s="418">
        <f>+'Merluza común Artesanal'!K462</f>
        <v>2.6890000000000001</v>
      </c>
      <c r="M657" s="401">
        <f>+'Merluza común Artesanal'!L462</f>
        <v>0.23368481048731832</v>
      </c>
      <c r="N657" s="397" t="str">
        <f>+'Merluza común Artesanal'!M462</f>
        <v>-</v>
      </c>
      <c r="O657" s="398">
        <f>Resumen_año!$C$5</f>
        <v>43627</v>
      </c>
    </row>
    <row r="658" spans="1:15" ht="15.75" customHeight="1">
      <c r="A658" s="414" t="s">
        <v>90</v>
      </c>
      <c r="B658" s="414" t="s">
        <v>91</v>
      </c>
      <c r="C658" s="414" t="s">
        <v>113</v>
      </c>
      <c r="D658" s="411" t="s">
        <v>461</v>
      </c>
      <c r="E658" s="411" t="str">
        <f>+'Merluza común Artesanal'!E462</f>
        <v>RAYO DE SOL IV (RPA 965226)</v>
      </c>
      <c r="F658" s="414" t="s">
        <v>97</v>
      </c>
      <c r="G658" s="414" t="s">
        <v>98</v>
      </c>
      <c r="H658" s="418">
        <f>+'Merluza común Artesanal'!G463</f>
        <v>4.3070000000000004</v>
      </c>
      <c r="I658" s="418">
        <f>+'Merluza común Artesanal'!H463</f>
        <v>0</v>
      </c>
      <c r="J658" s="418">
        <f>+'Merluza común Artesanal'!I463</f>
        <v>6.9960000000000004</v>
      </c>
      <c r="K658" s="418">
        <f>+'Merluza común Artesanal'!J463</f>
        <v>0</v>
      </c>
      <c r="L658" s="418">
        <f>+'Merluza común Artesanal'!K463</f>
        <v>6.9960000000000004</v>
      </c>
      <c r="M658" s="401">
        <f>+'Merluza común Artesanal'!L463</f>
        <v>0</v>
      </c>
      <c r="N658" s="397" t="str">
        <f>+'Merluza común Artesanal'!M463</f>
        <v>-</v>
      </c>
      <c r="O658" s="398">
        <f>Resumen_año!$C$5</f>
        <v>43627</v>
      </c>
    </row>
    <row r="659" spans="1:15" ht="15.75" customHeight="1">
      <c r="A659" s="414" t="s">
        <v>90</v>
      </c>
      <c r="B659" s="414" t="s">
        <v>91</v>
      </c>
      <c r="C659" s="414" t="s">
        <v>113</v>
      </c>
      <c r="D659" s="411" t="s">
        <v>461</v>
      </c>
      <c r="E659" s="411" t="str">
        <f>+'Merluza común Artesanal'!E462</f>
        <v>RAYO DE SOL IV (RPA 965226)</v>
      </c>
      <c r="F659" s="414" t="s">
        <v>101</v>
      </c>
      <c r="G659" s="414" t="s">
        <v>98</v>
      </c>
      <c r="H659" s="418">
        <f>+'Merluza común Artesanal'!N462</f>
        <v>7.8160000000000007</v>
      </c>
      <c r="I659" s="418">
        <f>+'Merluza común Artesanal'!O462</f>
        <v>0</v>
      </c>
      <c r="J659" s="418">
        <f>+'Merluza común Artesanal'!P462</f>
        <v>7.8160000000000007</v>
      </c>
      <c r="K659" s="418">
        <f>+'Merluza común Artesanal'!Q462</f>
        <v>0.82</v>
      </c>
      <c r="L659" s="418">
        <f>+'Merluza común Artesanal'!R462</f>
        <v>6.9960000000000004</v>
      </c>
      <c r="M659" s="401">
        <f>+'Merluza común Artesanal'!S462</f>
        <v>0.10491299897645853</v>
      </c>
      <c r="N659" s="397" t="s">
        <v>262</v>
      </c>
      <c r="O659" s="398">
        <f>Resumen_año!$C$5</f>
        <v>43627</v>
      </c>
    </row>
    <row r="660" spans="1:15" ht="15.75" customHeight="1">
      <c r="A660" s="414" t="s">
        <v>90</v>
      </c>
      <c r="B660" s="414" t="s">
        <v>91</v>
      </c>
      <c r="C660" s="414" t="s">
        <v>113</v>
      </c>
      <c r="D660" s="411" t="s">
        <v>461</v>
      </c>
      <c r="E660" s="411" t="str">
        <f>+'Merluza común Artesanal'!E464</f>
        <v>RAYO IV (RPA 966787)</v>
      </c>
      <c r="F660" s="414" t="s">
        <v>101</v>
      </c>
      <c r="G660" s="414" t="s">
        <v>96</v>
      </c>
      <c r="H660" s="418">
        <f>+'Merluza común Artesanal'!G464</f>
        <v>3.5089999999999999</v>
      </c>
      <c r="I660" s="418">
        <f>+'Merluza común Artesanal'!H464</f>
        <v>0</v>
      </c>
      <c r="J660" s="418">
        <f>+'Merluza común Artesanal'!I464</f>
        <v>3.5089999999999999</v>
      </c>
      <c r="K660" s="418">
        <f>+'Merluza común Artesanal'!J464</f>
        <v>2.4</v>
      </c>
      <c r="L660" s="418">
        <f>+'Merluza común Artesanal'!K464</f>
        <v>1.109</v>
      </c>
      <c r="M660" s="401">
        <f>+'Merluza común Artesanal'!L464</f>
        <v>0.68395554288971216</v>
      </c>
      <c r="N660" s="397" t="str">
        <f>+'Merluza común Artesanal'!M464</f>
        <v>-</v>
      </c>
      <c r="O660" s="398">
        <f>Resumen_año!$C$5</f>
        <v>43627</v>
      </c>
    </row>
    <row r="661" spans="1:15" ht="15.75" customHeight="1">
      <c r="A661" s="414" t="s">
        <v>90</v>
      </c>
      <c r="B661" s="414" t="s">
        <v>91</v>
      </c>
      <c r="C661" s="414" t="s">
        <v>113</v>
      </c>
      <c r="D661" s="411" t="s">
        <v>461</v>
      </c>
      <c r="E661" s="411" t="str">
        <f>+'Merluza común Artesanal'!E464</f>
        <v>RAYO IV (RPA 966787)</v>
      </c>
      <c r="F661" s="414" t="s">
        <v>97</v>
      </c>
      <c r="G661" s="414" t="s">
        <v>98</v>
      </c>
      <c r="H661" s="418">
        <f>+'Merluza común Artesanal'!G465</f>
        <v>4.3070000000000004</v>
      </c>
      <c r="I661" s="418">
        <f>+'Merluza común Artesanal'!H465</f>
        <v>0</v>
      </c>
      <c r="J661" s="418">
        <f>+'Merluza común Artesanal'!I465</f>
        <v>5.4160000000000004</v>
      </c>
      <c r="K661" s="418">
        <f>+'Merluza común Artesanal'!J465</f>
        <v>0</v>
      </c>
      <c r="L661" s="418">
        <f>+'Merluza común Artesanal'!K465</f>
        <v>5.4160000000000004</v>
      </c>
      <c r="M661" s="401">
        <f>+'Merluza común Artesanal'!L465</f>
        <v>0</v>
      </c>
      <c r="N661" s="397" t="str">
        <f>+'Merluza común Artesanal'!M465</f>
        <v>-</v>
      </c>
      <c r="O661" s="398">
        <f>Resumen_año!$C$5</f>
        <v>43627</v>
      </c>
    </row>
    <row r="662" spans="1:15" ht="15.75" customHeight="1">
      <c r="A662" s="414" t="s">
        <v>90</v>
      </c>
      <c r="B662" s="414" t="s">
        <v>91</v>
      </c>
      <c r="C662" s="414" t="s">
        <v>113</v>
      </c>
      <c r="D662" s="411" t="s">
        <v>461</v>
      </c>
      <c r="E662" s="411" t="str">
        <f>+'Merluza común Artesanal'!E464</f>
        <v>RAYO IV (RPA 966787)</v>
      </c>
      <c r="F662" s="414" t="s">
        <v>101</v>
      </c>
      <c r="G662" s="414" t="s">
        <v>98</v>
      </c>
      <c r="H662" s="418">
        <f>+'Merluza común Artesanal'!N464</f>
        <v>7.8160000000000007</v>
      </c>
      <c r="I662" s="418">
        <f>+'Merluza común Artesanal'!O464</f>
        <v>0</v>
      </c>
      <c r="J662" s="418">
        <f>+'Merluza común Artesanal'!P464</f>
        <v>7.8160000000000007</v>
      </c>
      <c r="K662" s="418">
        <f>+'Merluza común Artesanal'!Q464</f>
        <v>2.4</v>
      </c>
      <c r="L662" s="418">
        <f>+'Merluza común Artesanal'!R464</f>
        <v>5.4160000000000004</v>
      </c>
      <c r="M662" s="401">
        <f>+'Merluza común Artesanal'!S464</f>
        <v>0.30706243602865912</v>
      </c>
      <c r="N662" s="380" t="s">
        <v>262</v>
      </c>
      <c r="O662" s="398">
        <f>Resumen_año!$C$5</f>
        <v>43627</v>
      </c>
    </row>
    <row r="663" spans="1:15" ht="15.75" customHeight="1">
      <c r="A663" s="414" t="s">
        <v>90</v>
      </c>
      <c r="B663" s="414" t="s">
        <v>91</v>
      </c>
      <c r="C663" s="414" t="s">
        <v>113</v>
      </c>
      <c r="D663" s="411" t="s">
        <v>461</v>
      </c>
      <c r="E663" s="411" t="str">
        <f>+'Merluza común Artesanal'!E466</f>
        <v>NAUTILUS III (RPA 967237)</v>
      </c>
      <c r="F663" s="414" t="s">
        <v>101</v>
      </c>
      <c r="G663" s="414" t="s">
        <v>96</v>
      </c>
      <c r="H663" s="418">
        <f>+'Merluza común Artesanal'!G466</f>
        <v>3.508</v>
      </c>
      <c r="I663" s="418">
        <f>+'Merluza común Artesanal'!H466</f>
        <v>0</v>
      </c>
      <c r="J663" s="418">
        <f>+'Merluza común Artesanal'!I466</f>
        <v>3.508</v>
      </c>
      <c r="K663" s="418">
        <f>+'Merluza común Artesanal'!J466</f>
        <v>1.17</v>
      </c>
      <c r="L663" s="418">
        <f>+'Merluza común Artesanal'!K466</f>
        <v>2.3380000000000001</v>
      </c>
      <c r="M663" s="401">
        <f>+'Merluza común Artesanal'!L466</f>
        <v>0.33352337514253133</v>
      </c>
      <c r="N663" s="397" t="str">
        <f>+'Merluza común Artesanal'!M466</f>
        <v>-</v>
      </c>
      <c r="O663" s="398">
        <f>Resumen_año!$C$5</f>
        <v>43627</v>
      </c>
    </row>
    <row r="664" spans="1:15" ht="15.75" customHeight="1">
      <c r="A664" s="414" t="s">
        <v>90</v>
      </c>
      <c r="B664" s="414" t="s">
        <v>91</v>
      </c>
      <c r="C664" s="414" t="s">
        <v>113</v>
      </c>
      <c r="D664" s="411" t="s">
        <v>461</v>
      </c>
      <c r="E664" s="411" t="str">
        <f>+'Merluza común Artesanal'!E466</f>
        <v>NAUTILUS III (RPA 967237)</v>
      </c>
      <c r="F664" s="414" t="s">
        <v>97</v>
      </c>
      <c r="G664" s="414" t="s">
        <v>98</v>
      </c>
      <c r="H664" s="418">
        <f>+'Merluza común Artesanal'!G467</f>
        <v>4.3049999999999997</v>
      </c>
      <c r="I664" s="418">
        <f>+'Merluza común Artesanal'!H467</f>
        <v>0</v>
      </c>
      <c r="J664" s="418">
        <f>+'Merluza común Artesanal'!I467</f>
        <v>6.6429999999999998</v>
      </c>
      <c r="K664" s="418">
        <f>+'Merluza común Artesanal'!J467</f>
        <v>0</v>
      </c>
      <c r="L664" s="418">
        <f>+'Merluza común Artesanal'!K467</f>
        <v>6.6429999999999998</v>
      </c>
      <c r="M664" s="401">
        <f>+'Merluza común Artesanal'!L467</f>
        <v>0</v>
      </c>
      <c r="N664" s="397" t="str">
        <f>+'Merluza común Artesanal'!M467</f>
        <v>-</v>
      </c>
      <c r="O664" s="398">
        <f>Resumen_año!$C$5</f>
        <v>43627</v>
      </c>
    </row>
    <row r="665" spans="1:15" ht="15.75" customHeight="1">
      <c r="A665" s="414" t="s">
        <v>90</v>
      </c>
      <c r="B665" s="414" t="s">
        <v>91</v>
      </c>
      <c r="C665" s="414" t="s">
        <v>113</v>
      </c>
      <c r="D665" s="411" t="s">
        <v>461</v>
      </c>
      <c r="E665" s="411" t="str">
        <f>+'Merluza común Artesanal'!E466</f>
        <v>NAUTILUS III (RPA 967237)</v>
      </c>
      <c r="F665" s="414" t="s">
        <v>101</v>
      </c>
      <c r="G665" s="414" t="s">
        <v>98</v>
      </c>
      <c r="H665" s="418">
        <f>+'Merluza común Artesanal'!N466</f>
        <v>7.8129999999999997</v>
      </c>
      <c r="I665" s="418">
        <f>+'Merluza común Artesanal'!O466</f>
        <v>0</v>
      </c>
      <c r="J665" s="418">
        <f>+'Merluza común Artesanal'!P466</f>
        <v>7.8129999999999997</v>
      </c>
      <c r="K665" s="418">
        <f>+'Merluza común Artesanal'!Q466</f>
        <v>1.17</v>
      </c>
      <c r="L665" s="418">
        <f>+'Merluza común Artesanal'!R466</f>
        <v>6.6429999999999998</v>
      </c>
      <c r="M665" s="401">
        <f>+'Merluza común Artesanal'!S466</f>
        <v>0.14975041597337771</v>
      </c>
      <c r="N665" s="380" t="s">
        <v>262</v>
      </c>
      <c r="O665" s="398">
        <f>Resumen_año!$C$5</f>
        <v>43627</v>
      </c>
    </row>
    <row r="666" spans="1:15" ht="15.75" customHeight="1">
      <c r="A666" s="414" t="s">
        <v>90</v>
      </c>
      <c r="B666" s="414" t="s">
        <v>91</v>
      </c>
      <c r="C666" s="414" t="s">
        <v>113</v>
      </c>
      <c r="D666" s="411" t="s">
        <v>461</v>
      </c>
      <c r="E666" s="411" t="str">
        <f>+'Merluza común Artesanal'!E468</f>
        <v>SANTA OLGA III (RPA 966443)</v>
      </c>
      <c r="F666" s="414" t="s">
        <v>101</v>
      </c>
      <c r="G666" s="414" t="s">
        <v>96</v>
      </c>
      <c r="H666" s="418">
        <f>+'Merluza común Artesanal'!G468</f>
        <v>3.51</v>
      </c>
      <c r="I666" s="418">
        <f>+'Merluza común Artesanal'!H468</f>
        <v>0</v>
      </c>
      <c r="J666" s="418">
        <f>+'Merluza común Artesanal'!I468</f>
        <v>3.51</v>
      </c>
      <c r="K666" s="418">
        <f>+'Merluza común Artesanal'!J468</f>
        <v>1.65</v>
      </c>
      <c r="L666" s="418">
        <f>+'Merluza común Artesanal'!K468</f>
        <v>1.8599999999999999</v>
      </c>
      <c r="M666" s="401">
        <f>+'Merluza común Artesanal'!L468</f>
        <v>0.47008547008547008</v>
      </c>
      <c r="N666" s="397" t="str">
        <f>+'Merluza común Artesanal'!M468</f>
        <v>-</v>
      </c>
      <c r="O666" s="398">
        <f>Resumen_año!$C$5</f>
        <v>43627</v>
      </c>
    </row>
    <row r="667" spans="1:15" ht="15.75" customHeight="1">
      <c r="A667" s="414" t="s">
        <v>90</v>
      </c>
      <c r="B667" s="414" t="s">
        <v>91</v>
      </c>
      <c r="C667" s="414" t="s">
        <v>113</v>
      </c>
      <c r="D667" s="411" t="s">
        <v>461</v>
      </c>
      <c r="E667" s="411" t="str">
        <f>+'Merluza común Artesanal'!E468</f>
        <v>SANTA OLGA III (RPA 966443)</v>
      </c>
      <c r="F667" s="414" t="s">
        <v>97</v>
      </c>
      <c r="G667" s="414" t="s">
        <v>98</v>
      </c>
      <c r="H667" s="418">
        <f>+'Merluza común Artesanal'!G469</f>
        <v>4.3070000000000004</v>
      </c>
      <c r="I667" s="418">
        <f>+'Merluza común Artesanal'!H469</f>
        <v>0</v>
      </c>
      <c r="J667" s="418">
        <f>+'Merluza común Artesanal'!I469</f>
        <v>6.1669999999999998</v>
      </c>
      <c r="K667" s="418">
        <f>+'Merluza común Artesanal'!J469</f>
        <v>0</v>
      </c>
      <c r="L667" s="418">
        <f>+'Merluza común Artesanal'!K469</f>
        <v>6.1669999999999998</v>
      </c>
      <c r="M667" s="401">
        <f>+'Merluza común Artesanal'!L469</f>
        <v>0</v>
      </c>
      <c r="N667" s="397" t="str">
        <f>+'Merluza común Artesanal'!M469</f>
        <v>-</v>
      </c>
      <c r="O667" s="398">
        <f>Resumen_año!$C$5</f>
        <v>43627</v>
      </c>
    </row>
    <row r="668" spans="1:15" ht="15.75" customHeight="1">
      <c r="A668" s="414" t="s">
        <v>90</v>
      </c>
      <c r="B668" s="414" t="s">
        <v>91</v>
      </c>
      <c r="C668" s="414" t="s">
        <v>113</v>
      </c>
      <c r="D668" s="411" t="s">
        <v>461</v>
      </c>
      <c r="E668" s="411" t="str">
        <f>+'Merluza común Artesanal'!E468</f>
        <v>SANTA OLGA III (RPA 966443)</v>
      </c>
      <c r="F668" s="414" t="s">
        <v>101</v>
      </c>
      <c r="G668" s="414" t="s">
        <v>98</v>
      </c>
      <c r="H668" s="418">
        <f>+'Merluza común Artesanal'!N468</f>
        <v>7.8170000000000002</v>
      </c>
      <c r="I668" s="418">
        <f>+'Merluza común Artesanal'!O468</f>
        <v>0</v>
      </c>
      <c r="J668" s="418">
        <f>+'Merluza común Artesanal'!P468</f>
        <v>7.8170000000000002</v>
      </c>
      <c r="K668" s="418">
        <f>+'Merluza común Artesanal'!Q468</f>
        <v>1.65</v>
      </c>
      <c r="L668" s="418">
        <f>+'Merluza común Artesanal'!R468</f>
        <v>6.1669999999999998</v>
      </c>
      <c r="M668" s="401">
        <f>+'Merluza común Artesanal'!S468</f>
        <v>0.21107841883075348</v>
      </c>
      <c r="N668" s="380" t="s">
        <v>262</v>
      </c>
      <c r="O668" s="398">
        <f>Resumen_año!$C$5</f>
        <v>43627</v>
      </c>
    </row>
    <row r="669" spans="1:15" ht="15.75" customHeight="1">
      <c r="A669" s="414" t="s">
        <v>90</v>
      </c>
      <c r="B669" s="414" t="s">
        <v>91</v>
      </c>
      <c r="C669" s="414" t="s">
        <v>113</v>
      </c>
      <c r="D669" s="411" t="s">
        <v>461</v>
      </c>
      <c r="E669" s="411" t="str">
        <f>+'Merluza común Artesanal'!E470</f>
        <v>SIMBAD EL MARINO VI (RPA 967018)</v>
      </c>
      <c r="F669" s="414" t="s">
        <v>101</v>
      </c>
      <c r="G669" s="414" t="s">
        <v>96</v>
      </c>
      <c r="H669" s="418">
        <f>+'Merluza común Artesanal'!G470</f>
        <v>3.5089999999999999</v>
      </c>
      <c r="I669" s="418">
        <f>+'Merluza común Artesanal'!H470</f>
        <v>0</v>
      </c>
      <c r="J669" s="418">
        <f>+'Merluza común Artesanal'!I470</f>
        <v>3.5089999999999999</v>
      </c>
      <c r="K669" s="418">
        <f>+'Merluza común Artesanal'!J470</f>
        <v>1.917</v>
      </c>
      <c r="L669" s="418">
        <f>+'Merluza común Artesanal'!K470</f>
        <v>1.5919999999999999</v>
      </c>
      <c r="M669" s="401">
        <f>+'Merluza común Artesanal'!L470</f>
        <v>0.54630948988315764</v>
      </c>
      <c r="N669" s="397" t="str">
        <f>+'Merluza común Artesanal'!M470</f>
        <v>-</v>
      </c>
      <c r="O669" s="398">
        <f>Resumen_año!$C$5</f>
        <v>43627</v>
      </c>
    </row>
    <row r="670" spans="1:15" ht="15.75" customHeight="1">
      <c r="A670" s="414" t="s">
        <v>90</v>
      </c>
      <c r="B670" s="414" t="s">
        <v>91</v>
      </c>
      <c r="C670" s="414" t="s">
        <v>113</v>
      </c>
      <c r="D670" s="411" t="s">
        <v>461</v>
      </c>
      <c r="E670" s="411" t="str">
        <f>+'Merluza común Artesanal'!E470</f>
        <v>SIMBAD EL MARINO VI (RPA 967018)</v>
      </c>
      <c r="F670" s="414" t="s">
        <v>97</v>
      </c>
      <c r="G670" s="414" t="s">
        <v>98</v>
      </c>
      <c r="H670" s="418">
        <f>+'Merluza común Artesanal'!G471</f>
        <v>4.306</v>
      </c>
      <c r="I670" s="418">
        <f>+'Merluza común Artesanal'!H471</f>
        <v>0</v>
      </c>
      <c r="J670" s="418">
        <f>+'Merluza común Artesanal'!I471</f>
        <v>5.8979999999999997</v>
      </c>
      <c r="K670" s="418">
        <f>+'Merluza común Artesanal'!J471</f>
        <v>0</v>
      </c>
      <c r="L670" s="418">
        <f>+'Merluza común Artesanal'!K471</f>
        <v>5.8979999999999997</v>
      </c>
      <c r="M670" s="401">
        <f>+'Merluza común Artesanal'!L471</f>
        <v>0</v>
      </c>
      <c r="N670" s="397" t="str">
        <f>+'Merluza común Artesanal'!M471</f>
        <v>-</v>
      </c>
      <c r="O670" s="398">
        <f>Resumen_año!$C$5</f>
        <v>43627</v>
      </c>
    </row>
    <row r="671" spans="1:15" ht="15.75" customHeight="1">
      <c r="A671" s="414" t="s">
        <v>90</v>
      </c>
      <c r="B671" s="414" t="s">
        <v>91</v>
      </c>
      <c r="C671" s="414" t="s">
        <v>113</v>
      </c>
      <c r="D671" s="411" t="s">
        <v>461</v>
      </c>
      <c r="E671" s="411" t="str">
        <f>+'Merluza común Artesanal'!E470</f>
        <v>SIMBAD EL MARINO VI (RPA 967018)</v>
      </c>
      <c r="F671" s="414" t="s">
        <v>101</v>
      </c>
      <c r="G671" s="414" t="s">
        <v>98</v>
      </c>
      <c r="H671" s="418">
        <f>+'Merluza común Artesanal'!N470</f>
        <v>7.8149999999999995</v>
      </c>
      <c r="I671" s="418">
        <f>+'Merluza común Artesanal'!O470</f>
        <v>0</v>
      </c>
      <c r="J671" s="418">
        <f>+'Merluza común Artesanal'!P470</f>
        <v>7.8149999999999995</v>
      </c>
      <c r="K671" s="418">
        <f>+'Merluza común Artesanal'!Q470</f>
        <v>1.917</v>
      </c>
      <c r="L671" s="418">
        <f>+'Merluza común Artesanal'!R470</f>
        <v>5.8979999999999997</v>
      </c>
      <c r="M671" s="401">
        <f>+'Merluza común Artesanal'!S470</f>
        <v>0.24529750479846452</v>
      </c>
      <c r="N671" s="380" t="s">
        <v>262</v>
      </c>
      <c r="O671" s="398">
        <f>Resumen_año!$C$5</f>
        <v>43627</v>
      </c>
    </row>
    <row r="672" spans="1:15" ht="15.75" customHeight="1">
      <c r="A672" s="414" t="s">
        <v>90</v>
      </c>
      <c r="B672" s="414" t="s">
        <v>91</v>
      </c>
      <c r="C672" s="414" t="s">
        <v>113</v>
      </c>
      <c r="D672" s="411" t="s">
        <v>461</v>
      </c>
      <c r="E672" s="411" t="str">
        <f>+'Merluza común Artesanal'!E472</f>
        <v>TIO CHERITO (RPA 966055)</v>
      </c>
      <c r="F672" s="414" t="s">
        <v>101</v>
      </c>
      <c r="G672" s="414" t="s">
        <v>96</v>
      </c>
      <c r="H672" s="418">
        <f>+'Merluza común Artesanal'!G472</f>
        <v>3.51</v>
      </c>
      <c r="I672" s="418">
        <f>+'Merluza común Artesanal'!H472</f>
        <v>0</v>
      </c>
      <c r="J672" s="418">
        <f>+'Merluza común Artesanal'!I472</f>
        <v>3.51</v>
      </c>
      <c r="K672" s="418">
        <f>+'Merluza común Artesanal'!J472</f>
        <v>0</v>
      </c>
      <c r="L672" s="418">
        <f>+'Merluza común Artesanal'!K472</f>
        <v>3.51</v>
      </c>
      <c r="M672" s="401">
        <f>+'Merluza común Artesanal'!L472</f>
        <v>0</v>
      </c>
      <c r="N672" s="397" t="str">
        <f>+'Merluza común Artesanal'!M472</f>
        <v>-</v>
      </c>
      <c r="O672" s="398">
        <f>Resumen_año!$C$5</f>
        <v>43627</v>
      </c>
    </row>
    <row r="673" spans="1:15" ht="15.75" customHeight="1">
      <c r="A673" s="414" t="s">
        <v>90</v>
      </c>
      <c r="B673" s="414" t="s">
        <v>91</v>
      </c>
      <c r="C673" s="414" t="s">
        <v>113</v>
      </c>
      <c r="D673" s="411" t="s">
        <v>461</v>
      </c>
      <c r="E673" s="411" t="str">
        <f>+'Merluza común Artesanal'!E472</f>
        <v>TIO CHERITO (RPA 966055)</v>
      </c>
      <c r="F673" s="414" t="s">
        <v>97</v>
      </c>
      <c r="G673" s="414" t="s">
        <v>98</v>
      </c>
      <c r="H673" s="418">
        <f>+'Merluza común Artesanal'!G473</f>
        <v>4.306</v>
      </c>
      <c r="I673" s="418">
        <f>+'Merluza común Artesanal'!H473</f>
        <v>0</v>
      </c>
      <c r="J673" s="418">
        <f>+'Merluza común Artesanal'!I473</f>
        <v>7.8159999999999998</v>
      </c>
      <c r="K673" s="418">
        <f>+'Merluza común Artesanal'!J473</f>
        <v>0</v>
      </c>
      <c r="L673" s="418">
        <f>+'Merluza común Artesanal'!K473</f>
        <v>7.8159999999999998</v>
      </c>
      <c r="M673" s="401">
        <f>+'Merluza común Artesanal'!L473</f>
        <v>0</v>
      </c>
      <c r="N673" s="397" t="str">
        <f>+'Merluza común Artesanal'!M473</f>
        <v>-</v>
      </c>
      <c r="O673" s="398">
        <f>Resumen_año!$C$5</f>
        <v>43627</v>
      </c>
    </row>
    <row r="674" spans="1:15" ht="15.75" customHeight="1">
      <c r="A674" s="414" t="s">
        <v>90</v>
      </c>
      <c r="B674" s="414" t="s">
        <v>91</v>
      </c>
      <c r="C674" s="414" t="s">
        <v>113</v>
      </c>
      <c r="D674" s="411" t="s">
        <v>461</v>
      </c>
      <c r="E674" s="411" t="str">
        <f>+'Merluza común Artesanal'!E472</f>
        <v>TIO CHERITO (RPA 966055)</v>
      </c>
      <c r="F674" s="414" t="s">
        <v>101</v>
      </c>
      <c r="G674" s="414" t="s">
        <v>98</v>
      </c>
      <c r="H674" s="418">
        <f>+'Merluza común Artesanal'!N472</f>
        <v>7.8159999999999998</v>
      </c>
      <c r="I674" s="418">
        <f>+'Merluza común Artesanal'!O472</f>
        <v>0</v>
      </c>
      <c r="J674" s="418">
        <f>+'Merluza común Artesanal'!P472</f>
        <v>7.8159999999999998</v>
      </c>
      <c r="K674" s="418">
        <f>+'Merluza común Artesanal'!Q472</f>
        <v>0</v>
      </c>
      <c r="L674" s="418">
        <f>+'Merluza común Artesanal'!R472</f>
        <v>7.8159999999999998</v>
      </c>
      <c r="M674" s="401">
        <f>+'Merluza común Artesanal'!S472</f>
        <v>0</v>
      </c>
      <c r="N674" s="380" t="s">
        <v>262</v>
      </c>
      <c r="O674" s="398">
        <f>Resumen_año!$C$5</f>
        <v>43627</v>
      </c>
    </row>
    <row r="675" spans="1:15" ht="15.75" customHeight="1">
      <c r="A675" s="414" t="s">
        <v>90</v>
      </c>
      <c r="B675" s="414" t="s">
        <v>91</v>
      </c>
      <c r="C675" s="414" t="s">
        <v>113</v>
      </c>
      <c r="D675" s="411" t="s">
        <v>107</v>
      </c>
      <c r="E675" s="411" t="str">
        <f>+'Merluza común Artesanal'!E474</f>
        <v>STI PESCADORES ARTESANALES, BUZOS, MARISCADORES, ALGUEROS, ACUICULTORES Y ACTIVIDADES CONEXAS DE LA CALETA LOANCO DE LA COMUNA DE CHANCO  RSU 07.04.0022</v>
      </c>
      <c r="F675" s="414" t="s">
        <v>95</v>
      </c>
      <c r="G675" s="414" t="s">
        <v>100</v>
      </c>
      <c r="H675" s="418">
        <f>+'Merluza común Artesanal'!G474</f>
        <v>48.890999999999998</v>
      </c>
      <c r="I675" s="418">
        <f>+'Merluza común Artesanal'!H474</f>
        <v>0</v>
      </c>
      <c r="J675" s="418">
        <f>+'Merluza común Artesanal'!I474</f>
        <v>48.890999999999998</v>
      </c>
      <c r="K675" s="418">
        <f>+'Merluza común Artesanal'!J474</f>
        <v>4.6500000000000004</v>
      </c>
      <c r="L675" s="418">
        <f>+'Merluza común Artesanal'!K474</f>
        <v>44.241</v>
      </c>
      <c r="M675" s="401">
        <f>+'Merluza común Artesanal'!L474</f>
        <v>9.510952936123214E-2</v>
      </c>
      <c r="N675" s="397" t="str">
        <f>+'Merluza común Artesanal'!M474</f>
        <v>-</v>
      </c>
      <c r="O675" s="398">
        <f>Resumen_año!$C$5</f>
        <v>43627</v>
      </c>
    </row>
    <row r="676" spans="1:15" ht="15.75" customHeight="1">
      <c r="A676" s="414" t="s">
        <v>90</v>
      </c>
      <c r="B676" s="414" t="s">
        <v>91</v>
      </c>
      <c r="C676" s="414" t="s">
        <v>113</v>
      </c>
      <c r="D676" s="411" t="s">
        <v>461</v>
      </c>
      <c r="E676" s="411" t="str">
        <f>+'Merluza común Artesanal'!E475</f>
        <v>LEONORA II (RPA 966658)</v>
      </c>
      <c r="F676" s="414" t="s">
        <v>101</v>
      </c>
      <c r="G676" s="414" t="s">
        <v>96</v>
      </c>
      <c r="H676" s="418">
        <f>+'Merluza común Artesanal'!G475</f>
        <v>3.6880000000000002</v>
      </c>
      <c r="I676" s="418">
        <f>+'Merluza común Artesanal'!H475</f>
        <v>0</v>
      </c>
      <c r="J676" s="418">
        <f>+'Merluza común Artesanal'!I475</f>
        <v>3.6880000000000002</v>
      </c>
      <c r="K676" s="418">
        <f>+'Merluza común Artesanal'!J475</f>
        <v>1.89</v>
      </c>
      <c r="L676" s="418">
        <f>+'Merluza común Artesanal'!K475</f>
        <v>1.7980000000000003</v>
      </c>
      <c r="M676" s="401">
        <f>+'Merluza común Artesanal'!L475</f>
        <v>0.51247288503253796</v>
      </c>
      <c r="N676" s="397" t="str">
        <f>+'Merluza común Artesanal'!M475</f>
        <v>-</v>
      </c>
      <c r="O676" s="398">
        <f>Resumen_año!$C$5</f>
        <v>43627</v>
      </c>
    </row>
    <row r="677" spans="1:15" ht="15.75" customHeight="1">
      <c r="A677" s="414" t="s">
        <v>90</v>
      </c>
      <c r="B677" s="414" t="s">
        <v>91</v>
      </c>
      <c r="C677" s="414" t="s">
        <v>113</v>
      </c>
      <c r="D677" s="411" t="s">
        <v>461</v>
      </c>
      <c r="E677" s="411" t="str">
        <f>+'Merluza común Artesanal'!E475</f>
        <v>LEONORA II (RPA 966658)</v>
      </c>
      <c r="F677" s="414" t="s">
        <v>97</v>
      </c>
      <c r="G677" s="414" t="s">
        <v>98</v>
      </c>
      <c r="H677" s="418">
        <f>+'Merluza común Artesanal'!G476</f>
        <v>4.3070000000000004</v>
      </c>
      <c r="I677" s="418">
        <f>+'Merluza común Artesanal'!H476</f>
        <v>0</v>
      </c>
      <c r="J677" s="418">
        <f>+'Merluza común Artesanal'!I476</f>
        <v>6.1050000000000004</v>
      </c>
      <c r="K677" s="418">
        <f>+'Merluza común Artesanal'!J476</f>
        <v>0</v>
      </c>
      <c r="L677" s="418">
        <f>+'Merluza común Artesanal'!K476</f>
        <v>6.1050000000000004</v>
      </c>
      <c r="M677" s="401">
        <f>+'Merluza común Artesanal'!L476</f>
        <v>0</v>
      </c>
      <c r="N677" s="397" t="str">
        <f>+'Merluza común Artesanal'!M476</f>
        <v>-</v>
      </c>
      <c r="O677" s="398">
        <f>Resumen_año!$C$5</f>
        <v>43627</v>
      </c>
    </row>
    <row r="678" spans="1:15" ht="15.75" customHeight="1">
      <c r="A678" s="414" t="s">
        <v>90</v>
      </c>
      <c r="B678" s="414" t="s">
        <v>91</v>
      </c>
      <c r="C678" s="414" t="s">
        <v>113</v>
      </c>
      <c r="D678" s="411" t="s">
        <v>461</v>
      </c>
      <c r="E678" s="411" t="str">
        <f>+'Merluza común Artesanal'!E475</f>
        <v>LEONORA II (RPA 966658)</v>
      </c>
      <c r="F678" s="414" t="s">
        <v>101</v>
      </c>
      <c r="G678" s="414" t="s">
        <v>98</v>
      </c>
      <c r="H678" s="418">
        <f>+'Merluza común Artesanal'!N475</f>
        <v>7.995000000000001</v>
      </c>
      <c r="I678" s="418">
        <f>+'Merluza común Artesanal'!O475</f>
        <v>0</v>
      </c>
      <c r="J678" s="418">
        <f>+'Merluza común Artesanal'!P475</f>
        <v>7.995000000000001</v>
      </c>
      <c r="K678" s="418">
        <f>+'Merluza común Artesanal'!Q475</f>
        <v>1.89</v>
      </c>
      <c r="L678" s="418">
        <f>+'Merluza común Artesanal'!R475</f>
        <v>6.1050000000000013</v>
      </c>
      <c r="M678" s="401">
        <f>+'Merluza común Artesanal'!S475</f>
        <v>0.23639774859287049</v>
      </c>
      <c r="N678" s="395" t="s">
        <v>262</v>
      </c>
      <c r="O678" s="398">
        <f>Resumen_año!$C$5</f>
        <v>43627</v>
      </c>
    </row>
    <row r="679" spans="1:15" ht="15.75" customHeight="1">
      <c r="A679" s="414" t="s">
        <v>90</v>
      </c>
      <c r="B679" s="414" t="s">
        <v>91</v>
      </c>
      <c r="C679" s="414" t="s">
        <v>113</v>
      </c>
      <c r="D679" s="411" t="s">
        <v>461</v>
      </c>
      <c r="E679" s="411" t="str">
        <f>+'Merluza común Artesanal'!E477</f>
        <v>BUENA VISTA IV (RPA 965550)</v>
      </c>
      <c r="F679" s="414" t="s">
        <v>101</v>
      </c>
      <c r="G679" s="414" t="s">
        <v>96</v>
      </c>
      <c r="H679" s="418">
        <f>+'Merluza común Artesanal'!G477</f>
        <v>3.6850000000000001</v>
      </c>
      <c r="I679" s="418">
        <f>+'Merluza común Artesanal'!H477</f>
        <v>0</v>
      </c>
      <c r="J679" s="418">
        <f>+'Merluza común Artesanal'!I477</f>
        <v>3.6850000000000001</v>
      </c>
      <c r="K679" s="418">
        <f>+'Merluza común Artesanal'!J477</f>
        <v>2.5110000000000001</v>
      </c>
      <c r="L679" s="418">
        <f>+'Merluza común Artesanal'!K477</f>
        <v>1.1739999999999999</v>
      </c>
      <c r="M679" s="401">
        <f>+'Merluza común Artesanal'!L477</f>
        <v>0.68141112618724564</v>
      </c>
      <c r="N679" s="397" t="str">
        <f>+'Merluza común Artesanal'!M477</f>
        <v>-</v>
      </c>
      <c r="O679" s="398">
        <f>Resumen_año!$C$5</f>
        <v>43627</v>
      </c>
    </row>
    <row r="680" spans="1:15" ht="15.75" customHeight="1">
      <c r="A680" s="414" t="s">
        <v>90</v>
      </c>
      <c r="B680" s="414" t="s">
        <v>91</v>
      </c>
      <c r="C680" s="414" t="s">
        <v>113</v>
      </c>
      <c r="D680" s="411" t="s">
        <v>461</v>
      </c>
      <c r="E680" s="411" t="str">
        <f>+'Merluza común Artesanal'!E477</f>
        <v>BUENA VISTA IV (RPA 965550)</v>
      </c>
      <c r="F680" s="414" t="s">
        <v>97</v>
      </c>
      <c r="G680" s="414" t="s">
        <v>98</v>
      </c>
      <c r="H680" s="418">
        <f>+'Merluza común Artesanal'!G478</f>
        <v>4.3040000000000003</v>
      </c>
      <c r="I680" s="418">
        <f>+'Merluza común Artesanal'!H478</f>
        <v>0</v>
      </c>
      <c r="J680" s="418">
        <f>+'Merluza común Artesanal'!I478</f>
        <v>5.4779999999999998</v>
      </c>
      <c r="K680" s="418">
        <f>+'Merluza común Artesanal'!J478</f>
        <v>0</v>
      </c>
      <c r="L680" s="418">
        <f>+'Merluza común Artesanal'!K478</f>
        <v>5.4779999999999998</v>
      </c>
      <c r="M680" s="401">
        <f>+'Merluza común Artesanal'!L478</f>
        <v>0</v>
      </c>
      <c r="N680" s="397" t="str">
        <f>+'Merluza común Artesanal'!M478</f>
        <v>-</v>
      </c>
      <c r="O680" s="398">
        <f>Resumen_año!$C$5</f>
        <v>43627</v>
      </c>
    </row>
    <row r="681" spans="1:15" ht="15.75" customHeight="1">
      <c r="A681" s="414" t="s">
        <v>90</v>
      </c>
      <c r="B681" s="414" t="s">
        <v>91</v>
      </c>
      <c r="C681" s="414" t="s">
        <v>113</v>
      </c>
      <c r="D681" s="411" t="s">
        <v>461</v>
      </c>
      <c r="E681" s="411" t="str">
        <f>+'Merluza común Artesanal'!E477</f>
        <v>BUENA VISTA IV (RPA 965550)</v>
      </c>
      <c r="F681" s="414" t="s">
        <v>101</v>
      </c>
      <c r="G681" s="414" t="s">
        <v>98</v>
      </c>
      <c r="H681" s="418">
        <f>+'Merluza común Artesanal'!N477</f>
        <v>7.9890000000000008</v>
      </c>
      <c r="I681" s="418">
        <f>+'Merluza común Artesanal'!O477</f>
        <v>0</v>
      </c>
      <c r="J681" s="418">
        <f>+'Merluza común Artesanal'!P477</f>
        <v>7.9890000000000008</v>
      </c>
      <c r="K681" s="418">
        <f>+'Merluza común Artesanal'!Q477</f>
        <v>2.5110000000000001</v>
      </c>
      <c r="L681" s="418">
        <f>+'Merluza común Artesanal'!R477</f>
        <v>5.4780000000000006</v>
      </c>
      <c r="M681" s="401">
        <f>+'Merluza común Artesanal'!S477</f>
        <v>0.31430717236199773</v>
      </c>
      <c r="N681" s="397" t="s">
        <v>262</v>
      </c>
      <c r="O681" s="398">
        <f>Resumen_año!$C$5</f>
        <v>43627</v>
      </c>
    </row>
    <row r="682" spans="1:15" ht="15.75" customHeight="1">
      <c r="A682" s="414" t="s">
        <v>90</v>
      </c>
      <c r="B682" s="414" t="s">
        <v>91</v>
      </c>
      <c r="C682" s="414" t="s">
        <v>113</v>
      </c>
      <c r="D682" s="411" t="s">
        <v>461</v>
      </c>
      <c r="E682" s="411" t="str">
        <f>+'Merluza común Artesanal'!E479</f>
        <v>DON BETITO I (RPA 967595)</v>
      </c>
      <c r="F682" s="414" t="s">
        <v>101</v>
      </c>
      <c r="G682" s="414" t="s">
        <v>96</v>
      </c>
      <c r="H682" s="418">
        <f>+'Merluza común Artesanal'!G479</f>
        <v>3.6859999999999999</v>
      </c>
      <c r="I682" s="418">
        <f>+'Merluza común Artesanal'!H479</f>
        <v>0</v>
      </c>
      <c r="J682" s="418">
        <f>+'Merluza común Artesanal'!I479</f>
        <v>9.1639999999999997</v>
      </c>
      <c r="K682" s="418">
        <f>+'Merluza común Artesanal'!J479</f>
        <v>1.94</v>
      </c>
      <c r="L682" s="418">
        <f>+'Merluza común Artesanal'!K479</f>
        <v>7.2240000000000002</v>
      </c>
      <c r="M682" s="401">
        <f>+'Merluza común Artesanal'!L479</f>
        <v>0.21169794849410739</v>
      </c>
      <c r="N682" s="397" t="str">
        <f>+'Merluza común Artesanal'!M479</f>
        <v>-</v>
      </c>
      <c r="O682" s="398">
        <f>Resumen_año!$C$5</f>
        <v>43627</v>
      </c>
    </row>
    <row r="683" spans="1:15" ht="15.75" customHeight="1">
      <c r="A683" s="414" t="s">
        <v>90</v>
      </c>
      <c r="B683" s="414" t="s">
        <v>91</v>
      </c>
      <c r="C683" s="414" t="s">
        <v>113</v>
      </c>
      <c r="D683" s="411" t="s">
        <v>461</v>
      </c>
      <c r="E683" s="411" t="str">
        <f>+'Merluza común Artesanal'!E479</f>
        <v>DON BETITO I (RPA 967595)</v>
      </c>
      <c r="F683" s="414" t="s">
        <v>97</v>
      </c>
      <c r="G683" s="414" t="s">
        <v>98</v>
      </c>
      <c r="H683" s="418">
        <f>+'Merluza común Artesanal'!G480</f>
        <v>4.306</v>
      </c>
      <c r="I683" s="418">
        <f>+'Merluza común Artesanal'!H480</f>
        <v>0</v>
      </c>
      <c r="J683" s="418">
        <f>+'Merluza común Artesanal'!I480</f>
        <v>11.530000000000001</v>
      </c>
      <c r="K683" s="418">
        <f>+'Merluza común Artesanal'!J480</f>
        <v>0</v>
      </c>
      <c r="L683" s="418">
        <f>+'Merluza común Artesanal'!K480</f>
        <v>11.530000000000001</v>
      </c>
      <c r="M683" s="401">
        <f>+'Merluza común Artesanal'!L480</f>
        <v>0</v>
      </c>
      <c r="N683" s="397" t="str">
        <f>+'Merluza común Artesanal'!M480</f>
        <v>-</v>
      </c>
      <c r="O683" s="398">
        <f>Resumen_año!$C$5</f>
        <v>43627</v>
      </c>
    </row>
    <row r="684" spans="1:15" ht="15.75" customHeight="1">
      <c r="A684" s="414" t="s">
        <v>90</v>
      </c>
      <c r="B684" s="414" t="s">
        <v>91</v>
      </c>
      <c r="C684" s="414" t="s">
        <v>113</v>
      </c>
      <c r="D684" s="411" t="s">
        <v>461</v>
      </c>
      <c r="E684" s="411" t="str">
        <f>+'Merluza común Artesanal'!E479</f>
        <v>DON BETITO I (RPA 967595)</v>
      </c>
      <c r="F684" s="414" t="s">
        <v>101</v>
      </c>
      <c r="G684" s="414" t="s">
        <v>98</v>
      </c>
      <c r="H684" s="418">
        <f>+'Merluza común Artesanal'!N479</f>
        <v>7.992</v>
      </c>
      <c r="I684" s="418">
        <f>+'Merluza común Artesanal'!O479</f>
        <v>0</v>
      </c>
      <c r="J684" s="418">
        <f>+'Merluza común Artesanal'!P479</f>
        <v>7.992</v>
      </c>
      <c r="K684" s="418">
        <f>+'Merluza común Artesanal'!Q479</f>
        <v>1.94</v>
      </c>
      <c r="L684" s="418">
        <f>+'Merluza común Artesanal'!R479</f>
        <v>6.0519999999999996</v>
      </c>
      <c r="M684" s="401">
        <f>+'Merluza común Artesanal'!S479</f>
        <v>0.24274274274274274</v>
      </c>
      <c r="N684" s="397" t="s">
        <v>262</v>
      </c>
      <c r="O684" s="398">
        <f>Resumen_año!$C$5</f>
        <v>43627</v>
      </c>
    </row>
    <row r="685" spans="1:15" ht="15.75" customHeight="1">
      <c r="A685" s="414" t="s">
        <v>90</v>
      </c>
      <c r="B685" s="414" t="s">
        <v>91</v>
      </c>
      <c r="C685" s="414" t="s">
        <v>113</v>
      </c>
      <c r="D685" s="411" t="s">
        <v>461</v>
      </c>
      <c r="E685" s="411" t="str">
        <f>+'Merluza común Artesanal'!E481</f>
        <v>EL FENIX I (RPA 965543)</v>
      </c>
      <c r="F685" s="414" t="s">
        <v>101</v>
      </c>
      <c r="G685" s="414" t="s">
        <v>96</v>
      </c>
      <c r="H685" s="418">
        <f>+'Merluza común Artesanal'!G481</f>
        <v>3.6869999999999998</v>
      </c>
      <c r="I685" s="418">
        <f>+'Merluza común Artesanal'!H481</f>
        <v>0</v>
      </c>
      <c r="J685" s="418">
        <f>+'Merluza común Artesanal'!I481</f>
        <v>3.6869999999999998</v>
      </c>
      <c r="K685" s="418">
        <f>+'Merluza común Artesanal'!J481</f>
        <v>2.2250000000000001</v>
      </c>
      <c r="L685" s="418">
        <f>+'Merluza común Artesanal'!K481</f>
        <v>1.4619999999999997</v>
      </c>
      <c r="M685" s="401">
        <f>+'Merluza común Artesanal'!L481</f>
        <v>0.60347165717385409</v>
      </c>
      <c r="N685" s="397" t="str">
        <f>+'Merluza común Artesanal'!M481</f>
        <v>-</v>
      </c>
      <c r="O685" s="398">
        <f>Resumen_año!$C$5</f>
        <v>43627</v>
      </c>
    </row>
    <row r="686" spans="1:15" ht="15.75" customHeight="1">
      <c r="A686" s="414" t="s">
        <v>90</v>
      </c>
      <c r="B686" s="414" t="s">
        <v>91</v>
      </c>
      <c r="C686" s="414" t="s">
        <v>113</v>
      </c>
      <c r="D686" s="411" t="s">
        <v>461</v>
      </c>
      <c r="E686" s="411" t="str">
        <f>+'Merluza común Artesanal'!E481</f>
        <v>EL FENIX I (RPA 965543)</v>
      </c>
      <c r="F686" s="414" t="s">
        <v>97</v>
      </c>
      <c r="G686" s="414" t="s">
        <v>98</v>
      </c>
      <c r="H686" s="418">
        <f>+'Merluza común Artesanal'!G482</f>
        <v>4.3070000000000004</v>
      </c>
      <c r="I686" s="418">
        <f>+'Merluza común Artesanal'!H482</f>
        <v>0</v>
      </c>
      <c r="J686" s="418">
        <f>+'Merluza común Artesanal'!I482</f>
        <v>5.7690000000000001</v>
      </c>
      <c r="K686" s="418">
        <f>+'Merluza común Artesanal'!J482</f>
        <v>0</v>
      </c>
      <c r="L686" s="418">
        <f>+'Merluza común Artesanal'!K482</f>
        <v>5.7690000000000001</v>
      </c>
      <c r="M686" s="401">
        <f>+'Merluza común Artesanal'!L482</f>
        <v>0</v>
      </c>
      <c r="N686" s="397" t="str">
        <f>+'Merluza común Artesanal'!M482</f>
        <v>-</v>
      </c>
      <c r="O686" s="398">
        <f>Resumen_año!$C$5</f>
        <v>43627</v>
      </c>
    </row>
    <row r="687" spans="1:15" ht="15.75" customHeight="1">
      <c r="A687" s="414" t="s">
        <v>90</v>
      </c>
      <c r="B687" s="414" t="s">
        <v>91</v>
      </c>
      <c r="C687" s="414" t="s">
        <v>113</v>
      </c>
      <c r="D687" s="411" t="s">
        <v>461</v>
      </c>
      <c r="E687" s="411" t="str">
        <f>+'Merluza común Artesanal'!E481</f>
        <v>EL FENIX I (RPA 965543)</v>
      </c>
      <c r="F687" s="414" t="s">
        <v>101</v>
      </c>
      <c r="G687" s="414" t="s">
        <v>98</v>
      </c>
      <c r="H687" s="418">
        <f>+'Merluza común Artesanal'!N481</f>
        <v>7.9939999999999998</v>
      </c>
      <c r="I687" s="418">
        <f>+'Merluza común Artesanal'!O481</f>
        <v>0</v>
      </c>
      <c r="J687" s="418">
        <f>+'Merluza común Artesanal'!P481</f>
        <v>7.9939999999999998</v>
      </c>
      <c r="K687" s="418">
        <f>+'Merluza común Artesanal'!Q481</f>
        <v>2.2250000000000001</v>
      </c>
      <c r="L687" s="418">
        <f>+'Merluza común Artesanal'!R481</f>
        <v>5.7690000000000001</v>
      </c>
      <c r="M687" s="401">
        <f>+'Merluza común Artesanal'!S481</f>
        <v>0.27833375031273455</v>
      </c>
      <c r="N687" s="397" t="s">
        <v>262</v>
      </c>
      <c r="O687" s="398">
        <f>Resumen_año!$C$5</f>
        <v>43627</v>
      </c>
    </row>
    <row r="688" spans="1:15" ht="15.75" customHeight="1">
      <c r="A688" s="414" t="s">
        <v>90</v>
      </c>
      <c r="B688" s="414" t="s">
        <v>91</v>
      </c>
      <c r="C688" s="414" t="s">
        <v>113</v>
      </c>
      <c r="D688" s="411" t="s">
        <v>461</v>
      </c>
      <c r="E688" s="411" t="str">
        <f>+'Merluza común Artesanal'!E483</f>
        <v>EL ZORRO I (RPA 958349)</v>
      </c>
      <c r="F688" s="414" t="s">
        <v>101</v>
      </c>
      <c r="G688" s="414" t="s">
        <v>96</v>
      </c>
      <c r="H688" s="418">
        <f>+'Merluza común Artesanal'!G483</f>
        <v>3.6859999999999999</v>
      </c>
      <c r="I688" s="418">
        <f>+'Merluza común Artesanal'!H483</f>
        <v>0</v>
      </c>
      <c r="J688" s="418">
        <f>+'Merluza común Artesanal'!I483</f>
        <v>3.6859999999999999</v>
      </c>
      <c r="K688" s="418">
        <f>+'Merluza común Artesanal'!J483</f>
        <v>1.026</v>
      </c>
      <c r="L688" s="418">
        <f>+'Merluza común Artesanal'!K483</f>
        <v>2.66</v>
      </c>
      <c r="M688" s="401">
        <f>+'Merluza común Artesanal'!L483</f>
        <v>0.27835051546391754</v>
      </c>
      <c r="N688" s="397" t="str">
        <f>+'Merluza común Artesanal'!M483</f>
        <v>-</v>
      </c>
      <c r="O688" s="398">
        <f>Resumen_año!$C$5</f>
        <v>43627</v>
      </c>
    </row>
    <row r="689" spans="1:15" ht="15.75" customHeight="1">
      <c r="A689" s="414" t="s">
        <v>90</v>
      </c>
      <c r="B689" s="414" t="s">
        <v>91</v>
      </c>
      <c r="C689" s="414" t="s">
        <v>113</v>
      </c>
      <c r="D689" s="411" t="s">
        <v>461</v>
      </c>
      <c r="E689" s="411" t="str">
        <f>+'Merluza común Artesanal'!E483</f>
        <v>EL ZORRO I (RPA 958349)</v>
      </c>
      <c r="F689" s="414" t="s">
        <v>97</v>
      </c>
      <c r="G689" s="414" t="s">
        <v>98</v>
      </c>
      <c r="H689" s="418">
        <f>+'Merluza común Artesanal'!G484</f>
        <v>4.3049999999999997</v>
      </c>
      <c r="I689" s="418">
        <f>+'Merluza común Artesanal'!H484</f>
        <v>0</v>
      </c>
      <c r="J689" s="418">
        <f>+'Merluza común Artesanal'!I484</f>
        <v>6.9649999999999999</v>
      </c>
      <c r="K689" s="418">
        <f>+'Merluza común Artesanal'!J484</f>
        <v>0</v>
      </c>
      <c r="L689" s="418">
        <f>+'Merluza común Artesanal'!K484</f>
        <v>6.9649999999999999</v>
      </c>
      <c r="M689" s="401">
        <f>+'Merluza común Artesanal'!L484</f>
        <v>0</v>
      </c>
      <c r="N689" s="397" t="str">
        <f>+'Merluza común Artesanal'!M484</f>
        <v>-</v>
      </c>
      <c r="O689" s="398">
        <f>Resumen_año!$C$5</f>
        <v>43627</v>
      </c>
    </row>
    <row r="690" spans="1:15" ht="15.75" customHeight="1">
      <c r="A690" s="414" t="s">
        <v>90</v>
      </c>
      <c r="B690" s="414" t="s">
        <v>91</v>
      </c>
      <c r="C690" s="414" t="s">
        <v>113</v>
      </c>
      <c r="D690" s="411" t="s">
        <v>461</v>
      </c>
      <c r="E690" s="411" t="str">
        <f>+'Merluza común Artesanal'!E483</f>
        <v>EL ZORRO I (RPA 958349)</v>
      </c>
      <c r="F690" s="414" t="s">
        <v>101</v>
      </c>
      <c r="G690" s="414" t="s">
        <v>98</v>
      </c>
      <c r="H690" s="418">
        <f>+'Merluza común Artesanal'!N483</f>
        <v>7.9909999999999997</v>
      </c>
      <c r="I690" s="418">
        <f>+'Merluza común Artesanal'!O483</f>
        <v>0</v>
      </c>
      <c r="J690" s="418">
        <f>+'Merluza común Artesanal'!P483</f>
        <v>7.9909999999999997</v>
      </c>
      <c r="K690" s="418">
        <f>+'Merluza común Artesanal'!Q483</f>
        <v>1.026</v>
      </c>
      <c r="L690" s="418">
        <f>+'Merluza común Artesanal'!R483</f>
        <v>6.9649999999999999</v>
      </c>
      <c r="M690" s="401">
        <f>+'Merluza común Artesanal'!S483</f>
        <v>0.12839444374921788</v>
      </c>
      <c r="N690" s="397" t="s">
        <v>262</v>
      </c>
      <c r="O690" s="398">
        <f>Resumen_año!$C$5</f>
        <v>43627</v>
      </c>
    </row>
    <row r="691" spans="1:15" ht="15.75" customHeight="1">
      <c r="A691" s="414" t="s">
        <v>90</v>
      </c>
      <c r="B691" s="414" t="s">
        <v>91</v>
      </c>
      <c r="C691" s="414" t="s">
        <v>113</v>
      </c>
      <c r="D691" s="411" t="s">
        <v>461</v>
      </c>
      <c r="E691" s="411" t="str">
        <f>+'Merluza común Artesanal'!E485</f>
        <v>ESPERANZA II (RPA 963247)</v>
      </c>
      <c r="F691" s="414" t="s">
        <v>101</v>
      </c>
      <c r="G691" s="414" t="s">
        <v>96</v>
      </c>
      <c r="H691" s="418">
        <f>+'Merluza común Artesanal'!G485</f>
        <v>3.6880000000000002</v>
      </c>
      <c r="I691" s="418">
        <f>+'Merluza común Artesanal'!H485</f>
        <v>0</v>
      </c>
      <c r="J691" s="418">
        <f>+'Merluza común Artesanal'!I485</f>
        <v>3.6880000000000002</v>
      </c>
      <c r="K691" s="418">
        <f>+'Merluza común Artesanal'!J485</f>
        <v>2.0249999999999999</v>
      </c>
      <c r="L691" s="418">
        <f>+'Merluza común Artesanal'!K485</f>
        <v>1.6630000000000003</v>
      </c>
      <c r="M691" s="401">
        <f>+'Merluza común Artesanal'!L485</f>
        <v>0.54907809110629058</v>
      </c>
      <c r="N691" s="397" t="str">
        <f>+'Merluza común Artesanal'!M485</f>
        <v>-</v>
      </c>
      <c r="O691" s="398">
        <f>Resumen_año!$C$5</f>
        <v>43627</v>
      </c>
    </row>
    <row r="692" spans="1:15" ht="15.75" customHeight="1">
      <c r="A692" s="414" t="s">
        <v>90</v>
      </c>
      <c r="B692" s="414" t="s">
        <v>91</v>
      </c>
      <c r="C692" s="414" t="s">
        <v>113</v>
      </c>
      <c r="D692" s="411" t="s">
        <v>461</v>
      </c>
      <c r="E692" s="411" t="str">
        <f>+'Merluza común Artesanal'!E485</f>
        <v>ESPERANZA II (RPA 963247)</v>
      </c>
      <c r="F692" s="414" t="s">
        <v>97</v>
      </c>
      <c r="G692" s="414" t="s">
        <v>98</v>
      </c>
      <c r="H692" s="418">
        <f>+'Merluza común Artesanal'!G486</f>
        <v>4.3070000000000004</v>
      </c>
      <c r="I692" s="418">
        <f>+'Merluza común Artesanal'!H486</f>
        <v>0</v>
      </c>
      <c r="J692" s="418">
        <f>+'Merluza común Artesanal'!I486</f>
        <v>5.9700000000000006</v>
      </c>
      <c r="K692" s="418">
        <f>+'Merluza común Artesanal'!J486</f>
        <v>0</v>
      </c>
      <c r="L692" s="418">
        <f>+'Merluza común Artesanal'!K486</f>
        <v>5.9700000000000006</v>
      </c>
      <c r="M692" s="401">
        <f>+'Merluza común Artesanal'!L486</f>
        <v>0</v>
      </c>
      <c r="N692" s="397" t="str">
        <f>+'Merluza común Artesanal'!M486</f>
        <v>-</v>
      </c>
      <c r="O692" s="398">
        <f>Resumen_año!$C$5</f>
        <v>43627</v>
      </c>
    </row>
    <row r="693" spans="1:15" ht="15.75" customHeight="1">
      <c r="A693" s="414" t="s">
        <v>90</v>
      </c>
      <c r="B693" s="414" t="s">
        <v>91</v>
      </c>
      <c r="C693" s="414" t="s">
        <v>113</v>
      </c>
      <c r="D693" s="411" t="s">
        <v>461</v>
      </c>
      <c r="E693" s="411" t="str">
        <f>+'Merluza común Artesanal'!E485</f>
        <v>ESPERANZA II (RPA 963247)</v>
      </c>
      <c r="F693" s="414" t="s">
        <v>101</v>
      </c>
      <c r="G693" s="414" t="s">
        <v>98</v>
      </c>
      <c r="H693" s="418">
        <f>+'Merluza común Artesanal'!N485</f>
        <v>7.995000000000001</v>
      </c>
      <c r="I693" s="418">
        <f>+'Merluza común Artesanal'!O485</f>
        <v>0</v>
      </c>
      <c r="J693" s="418">
        <f>+'Merluza común Artesanal'!P485</f>
        <v>7.995000000000001</v>
      </c>
      <c r="K693" s="418">
        <f>+'Merluza común Artesanal'!Q485</f>
        <v>2.0249999999999999</v>
      </c>
      <c r="L693" s="418">
        <f>+'Merluza común Artesanal'!R485</f>
        <v>5.9700000000000006</v>
      </c>
      <c r="M693" s="401">
        <f>+'Merluza común Artesanal'!S485</f>
        <v>0.25328330206378985</v>
      </c>
      <c r="N693" s="397" t="s">
        <v>262</v>
      </c>
      <c r="O693" s="398">
        <f>Resumen_año!$C$5</f>
        <v>43627</v>
      </c>
    </row>
    <row r="694" spans="1:15" ht="15.75" customHeight="1">
      <c r="A694" s="414" t="s">
        <v>90</v>
      </c>
      <c r="B694" s="414" t="s">
        <v>91</v>
      </c>
      <c r="C694" s="414" t="s">
        <v>113</v>
      </c>
      <c r="D694" s="411" t="s">
        <v>461</v>
      </c>
      <c r="E694" s="411" t="str">
        <f>+'Merluza común Artesanal'!E487</f>
        <v>LUIS RICARDO III (RPA 966090)</v>
      </c>
      <c r="F694" s="414" t="s">
        <v>101</v>
      </c>
      <c r="G694" s="414" t="s">
        <v>96</v>
      </c>
      <c r="H694" s="418">
        <f>+'Merluza común Artesanal'!G487</f>
        <v>3.6859999999999999</v>
      </c>
      <c r="I694" s="418">
        <f>+'Merluza común Artesanal'!H487</f>
        <v>0</v>
      </c>
      <c r="J694" s="418">
        <f>+'Merluza común Artesanal'!I487</f>
        <v>3.6859999999999999</v>
      </c>
      <c r="K694" s="418">
        <f>+'Merluza común Artesanal'!J487</f>
        <v>2.5920000000000001</v>
      </c>
      <c r="L694" s="418">
        <f>+'Merluza común Artesanal'!K487</f>
        <v>1.0939999999999999</v>
      </c>
      <c r="M694" s="401">
        <f>+'Merluza común Artesanal'!L487</f>
        <v>0.70320130222463373</v>
      </c>
      <c r="N694" s="397" t="str">
        <f>+'Merluza común Artesanal'!M487</f>
        <v>-</v>
      </c>
      <c r="O694" s="398">
        <f>Resumen_año!$C$5</f>
        <v>43627</v>
      </c>
    </row>
    <row r="695" spans="1:15" ht="15.75" customHeight="1">
      <c r="A695" s="414" t="s">
        <v>90</v>
      </c>
      <c r="B695" s="414" t="s">
        <v>91</v>
      </c>
      <c r="C695" s="414" t="s">
        <v>113</v>
      </c>
      <c r="D695" s="411" t="s">
        <v>461</v>
      </c>
      <c r="E695" s="411" t="str">
        <f>+'Merluza común Artesanal'!E487</f>
        <v>LUIS RICARDO III (RPA 966090)</v>
      </c>
      <c r="F695" s="414" t="s">
        <v>97</v>
      </c>
      <c r="G695" s="414" t="s">
        <v>98</v>
      </c>
      <c r="H695" s="418">
        <f>+'Merluza común Artesanal'!G488</f>
        <v>4.306</v>
      </c>
      <c r="I695" s="418">
        <f>+'Merluza común Artesanal'!H488</f>
        <v>0</v>
      </c>
      <c r="J695" s="418">
        <f>+'Merluza común Artesanal'!I488</f>
        <v>5.4</v>
      </c>
      <c r="K695" s="418">
        <f>+'Merluza común Artesanal'!J488</f>
        <v>0</v>
      </c>
      <c r="L695" s="418">
        <f>+'Merluza común Artesanal'!K488</f>
        <v>5.4</v>
      </c>
      <c r="M695" s="401">
        <f>+'Merluza común Artesanal'!L488</f>
        <v>0</v>
      </c>
      <c r="N695" s="397" t="str">
        <f>+'Merluza común Artesanal'!M488</f>
        <v>-</v>
      </c>
      <c r="O695" s="398">
        <f>Resumen_año!$C$5</f>
        <v>43627</v>
      </c>
    </row>
    <row r="696" spans="1:15" ht="15.75" customHeight="1">
      <c r="A696" s="414" t="s">
        <v>90</v>
      </c>
      <c r="B696" s="414" t="s">
        <v>91</v>
      </c>
      <c r="C696" s="414" t="s">
        <v>113</v>
      </c>
      <c r="D696" s="411" t="s">
        <v>461</v>
      </c>
      <c r="E696" s="411" t="str">
        <f>+'Merluza común Artesanal'!E487</f>
        <v>LUIS RICARDO III (RPA 966090)</v>
      </c>
      <c r="F696" s="414" t="s">
        <v>101</v>
      </c>
      <c r="G696" s="414" t="s">
        <v>98</v>
      </c>
      <c r="H696" s="418">
        <f>+'Merluza común Artesanal'!N487</f>
        <v>7.992</v>
      </c>
      <c r="I696" s="418">
        <f>+'Merluza común Artesanal'!O487</f>
        <v>0</v>
      </c>
      <c r="J696" s="418">
        <f>+'Merluza común Artesanal'!P487</f>
        <v>7.992</v>
      </c>
      <c r="K696" s="418">
        <f>+'Merluza común Artesanal'!Q487</f>
        <v>2.5920000000000001</v>
      </c>
      <c r="L696" s="418">
        <f>+'Merluza común Artesanal'!R487</f>
        <v>5.4</v>
      </c>
      <c r="M696" s="401">
        <f>+'Merluza común Artesanal'!S487</f>
        <v>0.32432432432432434</v>
      </c>
      <c r="N696" s="397" t="s">
        <v>262</v>
      </c>
      <c r="O696" s="398">
        <f>Resumen_año!$C$5</f>
        <v>43627</v>
      </c>
    </row>
    <row r="697" spans="1:15" ht="15.75" customHeight="1">
      <c r="A697" s="414" t="s">
        <v>90</v>
      </c>
      <c r="B697" s="414" t="s">
        <v>91</v>
      </c>
      <c r="C697" s="414" t="s">
        <v>113</v>
      </c>
      <c r="D697" s="411" t="s">
        <v>461</v>
      </c>
      <c r="E697" s="411" t="str">
        <f>+'Merluza común Artesanal'!E489</f>
        <v>MANUTARA II (RPA 956902)</v>
      </c>
      <c r="F697" s="414" t="s">
        <v>101</v>
      </c>
      <c r="G697" s="414" t="s">
        <v>96</v>
      </c>
      <c r="H697" s="418">
        <f>+'Merluza común Artesanal'!G489</f>
        <v>3.6869999999999998</v>
      </c>
      <c r="I697" s="418">
        <f>+'Merluza común Artesanal'!H489</f>
        <v>0</v>
      </c>
      <c r="J697" s="418">
        <f>+'Merluza común Artesanal'!I489</f>
        <v>3.6869999999999998</v>
      </c>
      <c r="K697" s="418">
        <f>+'Merluza común Artesanal'!J489</f>
        <v>1.458</v>
      </c>
      <c r="L697" s="418">
        <f>+'Merluza común Artesanal'!K489</f>
        <v>2.2290000000000001</v>
      </c>
      <c r="M697" s="401">
        <f>+'Merluza común Artesanal'!L489</f>
        <v>0.39544344995931652</v>
      </c>
      <c r="N697" s="397" t="str">
        <f>+'Merluza común Artesanal'!M489</f>
        <v>-</v>
      </c>
      <c r="O697" s="398">
        <f>Resumen_año!$C$5</f>
        <v>43627</v>
      </c>
    </row>
    <row r="698" spans="1:15" ht="15.75" customHeight="1">
      <c r="A698" s="414" t="s">
        <v>90</v>
      </c>
      <c r="B698" s="414" t="s">
        <v>91</v>
      </c>
      <c r="C698" s="414" t="s">
        <v>113</v>
      </c>
      <c r="D698" s="411" t="s">
        <v>461</v>
      </c>
      <c r="E698" s="411" t="str">
        <f>+'Merluza común Artesanal'!E489</f>
        <v>MANUTARA II (RPA 956902)</v>
      </c>
      <c r="F698" s="414" t="s">
        <v>97</v>
      </c>
      <c r="G698" s="414" t="s">
        <v>98</v>
      </c>
      <c r="H698" s="418">
        <f>+'Merluza común Artesanal'!G490</f>
        <v>4.3070000000000004</v>
      </c>
      <c r="I698" s="418">
        <f>+'Merluza común Artesanal'!H490</f>
        <v>0</v>
      </c>
      <c r="J698" s="418">
        <f>+'Merluza común Artesanal'!I490</f>
        <v>6.5360000000000005</v>
      </c>
      <c r="K698" s="418">
        <f>+'Merluza común Artesanal'!J490</f>
        <v>0</v>
      </c>
      <c r="L698" s="418">
        <f>+'Merluza común Artesanal'!K490</f>
        <v>6.5360000000000005</v>
      </c>
      <c r="M698" s="401">
        <f>+'Merluza común Artesanal'!L490</f>
        <v>0</v>
      </c>
      <c r="N698" s="397" t="str">
        <f>+'Merluza común Artesanal'!M490</f>
        <v>-</v>
      </c>
      <c r="O698" s="398">
        <f>Resumen_año!$C$5</f>
        <v>43627</v>
      </c>
    </row>
    <row r="699" spans="1:15" ht="15.75" customHeight="1">
      <c r="A699" s="414" t="s">
        <v>90</v>
      </c>
      <c r="B699" s="414" t="s">
        <v>91</v>
      </c>
      <c r="C699" s="414" t="s">
        <v>113</v>
      </c>
      <c r="D699" s="411" t="s">
        <v>461</v>
      </c>
      <c r="E699" s="411" t="str">
        <f>+'Merluza común Artesanal'!E489</f>
        <v>MANUTARA II (RPA 956902)</v>
      </c>
      <c r="F699" s="414" t="s">
        <v>101</v>
      </c>
      <c r="G699" s="414" t="s">
        <v>98</v>
      </c>
      <c r="H699" s="418">
        <f>+'Merluza común Artesanal'!N489</f>
        <v>7.9939999999999998</v>
      </c>
      <c r="I699" s="418">
        <f>+'Merluza común Artesanal'!O489</f>
        <v>0</v>
      </c>
      <c r="J699" s="418">
        <f>+'Merluza común Artesanal'!P489</f>
        <v>7.9939999999999998</v>
      </c>
      <c r="K699" s="418">
        <f>+'Merluza común Artesanal'!Q489</f>
        <v>1.458</v>
      </c>
      <c r="L699" s="418">
        <f>+'Merluza común Artesanal'!R489</f>
        <v>6.5359999999999996</v>
      </c>
      <c r="M699" s="401">
        <f>+'Merluza común Artesanal'!S489</f>
        <v>0.18238679009256942</v>
      </c>
      <c r="N699" s="397" t="s">
        <v>262</v>
      </c>
      <c r="O699" s="398">
        <f>Resumen_año!$C$5</f>
        <v>43627</v>
      </c>
    </row>
    <row r="700" spans="1:15" ht="15.75" customHeight="1">
      <c r="A700" s="414" t="s">
        <v>90</v>
      </c>
      <c r="B700" s="414" t="s">
        <v>91</v>
      </c>
      <c r="C700" s="414" t="s">
        <v>113</v>
      </c>
      <c r="D700" s="411" t="s">
        <v>461</v>
      </c>
      <c r="E700" s="411" t="str">
        <f>+'Merluza común Artesanal'!E491</f>
        <v>PEZ DORADO III (RPA 967326)</v>
      </c>
      <c r="F700" s="414" t="s">
        <v>101</v>
      </c>
      <c r="G700" s="414" t="s">
        <v>96</v>
      </c>
      <c r="H700" s="418">
        <f>+'Merluza común Artesanal'!G491</f>
        <v>3.6869999999999998</v>
      </c>
      <c r="I700" s="418">
        <f>+'Merluza común Artesanal'!H491</f>
        <v>0</v>
      </c>
      <c r="J700" s="418">
        <f>+'Merluza común Artesanal'!I491</f>
        <v>3.6869999999999998</v>
      </c>
      <c r="K700" s="418">
        <f>+'Merluza común Artesanal'!J491</f>
        <v>3.105</v>
      </c>
      <c r="L700" s="418">
        <f>+'Merluza común Artesanal'!K491</f>
        <v>0.58199999999999985</v>
      </c>
      <c r="M700" s="401">
        <f>+'Merluza común Artesanal'!L491</f>
        <v>0.84214808787632223</v>
      </c>
      <c r="N700" s="397" t="str">
        <f>+'Merluza común Artesanal'!M491</f>
        <v>-</v>
      </c>
      <c r="O700" s="398">
        <f>Resumen_año!$C$5</f>
        <v>43627</v>
      </c>
    </row>
    <row r="701" spans="1:15" ht="15.75" customHeight="1">
      <c r="A701" s="414" t="s">
        <v>90</v>
      </c>
      <c r="B701" s="414" t="s">
        <v>91</v>
      </c>
      <c r="C701" s="414" t="s">
        <v>113</v>
      </c>
      <c r="D701" s="411" t="s">
        <v>461</v>
      </c>
      <c r="E701" s="411" t="str">
        <f>+'Merluza común Artesanal'!E491</f>
        <v>PEZ DORADO III (RPA 967326)</v>
      </c>
      <c r="F701" s="414" t="s">
        <v>97</v>
      </c>
      <c r="G701" s="414" t="s">
        <v>98</v>
      </c>
      <c r="H701" s="418">
        <f>+'Merluza común Artesanal'!G492</f>
        <v>4.306</v>
      </c>
      <c r="I701" s="418">
        <f>+'Merluza común Artesanal'!H492</f>
        <v>0</v>
      </c>
      <c r="J701" s="418">
        <f>+'Merluza común Artesanal'!I492</f>
        <v>4.8879999999999999</v>
      </c>
      <c r="K701" s="418">
        <f>+'Merluza común Artesanal'!J492</f>
        <v>0</v>
      </c>
      <c r="L701" s="418">
        <f>+'Merluza común Artesanal'!K492</f>
        <v>4.8879999999999999</v>
      </c>
      <c r="M701" s="401">
        <f>+'Merluza común Artesanal'!L492</f>
        <v>0</v>
      </c>
      <c r="N701" s="397" t="str">
        <f>+'Merluza común Artesanal'!M492</f>
        <v>-</v>
      </c>
      <c r="O701" s="398">
        <f>Resumen_año!$C$5</f>
        <v>43627</v>
      </c>
    </row>
    <row r="702" spans="1:15" ht="15.75" customHeight="1">
      <c r="A702" s="414" t="s">
        <v>90</v>
      </c>
      <c r="B702" s="414" t="s">
        <v>91</v>
      </c>
      <c r="C702" s="414" t="s">
        <v>113</v>
      </c>
      <c r="D702" s="411" t="s">
        <v>461</v>
      </c>
      <c r="E702" s="411" t="str">
        <f>+'Merluza común Artesanal'!E491</f>
        <v>PEZ DORADO III (RPA 967326)</v>
      </c>
      <c r="F702" s="414" t="s">
        <v>101</v>
      </c>
      <c r="G702" s="414" t="s">
        <v>98</v>
      </c>
      <c r="H702" s="418">
        <f>+'Merluza común Artesanal'!N491</f>
        <v>7.9930000000000003</v>
      </c>
      <c r="I702" s="418">
        <f>+'Merluza común Artesanal'!O491</f>
        <v>0</v>
      </c>
      <c r="J702" s="418">
        <f>+'Merluza común Artesanal'!P491</f>
        <v>7.9930000000000003</v>
      </c>
      <c r="K702" s="418">
        <f>+'Merluza común Artesanal'!Q491</f>
        <v>3.105</v>
      </c>
      <c r="L702" s="418">
        <f>+'Merluza común Artesanal'!R491</f>
        <v>4.8879999999999999</v>
      </c>
      <c r="M702" s="401">
        <f>+'Merluza común Artesanal'!S491</f>
        <v>0.38846490679344425</v>
      </c>
      <c r="N702" s="397" t="s">
        <v>262</v>
      </c>
      <c r="O702" s="398">
        <f>Resumen_año!$C$5</f>
        <v>43627</v>
      </c>
    </row>
    <row r="703" spans="1:15" ht="15.75" customHeight="1">
      <c r="A703" s="414" t="s">
        <v>90</v>
      </c>
      <c r="B703" s="414" t="s">
        <v>91</v>
      </c>
      <c r="C703" s="414" t="s">
        <v>113</v>
      </c>
      <c r="D703" s="411" t="s">
        <v>461</v>
      </c>
      <c r="E703" s="411" t="str">
        <f>+'Merluza común Artesanal'!E493</f>
        <v>SAN NICOLAS I (RPA 963622)</v>
      </c>
      <c r="F703" s="414" t="s">
        <v>101</v>
      </c>
      <c r="G703" s="414" t="s">
        <v>96</v>
      </c>
      <c r="H703" s="418">
        <f>+'Merluza común Artesanal'!G493</f>
        <v>3.6869999999999998</v>
      </c>
      <c r="I703" s="418">
        <f>+'Merluza común Artesanal'!H493</f>
        <v>0</v>
      </c>
      <c r="J703" s="418">
        <f>+'Merluza común Artesanal'!I493</f>
        <v>3.6869999999999998</v>
      </c>
      <c r="K703" s="418">
        <f>+'Merluza común Artesanal'!J493</f>
        <v>2.5499999999999998</v>
      </c>
      <c r="L703" s="418">
        <f>+'Merluza común Artesanal'!K493</f>
        <v>1.137</v>
      </c>
      <c r="M703" s="401">
        <f>+'Merluza común Artesanal'!L493</f>
        <v>0.69161920260374288</v>
      </c>
      <c r="N703" s="397" t="str">
        <f>+'Merluza común Artesanal'!M493</f>
        <v>-</v>
      </c>
      <c r="O703" s="398">
        <f>Resumen_año!$C$5</f>
        <v>43627</v>
      </c>
    </row>
    <row r="704" spans="1:15" ht="15.75" customHeight="1">
      <c r="A704" s="414" t="s">
        <v>90</v>
      </c>
      <c r="B704" s="414" t="s">
        <v>91</v>
      </c>
      <c r="C704" s="414" t="s">
        <v>113</v>
      </c>
      <c r="D704" s="411" t="s">
        <v>461</v>
      </c>
      <c r="E704" s="411" t="str">
        <f>+'Merluza común Artesanal'!E493</f>
        <v>SAN NICOLAS I (RPA 963622)</v>
      </c>
      <c r="F704" s="414" t="s">
        <v>97</v>
      </c>
      <c r="G704" s="414" t="s">
        <v>98</v>
      </c>
      <c r="H704" s="418">
        <f>+'Merluza común Artesanal'!G494</f>
        <v>4.306</v>
      </c>
      <c r="I704" s="418">
        <f>+'Merluza común Artesanal'!H494</f>
        <v>0</v>
      </c>
      <c r="J704" s="418">
        <f>+'Merluza común Artesanal'!I494</f>
        <v>5.4429999999999996</v>
      </c>
      <c r="K704" s="418">
        <f>+'Merluza común Artesanal'!J494</f>
        <v>0</v>
      </c>
      <c r="L704" s="418">
        <f>+'Merluza común Artesanal'!K494</f>
        <v>5.4429999999999996</v>
      </c>
      <c r="M704" s="401">
        <f>+'Merluza común Artesanal'!L494</f>
        <v>0</v>
      </c>
      <c r="N704" s="397" t="str">
        <f>+'Merluza común Artesanal'!M494</f>
        <v>-</v>
      </c>
      <c r="O704" s="398">
        <f>Resumen_año!$C$5</f>
        <v>43627</v>
      </c>
    </row>
    <row r="705" spans="1:15" ht="15.75" customHeight="1">
      <c r="A705" s="414" t="s">
        <v>90</v>
      </c>
      <c r="B705" s="414" t="s">
        <v>91</v>
      </c>
      <c r="C705" s="414" t="s">
        <v>113</v>
      </c>
      <c r="D705" s="411" t="s">
        <v>461</v>
      </c>
      <c r="E705" s="411" t="str">
        <f>+'Merluza común Artesanal'!E493</f>
        <v>SAN NICOLAS I (RPA 963622)</v>
      </c>
      <c r="F705" s="414" t="s">
        <v>101</v>
      </c>
      <c r="G705" s="414" t="s">
        <v>98</v>
      </c>
      <c r="H705" s="418">
        <f>+'Merluza común Artesanal'!N493</f>
        <v>7.9930000000000003</v>
      </c>
      <c r="I705" s="418">
        <f>+'Merluza común Artesanal'!O493</f>
        <v>0</v>
      </c>
      <c r="J705" s="418">
        <f>+'Merluza común Artesanal'!P493</f>
        <v>7.9930000000000003</v>
      </c>
      <c r="K705" s="418">
        <f>+'Merluza común Artesanal'!Q493</f>
        <v>2.5499999999999998</v>
      </c>
      <c r="L705" s="418">
        <f>+'Merluza común Artesanal'!R493</f>
        <v>5.4430000000000005</v>
      </c>
      <c r="M705" s="401">
        <f>+'Merluza común Artesanal'!S493</f>
        <v>0.31902915050669334</v>
      </c>
      <c r="N705" s="397" t="s">
        <v>262</v>
      </c>
      <c r="O705" s="398">
        <f>Resumen_año!$C$5</f>
        <v>43627</v>
      </c>
    </row>
    <row r="706" spans="1:15" ht="15.75" customHeight="1">
      <c r="A706" s="414" t="s">
        <v>90</v>
      </c>
      <c r="B706" s="414" t="s">
        <v>91</v>
      </c>
      <c r="C706" s="414" t="s">
        <v>113</v>
      </c>
      <c r="D706" s="411" t="s">
        <v>461</v>
      </c>
      <c r="E706" s="411" t="str">
        <f>+'Merluza común Artesanal'!E495</f>
        <v>SAN ROQUE VII (RPA 966419)</v>
      </c>
      <c r="F706" s="414" t="s">
        <v>101</v>
      </c>
      <c r="G706" s="414" t="s">
        <v>96</v>
      </c>
      <c r="H706" s="418">
        <f>+'Merluza común Artesanal'!G495</f>
        <v>3.6869999999999998</v>
      </c>
      <c r="I706" s="418">
        <f>+'Merluza común Artesanal'!H495</f>
        <v>10</v>
      </c>
      <c r="J706" s="418">
        <f>+'Merluza común Artesanal'!I495</f>
        <v>13.686999999999999</v>
      </c>
      <c r="K706" s="418">
        <f>+'Merluza común Artesanal'!J495</f>
        <v>3.1320000000000001</v>
      </c>
      <c r="L706" s="418">
        <f>+'Merluza común Artesanal'!K495</f>
        <v>10.555</v>
      </c>
      <c r="M706" s="401">
        <f>+'Merluza común Artesanal'!L495</f>
        <v>0.22883027690509244</v>
      </c>
      <c r="N706" s="397" t="str">
        <f>+'Merluza común Artesanal'!M495</f>
        <v>-</v>
      </c>
      <c r="O706" s="398">
        <f>Resumen_año!$C$5</f>
        <v>43627</v>
      </c>
    </row>
    <row r="707" spans="1:15" ht="15.75" customHeight="1">
      <c r="A707" s="414" t="s">
        <v>90</v>
      </c>
      <c r="B707" s="414" t="s">
        <v>91</v>
      </c>
      <c r="C707" s="414" t="s">
        <v>113</v>
      </c>
      <c r="D707" s="411" t="s">
        <v>461</v>
      </c>
      <c r="E707" s="411" t="str">
        <f>+'Merluza común Artesanal'!E495</f>
        <v>SAN ROQUE VII (RPA 966419)</v>
      </c>
      <c r="F707" s="414" t="s">
        <v>97</v>
      </c>
      <c r="G707" s="414" t="s">
        <v>98</v>
      </c>
      <c r="H707" s="418">
        <f>+'Merluza común Artesanal'!G496</f>
        <v>4.3070000000000004</v>
      </c>
      <c r="I707" s="418">
        <f>+'Merluza común Artesanal'!H496</f>
        <v>10</v>
      </c>
      <c r="J707" s="418">
        <f>+'Merluza común Artesanal'!I496</f>
        <v>24.862000000000002</v>
      </c>
      <c r="K707" s="418">
        <f>+'Merluza común Artesanal'!J496</f>
        <v>0</v>
      </c>
      <c r="L707" s="418">
        <f>+'Merluza común Artesanal'!K496</f>
        <v>24.862000000000002</v>
      </c>
      <c r="M707" s="401">
        <f>+'Merluza común Artesanal'!L496</f>
        <v>0</v>
      </c>
      <c r="N707" s="397" t="str">
        <f>+'Merluza común Artesanal'!M496</f>
        <v>-</v>
      </c>
      <c r="O707" s="398">
        <f>Resumen_año!$C$5</f>
        <v>43627</v>
      </c>
    </row>
    <row r="708" spans="1:15" ht="15.75" customHeight="1">
      <c r="A708" s="414" t="s">
        <v>90</v>
      </c>
      <c r="B708" s="414" t="s">
        <v>91</v>
      </c>
      <c r="C708" s="414" t="s">
        <v>113</v>
      </c>
      <c r="D708" s="411" t="s">
        <v>461</v>
      </c>
      <c r="E708" s="411" t="str">
        <f>+'Merluza común Artesanal'!E495</f>
        <v>SAN ROQUE VII (RPA 966419)</v>
      </c>
      <c r="F708" s="414" t="s">
        <v>101</v>
      </c>
      <c r="G708" s="414" t="s">
        <v>98</v>
      </c>
      <c r="H708" s="418">
        <f>+'Merluza común Artesanal'!N495</f>
        <v>7.9939999999999998</v>
      </c>
      <c r="I708" s="418">
        <f>+'Merluza común Artesanal'!O495</f>
        <v>20</v>
      </c>
      <c r="J708" s="418">
        <f>+'Merluza común Artesanal'!P495</f>
        <v>27.994</v>
      </c>
      <c r="K708" s="418">
        <f>+'Merluza común Artesanal'!Q495</f>
        <v>3.1320000000000001</v>
      </c>
      <c r="L708" s="418">
        <f>+'Merluza común Artesanal'!R495</f>
        <v>24.861999999999998</v>
      </c>
      <c r="M708" s="401">
        <f>+'Merluza común Artesanal'!S495</f>
        <v>0.11188111738229621</v>
      </c>
      <c r="N708" s="397" t="s">
        <v>262</v>
      </c>
      <c r="O708" s="398">
        <f>Resumen_año!$C$5</f>
        <v>43627</v>
      </c>
    </row>
    <row r="709" spans="1:15" ht="15.75" customHeight="1">
      <c r="A709" s="414" t="s">
        <v>90</v>
      </c>
      <c r="B709" s="414" t="s">
        <v>91</v>
      </c>
      <c r="C709" s="414" t="s">
        <v>113</v>
      </c>
      <c r="D709" s="411" t="s">
        <v>461</v>
      </c>
      <c r="E709" s="411" t="str">
        <f>+'Merluza común Artesanal'!E497</f>
        <v>TITANIC VII (RPA 967667)</v>
      </c>
      <c r="F709" s="414" t="s">
        <v>101</v>
      </c>
      <c r="G709" s="414" t="s">
        <v>96</v>
      </c>
      <c r="H709" s="418">
        <f>+'Merluza común Artesanal'!G497</f>
        <v>3.6869999999999998</v>
      </c>
      <c r="I709" s="418">
        <f>+'Merluza común Artesanal'!H497</f>
        <v>0</v>
      </c>
      <c r="J709" s="418">
        <f>+'Merluza común Artesanal'!I497</f>
        <v>3.6869999999999998</v>
      </c>
      <c r="K709" s="418">
        <f>+'Merluza común Artesanal'!J497</f>
        <v>1.714</v>
      </c>
      <c r="L709" s="418">
        <f>+'Merluza común Artesanal'!K497</f>
        <v>1.9729999999999999</v>
      </c>
      <c r="M709" s="401">
        <f>+'Merluza común Artesanal'!L497</f>
        <v>0.46487659343639814</v>
      </c>
      <c r="N709" s="397" t="str">
        <f>+'Merluza común Artesanal'!M497</f>
        <v>-</v>
      </c>
      <c r="O709" s="398">
        <f>Resumen_año!$C$5</f>
        <v>43627</v>
      </c>
    </row>
    <row r="710" spans="1:15" ht="15.75" customHeight="1">
      <c r="A710" s="414" t="s">
        <v>90</v>
      </c>
      <c r="B710" s="414" t="s">
        <v>91</v>
      </c>
      <c r="C710" s="414" t="s">
        <v>113</v>
      </c>
      <c r="D710" s="411" t="s">
        <v>461</v>
      </c>
      <c r="E710" s="411" t="str">
        <f>+'Merluza común Artesanal'!E497</f>
        <v>TITANIC VII (RPA 967667)</v>
      </c>
      <c r="F710" s="414" t="s">
        <v>97</v>
      </c>
      <c r="G710" s="414" t="s">
        <v>98</v>
      </c>
      <c r="H710" s="418">
        <f>+'Merluza común Artesanal'!G498</f>
        <v>4.306</v>
      </c>
      <c r="I710" s="418">
        <f>+'Merluza común Artesanal'!H498</f>
        <v>0</v>
      </c>
      <c r="J710" s="418">
        <f>+'Merluza común Artesanal'!I498</f>
        <v>6.2789999999999999</v>
      </c>
      <c r="K710" s="418">
        <f>+'Merluza común Artesanal'!J498</f>
        <v>0</v>
      </c>
      <c r="L710" s="418">
        <f>+'Merluza común Artesanal'!K498</f>
        <v>6.2789999999999999</v>
      </c>
      <c r="M710" s="401">
        <f>+'Merluza común Artesanal'!L498</f>
        <v>0</v>
      </c>
      <c r="N710" s="397" t="str">
        <f>+'Merluza común Artesanal'!M498</f>
        <v>-</v>
      </c>
      <c r="O710" s="398">
        <f>Resumen_año!$C$5</f>
        <v>43627</v>
      </c>
    </row>
    <row r="711" spans="1:15" ht="15.75" customHeight="1">
      <c r="A711" s="414" t="s">
        <v>90</v>
      </c>
      <c r="B711" s="414" t="s">
        <v>91</v>
      </c>
      <c r="C711" s="414" t="s">
        <v>113</v>
      </c>
      <c r="D711" s="411" t="s">
        <v>461</v>
      </c>
      <c r="E711" s="411" t="str">
        <f>+'Merluza común Artesanal'!E497</f>
        <v>TITANIC VII (RPA 967667)</v>
      </c>
      <c r="F711" s="414" t="s">
        <v>101</v>
      </c>
      <c r="G711" s="414" t="s">
        <v>98</v>
      </c>
      <c r="H711" s="418">
        <f>+'Merluza común Artesanal'!N497</f>
        <v>7.9930000000000003</v>
      </c>
      <c r="I711" s="418">
        <f>+'Merluza común Artesanal'!O497</f>
        <v>0</v>
      </c>
      <c r="J711" s="418">
        <f>+'Merluza común Artesanal'!P497</f>
        <v>7.9930000000000003</v>
      </c>
      <c r="K711" s="418">
        <f>+'Merluza común Artesanal'!Q497</f>
        <v>1.714</v>
      </c>
      <c r="L711" s="418">
        <f>+'Merluza común Artesanal'!R497</f>
        <v>6.2789999999999999</v>
      </c>
      <c r="M711" s="401">
        <f>+'Merluza común Artesanal'!S497</f>
        <v>0.21443763292881271</v>
      </c>
      <c r="N711" s="397" t="s">
        <v>262</v>
      </c>
      <c r="O711" s="398">
        <f>Resumen_año!$C$5</f>
        <v>43627</v>
      </c>
    </row>
    <row r="712" spans="1:15" ht="15.75" customHeight="1">
      <c r="A712" s="414" t="s">
        <v>90</v>
      </c>
      <c r="B712" s="414" t="s">
        <v>91</v>
      </c>
      <c r="C712" s="414" t="s">
        <v>113</v>
      </c>
      <c r="D712" s="408" t="s">
        <v>107</v>
      </c>
      <c r="E712" s="408" t="str">
        <f>+'Merluza común Artesanal'!E499</f>
        <v>STI DE PESCADORES ARTESANALES RECOLECTORES DE ORILLA BUZOS Y ALGUEROS N°2 DE PUTU     RSU 70.50.158</v>
      </c>
      <c r="F712" s="414" t="s">
        <v>95</v>
      </c>
      <c r="G712" s="414" t="s">
        <v>100</v>
      </c>
      <c r="H712" s="418">
        <f>+'Merluza común Artesanal'!G499</f>
        <v>4.0730000000000004</v>
      </c>
      <c r="I712" s="418">
        <f>+'Merluza común Artesanal'!H499</f>
        <v>0</v>
      </c>
      <c r="J712" s="418">
        <f>+'Merluza común Artesanal'!I499</f>
        <v>4.0730000000000004</v>
      </c>
      <c r="K712" s="418">
        <f>+'Merluza común Artesanal'!J499</f>
        <v>1.2210000000000001</v>
      </c>
      <c r="L712" s="418">
        <f>+'Merluza común Artesanal'!K499</f>
        <v>2.8520000000000003</v>
      </c>
      <c r="M712" s="401">
        <f>+'Merluza común Artesanal'!L499</f>
        <v>0.29977903265406336</v>
      </c>
      <c r="N712" s="397" t="str">
        <f>+'Merluza común Artesanal'!M499</f>
        <v>-</v>
      </c>
      <c r="O712" s="398">
        <f>Resumen_año!$C$5</f>
        <v>43627</v>
      </c>
    </row>
    <row r="713" spans="1:15" ht="15.75" customHeight="1">
      <c r="A713" s="414" t="s">
        <v>90</v>
      </c>
      <c r="B713" s="414" t="s">
        <v>91</v>
      </c>
      <c r="C713" s="414" t="s">
        <v>113</v>
      </c>
      <c r="D713" s="411" t="s">
        <v>461</v>
      </c>
      <c r="E713" s="408" t="str">
        <f>+'Merluza común Artesanal'!E500</f>
        <v>SOFIA II (RPA 963674)</v>
      </c>
      <c r="F713" s="414" t="s">
        <v>101</v>
      </c>
      <c r="G713" s="414" t="s">
        <v>96</v>
      </c>
      <c r="H713" s="418">
        <f>+'Merluza común Artesanal'!G500</f>
        <v>2.8519999999999999</v>
      </c>
      <c r="I713" s="418">
        <f>+'Merluza común Artesanal'!H500</f>
        <v>0</v>
      </c>
      <c r="J713" s="418">
        <f>+'Merluza común Artesanal'!I500</f>
        <v>2.8519999999999999</v>
      </c>
      <c r="K713" s="418">
        <f>+'Merluza común Artesanal'!J500</f>
        <v>2.0310000000000001</v>
      </c>
      <c r="L713" s="418">
        <f>+'Merluza común Artesanal'!K500</f>
        <v>0.82099999999999973</v>
      </c>
      <c r="M713" s="401">
        <f>+'Merluza común Artesanal'!L500</f>
        <v>0.7121318373071529</v>
      </c>
      <c r="N713" s="397" t="str">
        <f>+'Merluza común Artesanal'!M500</f>
        <v>-</v>
      </c>
      <c r="O713" s="398">
        <f>Resumen_año!$C$5</f>
        <v>43627</v>
      </c>
    </row>
    <row r="714" spans="1:15" ht="15.75" customHeight="1">
      <c r="A714" s="414" t="s">
        <v>90</v>
      </c>
      <c r="B714" s="414" t="s">
        <v>91</v>
      </c>
      <c r="C714" s="414" t="s">
        <v>113</v>
      </c>
      <c r="D714" s="411" t="s">
        <v>461</v>
      </c>
      <c r="E714" s="408" t="str">
        <f>+'Merluza común Artesanal'!E500</f>
        <v>SOFIA II (RPA 963674)</v>
      </c>
      <c r="F714" s="414" t="s">
        <v>97</v>
      </c>
      <c r="G714" s="414" t="s">
        <v>98</v>
      </c>
      <c r="H714" s="418">
        <f>+'Merluza común Artesanal'!G501</f>
        <v>4.3049999999999997</v>
      </c>
      <c r="I714" s="418">
        <f>+'Merluza común Artesanal'!H501</f>
        <v>0</v>
      </c>
      <c r="J714" s="418">
        <f>+'Merluza común Artesanal'!I501</f>
        <v>5.1259999999999994</v>
      </c>
      <c r="K714" s="418">
        <f>+'Merluza común Artesanal'!J501</f>
        <v>0</v>
      </c>
      <c r="L714" s="418">
        <f>+'Merluza común Artesanal'!K501</f>
        <v>5.1259999999999994</v>
      </c>
      <c r="M714" s="401">
        <f>+'Merluza común Artesanal'!L501</f>
        <v>0</v>
      </c>
      <c r="N714" s="397" t="str">
        <f>+'Merluza común Artesanal'!M501</f>
        <v>-</v>
      </c>
      <c r="O714" s="398">
        <f>Resumen_año!$C$5</f>
        <v>43627</v>
      </c>
    </row>
    <row r="715" spans="1:15" ht="15.75" customHeight="1">
      <c r="A715" s="414" t="s">
        <v>90</v>
      </c>
      <c r="B715" s="414" t="s">
        <v>91</v>
      </c>
      <c r="C715" s="414" t="s">
        <v>113</v>
      </c>
      <c r="D715" s="411" t="s">
        <v>461</v>
      </c>
      <c r="E715" s="408" t="str">
        <f>+'Merluza común Artesanal'!E500</f>
        <v>SOFIA II (RPA 963674)</v>
      </c>
      <c r="F715" s="414" t="s">
        <v>101</v>
      </c>
      <c r="G715" s="414" t="s">
        <v>98</v>
      </c>
      <c r="H715" s="418">
        <f>+'Merluza común Artesanal'!N500</f>
        <v>7.157</v>
      </c>
      <c r="I715" s="418">
        <f>+'Merluza común Artesanal'!O500</f>
        <v>0</v>
      </c>
      <c r="J715" s="418">
        <f>+'Merluza común Artesanal'!P500</f>
        <v>7.157</v>
      </c>
      <c r="K715" s="418">
        <f>+'Merluza común Artesanal'!Q500</f>
        <v>2.0310000000000001</v>
      </c>
      <c r="L715" s="418">
        <f>+'Merluza común Artesanal'!R500</f>
        <v>5.1259999999999994</v>
      </c>
      <c r="M715" s="401">
        <f>+'Merluza común Artesanal'!S500</f>
        <v>0.28377811932373903</v>
      </c>
      <c r="N715" s="397" t="s">
        <v>262</v>
      </c>
      <c r="O715" s="398">
        <f>Resumen_año!$C$5</f>
        <v>43627</v>
      </c>
    </row>
    <row r="716" spans="1:15" ht="15.75" customHeight="1">
      <c r="A716" s="414" t="s">
        <v>90</v>
      </c>
      <c r="B716" s="414" t="s">
        <v>91</v>
      </c>
      <c r="C716" s="414" t="s">
        <v>113</v>
      </c>
      <c r="D716" s="408" t="s">
        <v>106</v>
      </c>
      <c r="E716" s="411" t="str">
        <f>+'Merluza común Artesanal'!D502</f>
        <v>RESIDUAL SUR</v>
      </c>
      <c r="F716" s="414" t="s">
        <v>95</v>
      </c>
      <c r="G716" s="414" t="s">
        <v>96</v>
      </c>
      <c r="H716" s="418">
        <f>+'Merluza común Artesanal'!G502</f>
        <v>57.042000000000002</v>
      </c>
      <c r="I716" s="418">
        <f>+'Merluza común Artesanal'!H502</f>
        <v>0</v>
      </c>
      <c r="J716" s="418">
        <f>+'Merluza común Artesanal'!I502</f>
        <v>57.042000000000002</v>
      </c>
      <c r="K716" s="418">
        <f>+'Merluza común Artesanal'!J502</f>
        <v>29.484000000000002</v>
      </c>
      <c r="L716" s="418">
        <f>+'Merluza común Artesanal'!K502</f>
        <v>27.558</v>
      </c>
      <c r="M716" s="401">
        <f>+'Merluza común Artesanal'!L502</f>
        <v>0.51688229725465451</v>
      </c>
      <c r="N716" s="397" t="str">
        <f>+'Merluza común Artesanal'!M502</f>
        <v>-</v>
      </c>
      <c r="O716" s="398">
        <f>Resumen_año!$C$5</f>
        <v>43627</v>
      </c>
    </row>
    <row r="717" spans="1:15" ht="15.75" customHeight="1">
      <c r="A717" s="414" t="s">
        <v>90</v>
      </c>
      <c r="B717" s="414" t="s">
        <v>91</v>
      </c>
      <c r="C717" s="414" t="s">
        <v>113</v>
      </c>
      <c r="D717" s="408" t="s">
        <v>106</v>
      </c>
      <c r="E717" s="411" t="str">
        <f>+'Merluza común Artesanal'!D502</f>
        <v>RESIDUAL SUR</v>
      </c>
      <c r="F717" s="414" t="s">
        <v>97</v>
      </c>
      <c r="G717" s="414" t="s">
        <v>98</v>
      </c>
      <c r="H717" s="418">
        <f>+'Merluza común Artesanal'!G503</f>
        <v>60.286999999999999</v>
      </c>
      <c r="I717" s="418">
        <f>+'Merluza común Artesanal'!H503</f>
        <v>0</v>
      </c>
      <c r="J717" s="418">
        <f>+'Merluza común Artesanal'!I503</f>
        <v>87.844999999999999</v>
      </c>
      <c r="K717" s="418">
        <f>+'Merluza común Artesanal'!J503</f>
        <v>0</v>
      </c>
      <c r="L717" s="418">
        <f>+'Merluza común Artesanal'!K503</f>
        <v>87.844999999999999</v>
      </c>
      <c r="M717" s="401">
        <f>+'Merluza común Artesanal'!L503</f>
        <v>0</v>
      </c>
      <c r="N717" s="397" t="str">
        <f>+'Merluza común Artesanal'!M503</f>
        <v>-</v>
      </c>
      <c r="O717" s="398">
        <f>Resumen_año!$C$5</f>
        <v>43627</v>
      </c>
    </row>
    <row r="718" spans="1:15" ht="15.75" customHeight="1">
      <c r="A718" s="414" t="s">
        <v>90</v>
      </c>
      <c r="B718" s="414" t="s">
        <v>91</v>
      </c>
      <c r="C718" s="414" t="s">
        <v>113</v>
      </c>
      <c r="D718" s="408" t="s">
        <v>106</v>
      </c>
      <c r="E718" s="411" t="str">
        <f>+'Merluza común Artesanal'!D502</f>
        <v>RESIDUAL SUR</v>
      </c>
      <c r="F718" s="414" t="s">
        <v>95</v>
      </c>
      <c r="G718" s="414" t="s">
        <v>98</v>
      </c>
      <c r="H718" s="418">
        <f>+'Merluza común Artesanal'!N502</f>
        <v>117.32900000000001</v>
      </c>
      <c r="I718" s="418">
        <f>+'Merluza común Artesanal'!O502</f>
        <v>0</v>
      </c>
      <c r="J718" s="418">
        <f>+'Merluza común Artesanal'!P502</f>
        <v>117.32900000000001</v>
      </c>
      <c r="K718" s="418">
        <f>+'Merluza común Artesanal'!Q502</f>
        <v>29.484000000000002</v>
      </c>
      <c r="L718" s="418">
        <f>+'Merluza común Artesanal'!R502</f>
        <v>87.844999999999999</v>
      </c>
      <c r="M718" s="401">
        <f>+'Merluza común Artesanal'!S502</f>
        <v>0.25129337163020227</v>
      </c>
      <c r="N718" s="379" t="s">
        <v>262</v>
      </c>
      <c r="O718" s="398">
        <f>Resumen_año!$C$5</f>
        <v>43627</v>
      </c>
    </row>
    <row r="719" spans="1:15" ht="15.75" customHeight="1">
      <c r="A719" s="414" t="s">
        <v>90</v>
      </c>
      <c r="B719" s="414" t="s">
        <v>91</v>
      </c>
      <c r="C719" s="414" t="s">
        <v>71</v>
      </c>
      <c r="D719" s="376" t="s">
        <v>125</v>
      </c>
      <c r="E719" s="423" t="s">
        <v>124</v>
      </c>
      <c r="F719" s="414" t="s">
        <v>94</v>
      </c>
      <c r="G719" s="414" t="s">
        <v>98</v>
      </c>
      <c r="H719" s="418">
        <f>Resumen_año!E12</f>
        <v>4075.2512999999958</v>
      </c>
      <c r="I719" s="418">
        <f>Resumen_año!F12</f>
        <v>74.305000000000007</v>
      </c>
      <c r="J719" s="418">
        <f>Resumen_año!G12</f>
        <v>4149.5562999999956</v>
      </c>
      <c r="K719" s="418">
        <f>Resumen_año!H12</f>
        <v>909.08499999999958</v>
      </c>
      <c r="L719" s="418">
        <f>Resumen_año!I12</f>
        <v>3240.4712999999961</v>
      </c>
      <c r="M719" s="401">
        <f>Resumen_año!J12</f>
        <v>0.21908004959470018</v>
      </c>
      <c r="N719" s="379" t="s">
        <v>262</v>
      </c>
      <c r="O719" s="398">
        <f>Resumen_año!$C$5</f>
        <v>43627</v>
      </c>
    </row>
    <row r="720" spans="1:15" ht="15.75" customHeight="1">
      <c r="A720" s="414" t="s">
        <v>90</v>
      </c>
      <c r="B720" s="414" t="s">
        <v>91</v>
      </c>
      <c r="C720" s="414" t="s">
        <v>114</v>
      </c>
      <c r="D720" s="376" t="s">
        <v>92</v>
      </c>
      <c r="E720" s="408" t="s">
        <v>99</v>
      </c>
      <c r="F720" s="414" t="s">
        <v>94</v>
      </c>
      <c r="G720" s="414" t="s">
        <v>94</v>
      </c>
      <c r="H720" s="418">
        <f>'Merluza común Artesanal'!G505</f>
        <v>185.386</v>
      </c>
      <c r="I720" s="418">
        <f>'Merluza común Artesanal'!H505</f>
        <v>0</v>
      </c>
      <c r="J720" s="418">
        <f>'Merluza común Artesanal'!I505</f>
        <v>185.386</v>
      </c>
      <c r="K720" s="418">
        <f>'Merluza común Artesanal'!J505</f>
        <v>33.704000000000001</v>
      </c>
      <c r="L720" s="418">
        <f>'Merluza común Artesanal'!K505</f>
        <v>151.68199999999999</v>
      </c>
      <c r="M720" s="401">
        <f>'Merluza común Artesanal'!L505</f>
        <v>0.18180445125306119</v>
      </c>
      <c r="N720" s="397" t="str">
        <f>'Merluza común Artesanal'!M505</f>
        <v>-</v>
      </c>
      <c r="O720" s="398">
        <f>Resumen_año!$C$5</f>
        <v>43627</v>
      </c>
    </row>
    <row r="721" spans="1:15" ht="15.75" customHeight="1">
      <c r="A721" s="414" t="s">
        <v>90</v>
      </c>
      <c r="B721" s="414" t="s">
        <v>91</v>
      </c>
      <c r="C721" s="414" t="s">
        <v>114</v>
      </c>
      <c r="D721" s="414" t="s">
        <v>107</v>
      </c>
      <c r="E721" s="408" t="str">
        <f>+'Merluza común Artesanal'!E506</f>
        <v>STI PESCADORES ARTESANALES, ARMADORES, PATRONES Y TRIPULANTES DE LA PESCA ARTESANAL Y ACTIVIDADES CONEXAS DE LA CALETA COCHOLGÜE DE TOMÉ RSU 08.06.0106 (ROA 5128)</v>
      </c>
      <c r="F721" s="414" t="s">
        <v>94</v>
      </c>
      <c r="G721" s="414" t="s">
        <v>94</v>
      </c>
      <c r="H721" s="418">
        <f>'Merluza común Artesanal'!G506</f>
        <v>0</v>
      </c>
      <c r="I721" s="418">
        <f>'Merluza común Artesanal'!H506</f>
        <v>0</v>
      </c>
      <c r="J721" s="418">
        <f>'Merluza común Artesanal'!I506</f>
        <v>0</v>
      </c>
      <c r="K721" s="418">
        <f>'Merluza común Artesanal'!J506</f>
        <v>0</v>
      </c>
      <c r="L721" s="418">
        <f>'Merluza común Artesanal'!K506</f>
        <v>0</v>
      </c>
      <c r="M721" s="401">
        <f>'Merluza común Artesanal'!L506</f>
        <v>0</v>
      </c>
      <c r="N721" s="397" t="str">
        <f>'Merluza común Artesanal'!M506</f>
        <v>-</v>
      </c>
      <c r="O721" s="398">
        <f>Resumen_año!$C$5</f>
        <v>43627</v>
      </c>
    </row>
    <row r="722" spans="1:15" ht="15.75" customHeight="1">
      <c r="A722" s="414" t="s">
        <v>90</v>
      </c>
      <c r="B722" s="414" t="s">
        <v>91</v>
      </c>
      <c r="C722" s="414" t="s">
        <v>114</v>
      </c>
      <c r="D722" s="414" t="s">
        <v>107</v>
      </c>
      <c r="E722" s="408" t="str">
        <f>+'Merluza común Artesanal'!E506</f>
        <v>STI PESCADORES ARTESANALES, ARMADORES, PATRONES Y TRIPULANTES DE LA PESCA ARTESANAL Y ACTIVIDADES CONEXAS DE LA CALETA COCHOLGÜE DE TOMÉ RSU 08.06.0106 (ROA 5128)</v>
      </c>
      <c r="F722" s="414" t="s">
        <v>95</v>
      </c>
      <c r="G722" s="414" t="s">
        <v>96</v>
      </c>
      <c r="H722" s="418">
        <f>'Merluza común Artesanal'!G507</f>
        <v>919.42700000000002</v>
      </c>
      <c r="I722" s="418">
        <f>'Merluza común Artesanal'!H507</f>
        <v>0</v>
      </c>
      <c r="J722" s="418">
        <f>'Merluza común Artesanal'!I507</f>
        <v>1071.1089999999999</v>
      </c>
      <c r="K722" s="418">
        <f>'Merluza común Artesanal'!J507</f>
        <v>329.45299999999997</v>
      </c>
      <c r="L722" s="418">
        <f>'Merluza común Artesanal'!K507</f>
        <v>741.65599999999995</v>
      </c>
      <c r="M722" s="401">
        <f>'Merluza común Artesanal'!L507</f>
        <v>0.30758120788827281</v>
      </c>
      <c r="N722" s="397" t="str">
        <f>'Merluza común Artesanal'!M507</f>
        <v>-</v>
      </c>
      <c r="O722" s="398">
        <f>Resumen_año!$C$5</f>
        <v>43627</v>
      </c>
    </row>
    <row r="723" spans="1:15" ht="15.75" customHeight="1">
      <c r="A723" s="414" t="s">
        <v>90</v>
      </c>
      <c r="B723" s="414" t="s">
        <v>91</v>
      </c>
      <c r="C723" s="414" t="s">
        <v>114</v>
      </c>
      <c r="D723" s="414" t="s">
        <v>107</v>
      </c>
      <c r="E723" s="408" t="str">
        <f>+'Merluza común Artesanal'!E506</f>
        <v>STI PESCADORES ARTESANALES, ARMADORES, PATRONES Y TRIPULANTES DE LA PESCA ARTESANAL Y ACTIVIDADES CONEXAS DE LA CALETA COCHOLGÜE DE TOMÉ RSU 08.06.0106 (ROA 5128)</v>
      </c>
      <c r="F723" s="414" t="s">
        <v>97</v>
      </c>
      <c r="G723" s="414" t="s">
        <v>98</v>
      </c>
      <c r="H723" s="418">
        <f>'Merluza común Artesanal'!G508</f>
        <v>1</v>
      </c>
      <c r="I723" s="418">
        <f>'Merluza común Artesanal'!H508</f>
        <v>0</v>
      </c>
      <c r="J723" s="418">
        <f>'Merluza común Artesanal'!I508</f>
        <v>742.65599999999995</v>
      </c>
      <c r="K723" s="418">
        <f>'Merluza común Artesanal'!J508</f>
        <v>0</v>
      </c>
      <c r="L723" s="418">
        <f>'Merluza común Artesanal'!K508</f>
        <v>742.65599999999995</v>
      </c>
      <c r="M723" s="401">
        <f>'Merluza común Artesanal'!L508</f>
        <v>0</v>
      </c>
      <c r="N723" s="397" t="str">
        <f>'Merluza común Artesanal'!M508</f>
        <v>-</v>
      </c>
      <c r="O723" s="398">
        <f>Resumen_año!$C$5</f>
        <v>43627</v>
      </c>
    </row>
    <row r="724" spans="1:15" ht="15.75" customHeight="1">
      <c r="A724" s="414" t="s">
        <v>90</v>
      </c>
      <c r="B724" s="414" t="s">
        <v>91</v>
      </c>
      <c r="C724" s="414" t="s">
        <v>114</v>
      </c>
      <c r="D724" s="414" t="s">
        <v>107</v>
      </c>
      <c r="E724" s="408" t="str">
        <f>+'Merluza común Artesanal'!E506</f>
        <v>STI PESCADORES ARTESANALES, ARMADORES, PATRONES Y TRIPULANTES DE LA PESCA ARTESANAL Y ACTIVIDADES CONEXAS DE LA CALETA COCHOLGÜE DE TOMÉ RSU 08.06.0106 (ROA 5128)</v>
      </c>
      <c r="F724" s="414" t="s">
        <v>94</v>
      </c>
      <c r="G724" s="414" t="s">
        <v>98</v>
      </c>
      <c r="H724" s="418">
        <f>'Merluza común Artesanal'!N505</f>
        <v>1105.8130000000001</v>
      </c>
      <c r="I724" s="418">
        <f>'Merluza común Artesanal'!O505</f>
        <v>0</v>
      </c>
      <c r="J724" s="418">
        <f>'Merluza común Artesanal'!P505</f>
        <v>1105.8130000000001</v>
      </c>
      <c r="K724" s="418">
        <f>'Merluza común Artesanal'!Q505</f>
        <v>363.15699999999998</v>
      </c>
      <c r="L724" s="418">
        <f>'Merluza común Artesanal'!R505</f>
        <v>742.65600000000018</v>
      </c>
      <c r="M724" s="401">
        <f>'Merluza común Artesanal'!S505</f>
        <v>0.32840724426281837</v>
      </c>
      <c r="N724" s="379" t="s">
        <v>262</v>
      </c>
      <c r="O724" s="398">
        <f>Resumen_año!$C$5</f>
        <v>43627</v>
      </c>
    </row>
    <row r="725" spans="1:15" ht="15.75" customHeight="1">
      <c r="A725" s="414" t="s">
        <v>90</v>
      </c>
      <c r="B725" s="414" t="s">
        <v>91</v>
      </c>
      <c r="C725" s="414" t="s">
        <v>114</v>
      </c>
      <c r="D725" s="414" t="s">
        <v>107</v>
      </c>
      <c r="E725" s="408" t="str">
        <f>+'Merluza común Artesanal'!E509</f>
        <v>STI PESCADORES ARTESANALES DE LA CALETA COCHOLGÜE RSU 08.06.0023 (ROA 5125)</v>
      </c>
      <c r="F725" s="414" t="s">
        <v>94</v>
      </c>
      <c r="G725" s="414" t="s">
        <v>94</v>
      </c>
      <c r="H725" s="418">
        <f>'Merluza común Artesanal'!G509</f>
        <v>0</v>
      </c>
      <c r="I725" s="418">
        <f>'Merluza común Artesanal'!H509</f>
        <v>0</v>
      </c>
      <c r="J725" s="418">
        <f>'Merluza común Artesanal'!I509</f>
        <v>0</v>
      </c>
      <c r="K725" s="418">
        <f>'Merluza común Artesanal'!J509</f>
        <v>0</v>
      </c>
      <c r="L725" s="418">
        <f>'Merluza común Artesanal'!K509</f>
        <v>0</v>
      </c>
      <c r="M725" s="401">
        <f>'Merluza común Artesanal'!L509</f>
        <v>0</v>
      </c>
      <c r="N725" s="397" t="str">
        <f>'Merluza común Artesanal'!M509</f>
        <v>-</v>
      </c>
      <c r="O725" s="398">
        <f>Resumen_año!$C$5</f>
        <v>43627</v>
      </c>
    </row>
    <row r="726" spans="1:15" ht="15.75" customHeight="1">
      <c r="A726" s="414" t="s">
        <v>90</v>
      </c>
      <c r="B726" s="414" t="s">
        <v>91</v>
      </c>
      <c r="C726" s="414" t="s">
        <v>114</v>
      </c>
      <c r="D726" s="414" t="s">
        <v>107</v>
      </c>
      <c r="E726" s="408" t="str">
        <f>+'Merluza común Artesanal'!E509</f>
        <v>STI PESCADORES ARTESANALES DE LA CALETA COCHOLGÜE RSU 08.06.0023 (ROA 5125)</v>
      </c>
      <c r="F726" s="414" t="s">
        <v>95</v>
      </c>
      <c r="G726" s="414" t="s">
        <v>96</v>
      </c>
      <c r="H726" s="418">
        <f>'Merluza común Artesanal'!G510</f>
        <v>28.847000000000001</v>
      </c>
      <c r="I726" s="418">
        <f>'Merluza común Artesanal'!H510</f>
        <v>0</v>
      </c>
      <c r="J726" s="418">
        <f>'Merluza común Artesanal'!I510</f>
        <v>28.847000000000001</v>
      </c>
      <c r="K726" s="418">
        <f>'Merluza común Artesanal'!J510</f>
        <v>6.7489999999999997</v>
      </c>
      <c r="L726" s="418">
        <f>'Merluza común Artesanal'!K510</f>
        <v>22.098000000000003</v>
      </c>
      <c r="M726" s="401">
        <f>'Merluza común Artesanal'!L510</f>
        <v>0.23395847055153046</v>
      </c>
      <c r="N726" s="397" t="str">
        <f>'Merluza común Artesanal'!M510</f>
        <v>-</v>
      </c>
      <c r="O726" s="398">
        <f>Resumen_año!$C$5</f>
        <v>43627</v>
      </c>
    </row>
    <row r="727" spans="1:15" ht="15.75" customHeight="1">
      <c r="A727" s="414" t="s">
        <v>90</v>
      </c>
      <c r="B727" s="414" t="s">
        <v>91</v>
      </c>
      <c r="C727" s="414" t="s">
        <v>114</v>
      </c>
      <c r="D727" s="414" t="s">
        <v>107</v>
      </c>
      <c r="E727" s="408" t="str">
        <f>+'Merluza común Artesanal'!E509</f>
        <v>STI PESCADORES ARTESANALES DE LA CALETA COCHOLGÜE RSU 08.06.0023 (ROA 5125)</v>
      </c>
      <c r="F727" s="414" t="s">
        <v>97</v>
      </c>
      <c r="G727" s="414" t="s">
        <v>98</v>
      </c>
      <c r="H727" s="418">
        <f>'Merluza común Artesanal'!G511</f>
        <v>29.800999999999998</v>
      </c>
      <c r="I727" s="418">
        <f>'Merluza común Artesanal'!H511</f>
        <v>0</v>
      </c>
      <c r="J727" s="418">
        <f>'Merluza común Artesanal'!I511</f>
        <v>51.899000000000001</v>
      </c>
      <c r="K727" s="418">
        <f>'Merluza común Artesanal'!J511</f>
        <v>0</v>
      </c>
      <c r="L727" s="418">
        <f>'Merluza común Artesanal'!K511</f>
        <v>51.899000000000001</v>
      </c>
      <c r="M727" s="401">
        <f>'Merluza común Artesanal'!L511</f>
        <v>0</v>
      </c>
      <c r="N727" s="397" t="str">
        <f>'Merluza común Artesanal'!M511</f>
        <v>-</v>
      </c>
      <c r="O727" s="398">
        <f>Resumen_año!$C$5</f>
        <v>43627</v>
      </c>
    </row>
    <row r="728" spans="1:15" ht="15.75" customHeight="1">
      <c r="A728" s="414" t="s">
        <v>90</v>
      </c>
      <c r="B728" s="414" t="s">
        <v>91</v>
      </c>
      <c r="C728" s="414" t="s">
        <v>114</v>
      </c>
      <c r="D728" s="414" t="s">
        <v>107</v>
      </c>
      <c r="E728" s="408" t="str">
        <f>+'Merluza común Artesanal'!E509</f>
        <v>STI PESCADORES ARTESANALES DE LA CALETA COCHOLGÜE RSU 08.06.0023 (ROA 5125)</v>
      </c>
      <c r="F728" s="414" t="s">
        <v>94</v>
      </c>
      <c r="G728" s="414" t="s">
        <v>98</v>
      </c>
      <c r="H728" s="418">
        <f>'Merluza común Artesanal'!N509</f>
        <v>58.647999999999996</v>
      </c>
      <c r="I728" s="418">
        <f>'Merluza común Artesanal'!O509</f>
        <v>0</v>
      </c>
      <c r="J728" s="418">
        <f>'Merluza común Artesanal'!P509</f>
        <v>58.647999999999996</v>
      </c>
      <c r="K728" s="418">
        <f>'Merluza común Artesanal'!Q509</f>
        <v>6.7489999999999997</v>
      </c>
      <c r="L728" s="418">
        <f>'Merluza común Artesanal'!R509</f>
        <v>51.898999999999994</v>
      </c>
      <c r="M728" s="566">
        <f>'Merluza común Artesanal'!S509</f>
        <v>0.11507638794161779</v>
      </c>
      <c r="N728" s="379" t="s">
        <v>262</v>
      </c>
      <c r="O728" s="398">
        <f>Resumen_año!$C$5</f>
        <v>43627</v>
      </c>
    </row>
    <row r="729" spans="1:15" ht="15.75" customHeight="1">
      <c r="A729" s="414" t="s">
        <v>90</v>
      </c>
      <c r="B729" s="414" t="s">
        <v>91</v>
      </c>
      <c r="C729" s="414" t="s">
        <v>114</v>
      </c>
      <c r="D729" s="414" t="s">
        <v>107</v>
      </c>
      <c r="E729" s="408" t="str">
        <f>+'Merluza común Artesanal'!E512</f>
        <v>STI PESCADORES ARTESANALES DE CALETA COLIUMO RSU 08.06.0027 (ROA 1037)</v>
      </c>
      <c r="F729" s="414" t="s">
        <v>94</v>
      </c>
      <c r="G729" s="414" t="s">
        <v>94</v>
      </c>
      <c r="H729" s="418">
        <f>'Merluza común Artesanal'!G512</f>
        <v>0</v>
      </c>
      <c r="I729" s="418">
        <f>'Merluza común Artesanal'!H512</f>
        <v>0</v>
      </c>
      <c r="J729" s="418">
        <f>'Merluza común Artesanal'!I512</f>
        <v>0</v>
      </c>
      <c r="K729" s="418">
        <f>'Merluza común Artesanal'!J512</f>
        <v>0</v>
      </c>
      <c r="L729" s="418">
        <f>'Merluza común Artesanal'!K512</f>
        <v>0</v>
      </c>
      <c r="M729" s="566">
        <f>'Merluza común Artesanal'!L512</f>
        <v>0</v>
      </c>
      <c r="N729" s="379" t="str">
        <f>'Merluza común Artesanal'!M512</f>
        <v>-</v>
      </c>
      <c r="O729" s="398">
        <f>Resumen_año!$C$5</f>
        <v>43627</v>
      </c>
    </row>
    <row r="730" spans="1:15" ht="15.75" customHeight="1">
      <c r="A730" s="414" t="s">
        <v>90</v>
      </c>
      <c r="B730" s="414" t="s">
        <v>91</v>
      </c>
      <c r="C730" s="414" t="s">
        <v>114</v>
      </c>
      <c r="D730" s="414" t="s">
        <v>107</v>
      </c>
      <c r="E730" s="408" t="str">
        <f>+'Merluza común Artesanal'!E512</f>
        <v>STI PESCADORES ARTESANALES DE CALETA COLIUMO RSU 08.06.0027 (ROA 1037)</v>
      </c>
      <c r="F730" s="414" t="s">
        <v>95</v>
      </c>
      <c r="G730" s="414" t="s">
        <v>96</v>
      </c>
      <c r="H730" s="418">
        <f>'Merluza común Artesanal'!G513</f>
        <v>65.266000000000005</v>
      </c>
      <c r="I730" s="418">
        <f>'Merluza común Artesanal'!H513</f>
        <v>0</v>
      </c>
      <c r="J730" s="418">
        <f>'Merluza común Artesanal'!I513</f>
        <v>65.266000000000005</v>
      </c>
      <c r="K730" s="418">
        <f>'Merluza común Artesanal'!J513</f>
        <v>9.2439999999999998</v>
      </c>
      <c r="L730" s="418">
        <f>'Merluza común Artesanal'!K513</f>
        <v>56.022000000000006</v>
      </c>
      <c r="M730" s="566">
        <f>'Merluza común Artesanal'!L513</f>
        <v>0.14163576747464221</v>
      </c>
      <c r="N730" s="379" t="str">
        <f>'Merluza común Artesanal'!M513</f>
        <v>-</v>
      </c>
      <c r="O730" s="398">
        <f>Resumen_año!$C$5</f>
        <v>43627</v>
      </c>
    </row>
    <row r="731" spans="1:15" ht="15.75" customHeight="1">
      <c r="A731" s="414" t="s">
        <v>90</v>
      </c>
      <c r="B731" s="414" t="s">
        <v>91</v>
      </c>
      <c r="C731" s="414" t="s">
        <v>114</v>
      </c>
      <c r="D731" s="414" t="s">
        <v>107</v>
      </c>
      <c r="E731" s="408" t="str">
        <f>+'Merluza común Artesanal'!E512</f>
        <v>STI PESCADORES ARTESANALES DE CALETA COLIUMO RSU 08.06.0027 (ROA 1037)</v>
      </c>
      <c r="F731" s="414" t="s">
        <v>97</v>
      </c>
      <c r="G731" s="414" t="s">
        <v>98</v>
      </c>
      <c r="H731" s="418">
        <f>'Merluza común Artesanal'!G514</f>
        <v>67.424000000000007</v>
      </c>
      <c r="I731" s="418">
        <f>'Merluza común Artesanal'!H514</f>
        <v>0</v>
      </c>
      <c r="J731" s="418">
        <f>'Merluza común Artesanal'!I514</f>
        <v>123.44600000000001</v>
      </c>
      <c r="K731" s="418">
        <f>'Merluza común Artesanal'!J514</f>
        <v>0</v>
      </c>
      <c r="L731" s="418">
        <f>'Merluza común Artesanal'!K514</f>
        <v>123.44600000000001</v>
      </c>
      <c r="M731" s="566">
        <f>'Merluza común Artesanal'!L514</f>
        <v>0</v>
      </c>
      <c r="N731" s="379" t="str">
        <f>'Merluza común Artesanal'!M514</f>
        <v>-</v>
      </c>
      <c r="O731" s="398">
        <f>Resumen_año!$C$5</f>
        <v>43627</v>
      </c>
    </row>
    <row r="732" spans="1:15" ht="15.75" customHeight="1">
      <c r="A732" s="414" t="s">
        <v>90</v>
      </c>
      <c r="B732" s="414" t="s">
        <v>91</v>
      </c>
      <c r="C732" s="414" t="s">
        <v>114</v>
      </c>
      <c r="D732" s="414" t="s">
        <v>107</v>
      </c>
      <c r="E732" s="408" t="str">
        <f>+'Merluza común Artesanal'!E512</f>
        <v>STI PESCADORES ARTESANALES DE CALETA COLIUMO RSU 08.06.0027 (ROA 1037)</v>
      </c>
      <c r="F732" s="414" t="s">
        <v>94</v>
      </c>
      <c r="G732" s="414" t="s">
        <v>98</v>
      </c>
      <c r="H732" s="418">
        <f>'Merluza común Artesanal'!N512</f>
        <v>132.69</v>
      </c>
      <c r="I732" s="418">
        <f>'Merluza común Artesanal'!O512</f>
        <v>0</v>
      </c>
      <c r="J732" s="418">
        <f>'Merluza común Artesanal'!P512</f>
        <v>132.69</v>
      </c>
      <c r="K732" s="418">
        <f>'Merluza común Artesanal'!Q512</f>
        <v>9.2439999999999998</v>
      </c>
      <c r="L732" s="418">
        <f>'Merluza común Artesanal'!R512</f>
        <v>123.446</v>
      </c>
      <c r="M732" s="566">
        <f>'Merluza común Artesanal'!S512</f>
        <v>6.9666139121260073E-2</v>
      </c>
      <c r="N732" s="379" t="s">
        <v>262</v>
      </c>
      <c r="O732" s="398">
        <f>Resumen_año!$C$5</f>
        <v>43627</v>
      </c>
    </row>
    <row r="733" spans="1:15" ht="15.75" customHeight="1">
      <c r="A733" s="414" t="s">
        <v>90</v>
      </c>
      <c r="B733" s="414" t="s">
        <v>91</v>
      </c>
      <c r="C733" s="414" t="s">
        <v>114</v>
      </c>
      <c r="D733" s="414" t="s">
        <v>107</v>
      </c>
      <c r="E733" s="408" t="str">
        <f>+'Merluza común Artesanal'!E515</f>
        <v>STI DEL MAR Y ACUICULTORES DE LA PESCA ARTESANAL CALETA DICHATO RSU 08.06.0030 (ROA 1001)</v>
      </c>
      <c r="F733" s="414" t="s">
        <v>94</v>
      </c>
      <c r="G733" s="414" t="s">
        <v>94</v>
      </c>
      <c r="H733" s="418">
        <f>'Merluza común Artesanal'!G515</f>
        <v>0</v>
      </c>
      <c r="I733" s="418">
        <f>'Merluza común Artesanal'!H515</f>
        <v>0</v>
      </c>
      <c r="J733" s="418">
        <f>'Merluza común Artesanal'!I515</f>
        <v>0</v>
      </c>
      <c r="K733" s="418">
        <f>'Merluza común Artesanal'!J515</f>
        <v>0</v>
      </c>
      <c r="L733" s="418">
        <f>'Merluza común Artesanal'!K515</f>
        <v>0</v>
      </c>
      <c r="M733" s="566">
        <f>'Merluza común Artesanal'!L515</f>
        <v>0</v>
      </c>
      <c r="N733" s="379" t="str">
        <f>'Merluza común Artesanal'!M515</f>
        <v>-</v>
      </c>
      <c r="O733" s="398">
        <f>Resumen_año!$C$5</f>
        <v>43627</v>
      </c>
    </row>
    <row r="734" spans="1:15" ht="15.75" customHeight="1">
      <c r="A734" s="414" t="s">
        <v>90</v>
      </c>
      <c r="B734" s="414" t="s">
        <v>91</v>
      </c>
      <c r="C734" s="414" t="s">
        <v>114</v>
      </c>
      <c r="D734" s="414" t="s">
        <v>107</v>
      </c>
      <c r="E734" s="408" t="str">
        <f>+'Merluza común Artesanal'!E515</f>
        <v>STI DEL MAR Y ACUICULTORES DE LA PESCA ARTESANAL CALETA DICHATO RSU 08.06.0030 (ROA 1001)</v>
      </c>
      <c r="F734" s="414" t="s">
        <v>95</v>
      </c>
      <c r="G734" s="414" t="s">
        <v>96</v>
      </c>
      <c r="H734" s="418">
        <f>'Merluza común Artesanal'!G516</f>
        <v>15.151999999999999</v>
      </c>
      <c r="I734" s="418">
        <f>'Merluza común Artesanal'!H516</f>
        <v>0</v>
      </c>
      <c r="J734" s="418">
        <f>'Merluza común Artesanal'!I516</f>
        <v>15.151999999999999</v>
      </c>
      <c r="K734" s="418">
        <f>'Merluza común Artesanal'!J516</f>
        <v>8.8819999999999997</v>
      </c>
      <c r="L734" s="418">
        <f>'Merluza común Artesanal'!K516</f>
        <v>6.27</v>
      </c>
      <c r="M734" s="566">
        <f>'Merluza común Artesanal'!L516</f>
        <v>0.58619324181626187</v>
      </c>
      <c r="N734" s="379" t="str">
        <f>'Merluza común Artesanal'!M516</f>
        <v>-</v>
      </c>
      <c r="O734" s="398">
        <f>Resumen_año!$C$5</f>
        <v>43627</v>
      </c>
    </row>
    <row r="735" spans="1:15" ht="15.75" customHeight="1">
      <c r="A735" s="414" t="s">
        <v>90</v>
      </c>
      <c r="B735" s="414" t="s">
        <v>91</v>
      </c>
      <c r="C735" s="414" t="s">
        <v>114</v>
      </c>
      <c r="D735" s="414" t="s">
        <v>107</v>
      </c>
      <c r="E735" s="408" t="str">
        <f>+'Merluza común Artesanal'!E515</f>
        <v>STI DEL MAR Y ACUICULTORES DE LA PESCA ARTESANAL CALETA DICHATO RSU 08.06.0030 (ROA 1001)</v>
      </c>
      <c r="F735" s="414" t="s">
        <v>97</v>
      </c>
      <c r="G735" s="414" t="s">
        <v>98</v>
      </c>
      <c r="H735" s="418">
        <f>'Merluza común Artesanal'!G517</f>
        <v>15.653</v>
      </c>
      <c r="I735" s="418">
        <f>'Merluza común Artesanal'!H517</f>
        <v>0</v>
      </c>
      <c r="J735" s="418">
        <f>'Merluza común Artesanal'!I517</f>
        <v>21.923000000000002</v>
      </c>
      <c r="K735" s="418">
        <f>'Merluza común Artesanal'!J517</f>
        <v>0</v>
      </c>
      <c r="L735" s="418">
        <f>'Merluza común Artesanal'!K517</f>
        <v>21.923000000000002</v>
      </c>
      <c r="M735" s="566">
        <f>'Merluza común Artesanal'!L517</f>
        <v>0</v>
      </c>
      <c r="N735" s="379" t="str">
        <f>'Merluza común Artesanal'!M517</f>
        <v>-</v>
      </c>
      <c r="O735" s="398">
        <f>Resumen_año!$C$5</f>
        <v>43627</v>
      </c>
    </row>
    <row r="736" spans="1:15" ht="15.75" customHeight="1">
      <c r="A736" s="414" t="s">
        <v>90</v>
      </c>
      <c r="B736" s="414" t="s">
        <v>91</v>
      </c>
      <c r="C736" s="414" t="s">
        <v>114</v>
      </c>
      <c r="D736" s="414" t="s">
        <v>107</v>
      </c>
      <c r="E736" s="408" t="str">
        <f>+'Merluza común Artesanal'!E515</f>
        <v>STI DEL MAR Y ACUICULTORES DE LA PESCA ARTESANAL CALETA DICHATO RSU 08.06.0030 (ROA 1001)</v>
      </c>
      <c r="F736" s="414" t="s">
        <v>94</v>
      </c>
      <c r="G736" s="414" t="s">
        <v>98</v>
      </c>
      <c r="H736" s="418">
        <f>'Merluza común Artesanal'!N515</f>
        <v>30.805</v>
      </c>
      <c r="I736" s="418">
        <f>'Merluza común Artesanal'!O515</f>
        <v>0</v>
      </c>
      <c r="J736" s="418">
        <f>'Merluza común Artesanal'!P515</f>
        <v>30.805</v>
      </c>
      <c r="K736" s="418">
        <f>'Merluza común Artesanal'!Q515</f>
        <v>8.8819999999999997</v>
      </c>
      <c r="L736" s="418">
        <f>'Merluza común Artesanal'!R515</f>
        <v>21.923000000000002</v>
      </c>
      <c r="M736" s="566">
        <f>'Merluza común Artesanal'!S515</f>
        <v>0.28832981658821621</v>
      </c>
      <c r="N736" s="379" t="s">
        <v>262</v>
      </c>
      <c r="O736" s="398">
        <f>Resumen_año!$C$5</f>
        <v>43627</v>
      </c>
    </row>
    <row r="737" spans="1:15" ht="15.75" customHeight="1">
      <c r="A737" s="414" t="s">
        <v>90</v>
      </c>
      <c r="B737" s="414" t="s">
        <v>91</v>
      </c>
      <c r="C737" s="414" t="s">
        <v>114</v>
      </c>
      <c r="D737" s="414" t="s">
        <v>107</v>
      </c>
      <c r="E737" s="408" t="str">
        <f>+'Merluza común Artesanal'!E518</f>
        <v>STI PESCADORES ARTESANALES, ARMADORES Y ACTIVIDADES CONEXAS DE TOMÉ LOS BAGRES RSU 08.06.0024 (ROA 5141)</v>
      </c>
      <c r="F737" s="414" t="s">
        <v>94</v>
      </c>
      <c r="G737" s="414" t="s">
        <v>94</v>
      </c>
      <c r="H737" s="418">
        <f>'Merluza común Artesanal'!G518</f>
        <v>0</v>
      </c>
      <c r="I737" s="418">
        <f>'Merluza común Artesanal'!H518</f>
        <v>0</v>
      </c>
      <c r="J737" s="418">
        <f>'Merluza común Artesanal'!I518</f>
        <v>0</v>
      </c>
      <c r="K737" s="418">
        <f>'Merluza común Artesanal'!J518</f>
        <v>0</v>
      </c>
      <c r="L737" s="418">
        <f>'Merluza común Artesanal'!K518</f>
        <v>0</v>
      </c>
      <c r="M737" s="566">
        <f>'Merluza común Artesanal'!L518</f>
        <v>0</v>
      </c>
      <c r="N737" s="379" t="str">
        <f>'Merluza común Artesanal'!M518</f>
        <v>-</v>
      </c>
      <c r="O737" s="398">
        <f>Resumen_año!$C$5</f>
        <v>43627</v>
      </c>
    </row>
    <row r="738" spans="1:15" ht="15.75" customHeight="1">
      <c r="A738" s="414" t="s">
        <v>90</v>
      </c>
      <c r="B738" s="414" t="s">
        <v>91</v>
      </c>
      <c r="C738" s="414" t="s">
        <v>114</v>
      </c>
      <c r="D738" s="414" t="s">
        <v>107</v>
      </c>
      <c r="E738" s="408" t="str">
        <f>+'Merluza común Artesanal'!E518</f>
        <v>STI PESCADORES ARTESANALES, ARMADORES Y ACTIVIDADES CONEXAS DE TOMÉ LOS BAGRES RSU 08.06.0024 (ROA 5141)</v>
      </c>
      <c r="F738" s="414" t="s">
        <v>95</v>
      </c>
      <c r="G738" s="414" t="s">
        <v>96</v>
      </c>
      <c r="H738" s="418">
        <f>'Merluza común Artesanal'!G519</f>
        <v>36.264000000000003</v>
      </c>
      <c r="I738" s="418">
        <f>'Merluza común Artesanal'!H519</f>
        <v>0</v>
      </c>
      <c r="J738" s="418">
        <f>'Merluza común Artesanal'!I519</f>
        <v>36.264000000000003</v>
      </c>
      <c r="K738" s="418">
        <f>'Merluza común Artesanal'!J519</f>
        <v>24.186</v>
      </c>
      <c r="L738" s="418">
        <f>'Merluza común Artesanal'!K519</f>
        <v>12.078000000000003</v>
      </c>
      <c r="M738" s="566">
        <f>'Merluza común Artesanal'!L519</f>
        <v>0.66694242223692912</v>
      </c>
      <c r="N738" s="379" t="str">
        <f>'Merluza común Artesanal'!M519</f>
        <v>-</v>
      </c>
      <c r="O738" s="398">
        <f>Resumen_año!$C$5</f>
        <v>43627</v>
      </c>
    </row>
    <row r="739" spans="1:15" ht="15.75" customHeight="1">
      <c r="A739" s="414" t="s">
        <v>90</v>
      </c>
      <c r="B739" s="414" t="s">
        <v>91</v>
      </c>
      <c r="C739" s="414" t="s">
        <v>114</v>
      </c>
      <c r="D739" s="414" t="s">
        <v>107</v>
      </c>
      <c r="E739" s="408" t="str">
        <f>+'Merluza común Artesanal'!E518</f>
        <v>STI PESCADORES ARTESANALES, ARMADORES Y ACTIVIDADES CONEXAS DE TOMÉ LOS BAGRES RSU 08.06.0024 (ROA 5141)</v>
      </c>
      <c r="F739" s="414" t="s">
        <v>97</v>
      </c>
      <c r="G739" s="414" t="s">
        <v>98</v>
      </c>
      <c r="H739" s="418">
        <f>'Merluza común Artesanal'!G520</f>
        <v>37.463000000000001</v>
      </c>
      <c r="I739" s="418">
        <f>'Merluza común Artesanal'!H520</f>
        <v>0</v>
      </c>
      <c r="J739" s="418">
        <f>'Merluza común Artesanal'!I520</f>
        <v>49.541000000000004</v>
      </c>
      <c r="K739" s="418">
        <f>'Merluza común Artesanal'!J520</f>
        <v>0</v>
      </c>
      <c r="L739" s="418">
        <f>'Merluza común Artesanal'!K520</f>
        <v>49.541000000000004</v>
      </c>
      <c r="M739" s="566">
        <f>'Merluza común Artesanal'!L520</f>
        <v>0</v>
      </c>
      <c r="N739" s="379" t="str">
        <f>'Merluza común Artesanal'!M520</f>
        <v>-</v>
      </c>
      <c r="O739" s="398">
        <f>Resumen_año!$C$5</f>
        <v>43627</v>
      </c>
    </row>
    <row r="740" spans="1:15" ht="15.75" customHeight="1">
      <c r="A740" s="414" t="s">
        <v>90</v>
      </c>
      <c r="B740" s="414" t="s">
        <v>91</v>
      </c>
      <c r="C740" s="414" t="s">
        <v>114</v>
      </c>
      <c r="D740" s="414" t="s">
        <v>107</v>
      </c>
      <c r="E740" s="408" t="str">
        <f>+'Merluza común Artesanal'!E518</f>
        <v>STI PESCADORES ARTESANALES, ARMADORES Y ACTIVIDADES CONEXAS DE TOMÉ LOS BAGRES RSU 08.06.0024 (ROA 5141)</v>
      </c>
      <c r="F740" s="414" t="s">
        <v>94</v>
      </c>
      <c r="G740" s="414" t="s">
        <v>98</v>
      </c>
      <c r="H740" s="418">
        <f>'Merluza común Artesanal'!N518</f>
        <v>73.727000000000004</v>
      </c>
      <c r="I740" s="418">
        <f>'Merluza común Artesanal'!O518</f>
        <v>0</v>
      </c>
      <c r="J740" s="418">
        <f>'Merluza común Artesanal'!P518</f>
        <v>73.727000000000004</v>
      </c>
      <c r="K740" s="418">
        <f>'Merluza común Artesanal'!Q518</f>
        <v>24.186</v>
      </c>
      <c r="L740" s="418">
        <f>'Merluza común Artesanal'!R518</f>
        <v>49.541000000000004</v>
      </c>
      <c r="M740" s="566">
        <f>'Merluza común Artesanal'!S518</f>
        <v>0.32804806922836949</v>
      </c>
      <c r="N740" s="379" t="s">
        <v>262</v>
      </c>
      <c r="O740" s="398">
        <f>Resumen_año!$C$5</f>
        <v>43627</v>
      </c>
    </row>
    <row r="741" spans="1:15" ht="15.75" customHeight="1">
      <c r="A741" s="414" t="s">
        <v>90</v>
      </c>
      <c r="B741" s="414" t="s">
        <v>91</v>
      </c>
      <c r="C741" s="414" t="s">
        <v>114</v>
      </c>
      <c r="D741" s="414" t="s">
        <v>107</v>
      </c>
      <c r="E741" s="411" t="str">
        <f>+'Merluza común Artesanal'!E521</f>
        <v>STI TRIPULANTES Y ARMADORES DE BOTES, PESCADORES ARTESANALES ALGUEROS, MARISCADORES Y ACTIVIDADES CONEXAS DE LA CALETA TUMBES DE LA COMUNA DE TALCACHUANO  RSU 08.05.0495 (ROA 5222)</v>
      </c>
      <c r="F741" s="414" t="s">
        <v>94</v>
      </c>
      <c r="G741" s="414" t="s">
        <v>94</v>
      </c>
      <c r="H741" s="418">
        <f>'Merluza común Artesanal'!G521</f>
        <v>0</v>
      </c>
      <c r="I741" s="418">
        <f>'Merluza común Artesanal'!H521</f>
        <v>0</v>
      </c>
      <c r="J741" s="418">
        <f>'Merluza común Artesanal'!I521</f>
        <v>0</v>
      </c>
      <c r="K741" s="418">
        <f>'Merluza común Artesanal'!J521</f>
        <v>0</v>
      </c>
      <c r="L741" s="418">
        <f>'Merluza común Artesanal'!K521</f>
        <v>0</v>
      </c>
      <c r="M741" s="566">
        <f>'Merluza común Artesanal'!L521</f>
        <v>0</v>
      </c>
      <c r="N741" s="379" t="str">
        <f>'Merluza común Artesanal'!M521</f>
        <v>-</v>
      </c>
      <c r="O741" s="398">
        <f>Resumen_año!$C$5</f>
        <v>43627</v>
      </c>
    </row>
    <row r="742" spans="1:15" ht="15.75" customHeight="1">
      <c r="A742" s="414" t="s">
        <v>90</v>
      </c>
      <c r="B742" s="414" t="s">
        <v>91</v>
      </c>
      <c r="C742" s="414" t="s">
        <v>114</v>
      </c>
      <c r="D742" s="414" t="s">
        <v>107</v>
      </c>
      <c r="E742" s="411" t="str">
        <f>+'Merluza común Artesanal'!E521</f>
        <v>STI TRIPULANTES Y ARMADORES DE BOTES, PESCADORES ARTESANALES ALGUEROS, MARISCADORES Y ACTIVIDADES CONEXAS DE LA CALETA TUMBES DE LA COMUNA DE TALCACHUANO  RSU 08.05.0495 (ROA 5222)</v>
      </c>
      <c r="F742" s="414" t="s">
        <v>95</v>
      </c>
      <c r="G742" s="414" t="s">
        <v>96</v>
      </c>
      <c r="H742" s="418">
        <f>'Merluza común Artesanal'!G522</f>
        <v>25.913</v>
      </c>
      <c r="I742" s="418">
        <f>'Merluza común Artesanal'!H522</f>
        <v>0</v>
      </c>
      <c r="J742" s="418">
        <f>'Merluza común Artesanal'!I522</f>
        <v>25.913</v>
      </c>
      <c r="K742" s="418">
        <f>'Merluza común Artesanal'!J522</f>
        <v>3.1080000000000001</v>
      </c>
      <c r="L742" s="418">
        <f>'Merluza común Artesanal'!K522</f>
        <v>22.805</v>
      </c>
      <c r="M742" s="566">
        <f>'Merluza común Artesanal'!L522</f>
        <v>0.11993979855670898</v>
      </c>
      <c r="N742" s="379" t="str">
        <f>'Merluza común Artesanal'!M522</f>
        <v>-</v>
      </c>
      <c r="O742" s="398">
        <f>Resumen_año!$C$5</f>
        <v>43627</v>
      </c>
    </row>
    <row r="743" spans="1:15" ht="15.75" customHeight="1">
      <c r="A743" s="414" t="s">
        <v>90</v>
      </c>
      <c r="B743" s="414" t="s">
        <v>91</v>
      </c>
      <c r="C743" s="414" t="s">
        <v>114</v>
      </c>
      <c r="D743" s="414" t="s">
        <v>107</v>
      </c>
      <c r="E743" s="411" t="str">
        <f>+'Merluza común Artesanal'!E521</f>
        <v>STI TRIPULANTES Y ARMADORES DE BOTES, PESCADORES ARTESANALES ALGUEROS, MARISCADORES Y ACTIVIDADES CONEXAS DE LA CALETA TUMBES DE LA COMUNA DE TALCACHUANO  RSU 08.05.0495 (ROA 5222)</v>
      </c>
      <c r="F743" s="414" t="s">
        <v>97</v>
      </c>
      <c r="G743" s="414" t="s">
        <v>98</v>
      </c>
      <c r="H743" s="418">
        <f>'Merluza común Artesanal'!G523</f>
        <v>26.768999999999998</v>
      </c>
      <c r="I743" s="418">
        <f>'Merluza común Artesanal'!H523</f>
        <v>0</v>
      </c>
      <c r="J743" s="418">
        <f>'Merluza común Artesanal'!I523</f>
        <v>49.573999999999998</v>
      </c>
      <c r="K743" s="418">
        <f>'Merluza común Artesanal'!J523</f>
        <v>0</v>
      </c>
      <c r="L743" s="418">
        <f>'Merluza común Artesanal'!K523</f>
        <v>49.573999999999998</v>
      </c>
      <c r="M743" s="566">
        <f>'Merluza común Artesanal'!L523</f>
        <v>0</v>
      </c>
      <c r="N743" s="379" t="str">
        <f>'Merluza común Artesanal'!M523</f>
        <v>-</v>
      </c>
      <c r="O743" s="398">
        <f>Resumen_año!$C$5</f>
        <v>43627</v>
      </c>
    </row>
    <row r="744" spans="1:15" ht="15.75" customHeight="1">
      <c r="A744" s="414" t="s">
        <v>90</v>
      </c>
      <c r="B744" s="414" t="s">
        <v>91</v>
      </c>
      <c r="C744" s="414" t="s">
        <v>114</v>
      </c>
      <c r="D744" s="414" t="s">
        <v>107</v>
      </c>
      <c r="E744" s="411" t="str">
        <f>+'Merluza común Artesanal'!E521</f>
        <v>STI TRIPULANTES Y ARMADORES DE BOTES, PESCADORES ARTESANALES ALGUEROS, MARISCADORES Y ACTIVIDADES CONEXAS DE LA CALETA TUMBES DE LA COMUNA DE TALCACHUANO  RSU 08.05.0495 (ROA 5222)</v>
      </c>
      <c r="F744" s="414" t="s">
        <v>94</v>
      </c>
      <c r="G744" s="414" t="s">
        <v>98</v>
      </c>
      <c r="H744" s="418">
        <f>'Merluza común Artesanal'!N521</f>
        <v>52.682000000000002</v>
      </c>
      <c r="I744" s="418">
        <f>'Merluza común Artesanal'!O521</f>
        <v>0</v>
      </c>
      <c r="J744" s="418">
        <f>'Merluza común Artesanal'!P521</f>
        <v>52.682000000000002</v>
      </c>
      <c r="K744" s="418">
        <f>'Merluza común Artesanal'!Q521</f>
        <v>3.1080000000000001</v>
      </c>
      <c r="L744" s="418">
        <f>'Merluza común Artesanal'!R521</f>
        <v>49.574000000000005</v>
      </c>
      <c r="M744" s="566">
        <f>'Merluza común Artesanal'!S521</f>
        <v>5.8995482327929845E-2</v>
      </c>
      <c r="N744" s="379" t="s">
        <v>262</v>
      </c>
      <c r="O744" s="398">
        <f>Resumen_año!$C$5</f>
        <v>43627</v>
      </c>
    </row>
    <row r="745" spans="1:15" ht="15.75" customHeight="1">
      <c r="A745" s="414" t="s">
        <v>90</v>
      </c>
      <c r="B745" s="414" t="s">
        <v>91</v>
      </c>
      <c r="C745" s="414" t="s">
        <v>114</v>
      </c>
      <c r="D745" s="414" t="s">
        <v>107</v>
      </c>
      <c r="E745" s="408" t="str">
        <f>+'Merluza común Artesanal'!E524</f>
        <v>STI PESCADORES ARTESANALES HISTÓRICOS DE TALCAHUANO SPARHITAL  RSU 08.05.0382 (ROA 1633)</v>
      </c>
      <c r="F745" s="414" t="s">
        <v>94</v>
      </c>
      <c r="G745" s="414" t="s">
        <v>94</v>
      </c>
      <c r="H745" s="418">
        <f>'Merluza común Artesanal'!G524</f>
        <v>0</v>
      </c>
      <c r="I745" s="418">
        <f>'Merluza común Artesanal'!H524</f>
        <v>0</v>
      </c>
      <c r="J745" s="418">
        <f>'Merluza común Artesanal'!I524</f>
        <v>0</v>
      </c>
      <c r="K745" s="418">
        <f>'Merluza común Artesanal'!J524</f>
        <v>0</v>
      </c>
      <c r="L745" s="418">
        <f>'Merluza común Artesanal'!K524</f>
        <v>0</v>
      </c>
      <c r="M745" s="566">
        <f>'Merluza común Artesanal'!L524</f>
        <v>0</v>
      </c>
      <c r="N745" s="379" t="str">
        <f>'Merluza común Artesanal'!M524</f>
        <v>-</v>
      </c>
      <c r="O745" s="398">
        <f>Resumen_año!$C$5</f>
        <v>43627</v>
      </c>
    </row>
    <row r="746" spans="1:15" ht="15.75" customHeight="1">
      <c r="A746" s="414" t="s">
        <v>90</v>
      </c>
      <c r="B746" s="414" t="s">
        <v>91</v>
      </c>
      <c r="C746" s="414" t="s">
        <v>114</v>
      </c>
      <c r="D746" s="414" t="s">
        <v>107</v>
      </c>
      <c r="E746" s="408" t="str">
        <f>+'Merluza común Artesanal'!E524</f>
        <v>STI PESCADORES ARTESANALES HISTÓRICOS DE TALCAHUANO SPARHITAL  RSU 08.05.0382 (ROA 1633)</v>
      </c>
      <c r="F746" s="414" t="s">
        <v>95</v>
      </c>
      <c r="G746" s="414" t="s">
        <v>96</v>
      </c>
      <c r="H746" s="418">
        <f>'Merluza común Artesanal'!G525</f>
        <v>13.897</v>
      </c>
      <c r="I746" s="418">
        <f>'Merluza común Artesanal'!H525</f>
        <v>-28</v>
      </c>
      <c r="J746" s="418">
        <f>'Merluza común Artesanal'!I525</f>
        <v>-14.103</v>
      </c>
      <c r="K746" s="418">
        <f>'Merluza común Artesanal'!J525</f>
        <v>0</v>
      </c>
      <c r="L746" s="418">
        <f>'Merluza común Artesanal'!K525</f>
        <v>-14.103</v>
      </c>
      <c r="M746" s="566">
        <f>'Merluza común Artesanal'!L525</f>
        <v>0</v>
      </c>
      <c r="N746" s="379">
        <f>'Merluza común Artesanal'!M525</f>
        <v>43593</v>
      </c>
      <c r="O746" s="398">
        <f>Resumen_año!$C$5</f>
        <v>43627</v>
      </c>
    </row>
    <row r="747" spans="1:15" ht="15.75" customHeight="1">
      <c r="A747" s="414" t="s">
        <v>90</v>
      </c>
      <c r="B747" s="414" t="s">
        <v>91</v>
      </c>
      <c r="C747" s="414" t="s">
        <v>114</v>
      </c>
      <c r="D747" s="414" t="s">
        <v>107</v>
      </c>
      <c r="E747" s="408" t="str">
        <f>+'Merluza común Artesanal'!E524</f>
        <v>STI PESCADORES ARTESANALES HISTÓRICOS DE TALCAHUANO SPARHITAL  RSU 08.05.0382 (ROA 1633)</v>
      </c>
      <c r="F747" s="414" t="s">
        <v>97</v>
      </c>
      <c r="G747" s="414" t="s">
        <v>98</v>
      </c>
      <c r="H747" s="418">
        <f>'Merluza común Artesanal'!G526</f>
        <v>14.356</v>
      </c>
      <c r="I747" s="418">
        <f>'Merluza común Artesanal'!H526</f>
        <v>0</v>
      </c>
      <c r="J747" s="418">
        <f>'Merluza común Artesanal'!I526</f>
        <v>0.25300000000000011</v>
      </c>
      <c r="K747" s="418">
        <f>'Merluza común Artesanal'!J526</f>
        <v>0</v>
      </c>
      <c r="L747" s="418">
        <f>'Merluza común Artesanal'!K526</f>
        <v>0.25300000000000011</v>
      </c>
      <c r="M747" s="566">
        <f>'Merluza común Artesanal'!L526</f>
        <v>0</v>
      </c>
      <c r="N747" s="379">
        <f>'Merluza común Artesanal'!M526</f>
        <v>43593</v>
      </c>
      <c r="O747" s="398">
        <f>Resumen_año!$C$5</f>
        <v>43627</v>
      </c>
    </row>
    <row r="748" spans="1:15" ht="15.75" customHeight="1">
      <c r="A748" s="414" t="s">
        <v>90</v>
      </c>
      <c r="B748" s="414" t="s">
        <v>91</v>
      </c>
      <c r="C748" s="414" t="s">
        <v>114</v>
      </c>
      <c r="D748" s="414" t="s">
        <v>107</v>
      </c>
      <c r="E748" s="408" t="str">
        <f>+'Merluza común Artesanal'!E524</f>
        <v>STI PESCADORES ARTESANALES HISTÓRICOS DE TALCAHUANO SPARHITAL  RSU 08.05.0382 (ROA 1633)</v>
      </c>
      <c r="F748" s="414" t="s">
        <v>94</v>
      </c>
      <c r="G748" s="414" t="s">
        <v>98</v>
      </c>
      <c r="H748" s="418">
        <f>'Merluza común Artesanal'!N524</f>
        <v>28.253</v>
      </c>
      <c r="I748" s="418">
        <f>'Merluza común Artesanal'!O524</f>
        <v>-28</v>
      </c>
      <c r="J748" s="418">
        <f>'Merluza común Artesanal'!P524</f>
        <v>0.25300000000000011</v>
      </c>
      <c r="K748" s="418">
        <f>'Merluza común Artesanal'!Q524</f>
        <v>0</v>
      </c>
      <c r="L748" s="418">
        <f>'Merluza común Artesanal'!R524</f>
        <v>0.25300000000000011</v>
      </c>
      <c r="M748" s="566">
        <f>'Merluza común Artesanal'!S524</f>
        <v>0</v>
      </c>
      <c r="N748" s="379" t="s">
        <v>262</v>
      </c>
      <c r="O748" s="398">
        <f>Resumen_año!$C$5</f>
        <v>43627</v>
      </c>
    </row>
    <row r="749" spans="1:15" ht="15.75" customHeight="1">
      <c r="A749" s="414" t="s">
        <v>90</v>
      </c>
      <c r="B749" s="414" t="s">
        <v>91</v>
      </c>
      <c r="C749" s="414" t="s">
        <v>114</v>
      </c>
      <c r="D749" s="414" t="s">
        <v>107</v>
      </c>
      <c r="E749" s="408" t="str">
        <f>+'Merluza común Artesanal'!E527</f>
        <v>ASOCIACIÓN GREMIAL DE PESCADORES ARTESANALES DE SAN VICENTE - TALCAHUANO RAG 18-8</v>
      </c>
      <c r="F749" s="414" t="s">
        <v>94</v>
      </c>
      <c r="G749" s="414" t="s">
        <v>94</v>
      </c>
      <c r="H749" s="418">
        <f>'Merluza común Artesanal'!G527</f>
        <v>0</v>
      </c>
      <c r="I749" s="418">
        <f>'Merluza común Artesanal'!H527</f>
        <v>0</v>
      </c>
      <c r="J749" s="418">
        <f>'Merluza común Artesanal'!I527</f>
        <v>0</v>
      </c>
      <c r="K749" s="418">
        <f>'Merluza común Artesanal'!J527</f>
        <v>0</v>
      </c>
      <c r="L749" s="418">
        <f>'Merluza común Artesanal'!K527</f>
        <v>0</v>
      </c>
      <c r="M749" s="566">
        <f>'Merluza común Artesanal'!L527</f>
        <v>0</v>
      </c>
      <c r="N749" s="379" t="str">
        <f>'Merluza común Artesanal'!M527</f>
        <v>-</v>
      </c>
      <c r="O749" s="398">
        <f>Resumen_año!$C$5</f>
        <v>43627</v>
      </c>
    </row>
    <row r="750" spans="1:15" ht="15.75" customHeight="1">
      <c r="A750" s="414" t="s">
        <v>90</v>
      </c>
      <c r="B750" s="414" t="s">
        <v>91</v>
      </c>
      <c r="C750" s="414" t="s">
        <v>114</v>
      </c>
      <c r="D750" s="414" t="s">
        <v>107</v>
      </c>
      <c r="E750" s="408" t="str">
        <f>+'Merluza común Artesanal'!E527</f>
        <v>ASOCIACIÓN GREMIAL DE PESCADORES ARTESANALES DE SAN VICENTE - TALCAHUANO RAG 18-8</v>
      </c>
      <c r="F750" s="414" t="s">
        <v>95</v>
      </c>
      <c r="G750" s="414" t="s">
        <v>96</v>
      </c>
      <c r="H750" s="418">
        <f>'Merluza común Artesanal'!G528</f>
        <v>29.242999999999999</v>
      </c>
      <c r="I750" s="418">
        <f>'Merluza común Artesanal'!H528</f>
        <v>-6.08</v>
      </c>
      <c r="J750" s="418">
        <f>'Merluza común Artesanal'!I528</f>
        <v>23.162999999999997</v>
      </c>
      <c r="K750" s="418">
        <f>'Merluza común Artesanal'!J528</f>
        <v>0</v>
      </c>
      <c r="L750" s="418">
        <f>'Merluza común Artesanal'!K528</f>
        <v>23.162999999999997</v>
      </c>
      <c r="M750" s="566">
        <f>'Merluza común Artesanal'!L528</f>
        <v>0</v>
      </c>
      <c r="N750" s="379" t="str">
        <f>'Merluza común Artesanal'!M528</f>
        <v>-</v>
      </c>
      <c r="O750" s="398">
        <f>Resumen_año!$C$5</f>
        <v>43627</v>
      </c>
    </row>
    <row r="751" spans="1:15" ht="15.75" customHeight="1">
      <c r="A751" s="414" t="s">
        <v>90</v>
      </c>
      <c r="B751" s="414" t="s">
        <v>91</v>
      </c>
      <c r="C751" s="414" t="s">
        <v>114</v>
      </c>
      <c r="D751" s="414" t="s">
        <v>107</v>
      </c>
      <c r="E751" s="408" t="str">
        <f>+'Merluza común Artesanal'!E527</f>
        <v>ASOCIACIÓN GREMIAL DE PESCADORES ARTESANALES DE SAN VICENTE - TALCAHUANO RAG 18-8</v>
      </c>
      <c r="F751" s="414" t="s">
        <v>97</v>
      </c>
      <c r="G751" s="414" t="s">
        <v>98</v>
      </c>
      <c r="H751" s="418">
        <f>'Merluza común Artesanal'!G529</f>
        <v>30.209</v>
      </c>
      <c r="I751" s="418">
        <f>'Merluza común Artesanal'!H529</f>
        <v>0</v>
      </c>
      <c r="J751" s="418">
        <f>'Merluza común Artesanal'!I529</f>
        <v>53.372</v>
      </c>
      <c r="K751" s="418">
        <f>'Merluza común Artesanal'!J529</f>
        <v>0</v>
      </c>
      <c r="L751" s="418">
        <f>'Merluza común Artesanal'!K529</f>
        <v>53.372</v>
      </c>
      <c r="M751" s="566">
        <f>'Merluza común Artesanal'!L529</f>
        <v>0</v>
      </c>
      <c r="N751" s="379" t="str">
        <f>'Merluza común Artesanal'!M529</f>
        <v>-</v>
      </c>
      <c r="O751" s="398">
        <f>Resumen_año!$C$5</f>
        <v>43627</v>
      </c>
    </row>
    <row r="752" spans="1:15" ht="15.75" customHeight="1">
      <c r="A752" s="414" t="s">
        <v>90</v>
      </c>
      <c r="B752" s="414" t="s">
        <v>91</v>
      </c>
      <c r="C752" s="414" t="s">
        <v>114</v>
      </c>
      <c r="D752" s="414" t="s">
        <v>107</v>
      </c>
      <c r="E752" s="408" t="str">
        <f>+'Merluza común Artesanal'!E527</f>
        <v>ASOCIACIÓN GREMIAL DE PESCADORES ARTESANALES DE SAN VICENTE - TALCAHUANO RAG 18-8</v>
      </c>
      <c r="F752" s="414" t="s">
        <v>94</v>
      </c>
      <c r="G752" s="414" t="s">
        <v>98</v>
      </c>
      <c r="H752" s="418">
        <f>'Merluza común Artesanal'!N527</f>
        <v>59.451999999999998</v>
      </c>
      <c r="I752" s="418">
        <f>'Merluza común Artesanal'!O527</f>
        <v>-6.08</v>
      </c>
      <c r="J752" s="418">
        <f>'Merluza común Artesanal'!P527</f>
        <v>53.372</v>
      </c>
      <c r="K752" s="418">
        <f>'Merluza común Artesanal'!Q527</f>
        <v>0</v>
      </c>
      <c r="L752" s="418">
        <f>'Merluza común Artesanal'!R527</f>
        <v>53.372</v>
      </c>
      <c r="M752" s="566">
        <f>'Merluza común Artesanal'!S527</f>
        <v>0</v>
      </c>
      <c r="N752" s="379" t="s">
        <v>262</v>
      </c>
      <c r="O752" s="398">
        <f>Resumen_año!$C$5</f>
        <v>43627</v>
      </c>
    </row>
    <row r="753" spans="1:15" ht="15.75" customHeight="1">
      <c r="A753" s="414" t="s">
        <v>90</v>
      </c>
      <c r="B753" s="414" t="s">
        <v>91</v>
      </c>
      <c r="C753" s="414" t="s">
        <v>114</v>
      </c>
      <c r="D753" s="414" t="s">
        <v>107</v>
      </c>
      <c r="E753" s="408" t="str">
        <f>+'Merluza común Artesanal'!E530</f>
        <v>STI PESCADORES ARMADORES ARTESANALES DE EMBARCACIONES MENORES DE LA CALETA DE TUMBES SIPEAREM RSU 08.05.0569</v>
      </c>
      <c r="F753" s="414" t="s">
        <v>94</v>
      </c>
      <c r="G753" s="414" t="s">
        <v>94</v>
      </c>
      <c r="H753" s="418">
        <f>'Merluza común Artesanal'!G530</f>
        <v>0</v>
      </c>
      <c r="I753" s="418">
        <f>'Merluza común Artesanal'!H530</f>
        <v>0</v>
      </c>
      <c r="J753" s="418">
        <f>'Merluza común Artesanal'!I530</f>
        <v>0</v>
      </c>
      <c r="K753" s="418">
        <f>'Merluza común Artesanal'!J530</f>
        <v>0</v>
      </c>
      <c r="L753" s="418">
        <f>'Merluza común Artesanal'!K530</f>
        <v>0</v>
      </c>
      <c r="M753" s="566">
        <f>'Merluza común Artesanal'!L530</f>
        <v>0</v>
      </c>
      <c r="N753" s="379" t="str">
        <f>'Merluza común Artesanal'!M530</f>
        <v>-</v>
      </c>
      <c r="O753" s="398">
        <f>Resumen_año!$C$5</f>
        <v>43627</v>
      </c>
    </row>
    <row r="754" spans="1:15" ht="15.75" customHeight="1">
      <c r="A754" s="414" t="s">
        <v>90</v>
      </c>
      <c r="B754" s="414" t="s">
        <v>91</v>
      </c>
      <c r="C754" s="414" t="s">
        <v>114</v>
      </c>
      <c r="D754" s="414" t="s">
        <v>107</v>
      </c>
      <c r="E754" s="408" t="str">
        <f>+'Merluza común Artesanal'!E530</f>
        <v>STI PESCADORES ARMADORES ARTESANALES DE EMBARCACIONES MENORES DE LA CALETA DE TUMBES SIPEAREM RSU 08.05.0569</v>
      </c>
      <c r="F754" s="414" t="s">
        <v>95</v>
      </c>
      <c r="G754" s="414" t="s">
        <v>96</v>
      </c>
      <c r="H754" s="418">
        <f>'Merluza común Artesanal'!G531</f>
        <v>59.548999999999999</v>
      </c>
      <c r="I754" s="418">
        <f>'Merluza común Artesanal'!H531</f>
        <v>0</v>
      </c>
      <c r="J754" s="418">
        <f>'Merluza común Artesanal'!I531</f>
        <v>59.548999999999999</v>
      </c>
      <c r="K754" s="418">
        <f>'Merluza común Artesanal'!J531</f>
        <v>13.301</v>
      </c>
      <c r="L754" s="418">
        <f>'Merluza común Artesanal'!K531</f>
        <v>46.247999999999998</v>
      </c>
      <c r="M754" s="566">
        <f>'Merluza común Artesanal'!L531</f>
        <v>0.22336227308602999</v>
      </c>
      <c r="N754" s="379" t="str">
        <f>'Merluza común Artesanal'!M531</f>
        <v>-</v>
      </c>
      <c r="O754" s="398">
        <f>Resumen_año!$C$5</f>
        <v>43627</v>
      </c>
    </row>
    <row r="755" spans="1:15" ht="15.75" customHeight="1">
      <c r="A755" s="414" t="s">
        <v>90</v>
      </c>
      <c r="B755" s="414" t="s">
        <v>91</v>
      </c>
      <c r="C755" s="414" t="s">
        <v>114</v>
      </c>
      <c r="D755" s="414" t="s">
        <v>107</v>
      </c>
      <c r="E755" s="408" t="str">
        <f>+'Merluza común Artesanal'!E530</f>
        <v>STI PESCADORES ARMADORES ARTESANALES DE EMBARCACIONES MENORES DE LA CALETA DE TUMBES SIPEAREM RSU 08.05.0569</v>
      </c>
      <c r="F755" s="414" t="s">
        <v>97</v>
      </c>
      <c r="G755" s="414" t="s">
        <v>98</v>
      </c>
      <c r="H755" s="418">
        <f>'Merluza común Artesanal'!G532</f>
        <v>61.517000000000003</v>
      </c>
      <c r="I755" s="418">
        <f>'Merluza común Artesanal'!H532</f>
        <v>0</v>
      </c>
      <c r="J755" s="418">
        <f>'Merluza común Artesanal'!I532</f>
        <v>107.765</v>
      </c>
      <c r="K755" s="418">
        <f>'Merluza común Artesanal'!J532</f>
        <v>0</v>
      </c>
      <c r="L755" s="418">
        <f>'Merluza común Artesanal'!K532</f>
        <v>107.765</v>
      </c>
      <c r="M755" s="566">
        <f>'Merluza común Artesanal'!L532</f>
        <v>0</v>
      </c>
      <c r="N755" s="379" t="str">
        <f>'Merluza común Artesanal'!M532</f>
        <v>-</v>
      </c>
      <c r="O755" s="398">
        <f>Resumen_año!$C$5</f>
        <v>43627</v>
      </c>
    </row>
    <row r="756" spans="1:15" ht="15.75" customHeight="1">
      <c r="A756" s="414" t="s">
        <v>90</v>
      </c>
      <c r="B756" s="414" t="s">
        <v>91</v>
      </c>
      <c r="C756" s="414" t="s">
        <v>114</v>
      </c>
      <c r="D756" s="414" t="s">
        <v>107</v>
      </c>
      <c r="E756" s="408" t="str">
        <f>+'Merluza común Artesanal'!E530</f>
        <v>STI PESCADORES ARMADORES ARTESANALES DE EMBARCACIONES MENORES DE LA CALETA DE TUMBES SIPEAREM RSU 08.05.0569</v>
      </c>
      <c r="F756" s="414" t="s">
        <v>94</v>
      </c>
      <c r="G756" s="414" t="s">
        <v>98</v>
      </c>
      <c r="H756" s="418">
        <f>'Merluza común Artesanal'!N530</f>
        <v>121.066</v>
      </c>
      <c r="I756" s="418">
        <f>'Merluza común Artesanal'!O530</f>
        <v>0</v>
      </c>
      <c r="J756" s="418">
        <f>'Merluza común Artesanal'!P530</f>
        <v>121.066</v>
      </c>
      <c r="K756" s="418">
        <f>'Merluza común Artesanal'!Q530</f>
        <v>13.301</v>
      </c>
      <c r="L756" s="418">
        <f>'Merluza común Artesanal'!R530</f>
        <v>107.765</v>
      </c>
      <c r="M756" s="566">
        <f>'Merluza común Artesanal'!S530</f>
        <v>0.10986569309302364</v>
      </c>
      <c r="N756" s="379" t="s">
        <v>262</v>
      </c>
      <c r="O756" s="398">
        <f>Resumen_año!$C$5</f>
        <v>43627</v>
      </c>
    </row>
    <row r="757" spans="1:15" ht="15.75" customHeight="1">
      <c r="A757" s="414" t="s">
        <v>90</v>
      </c>
      <c r="B757" s="414" t="s">
        <v>91</v>
      </c>
      <c r="C757" s="414" t="s">
        <v>114</v>
      </c>
      <c r="D757" s="414" t="s">
        <v>107</v>
      </c>
      <c r="E757" s="408" t="str">
        <f>+'Merluza común Artesanal'!E533</f>
        <v>STI PESCADORES ARMADORES ARTESANALES BUZOS ACUICULTORES Y  RAMOS AFINES DE LA PESCA ARTESANAL DE TALCAHUANO SIPEARTAL RSU 08.05.0487</v>
      </c>
      <c r="F757" s="414" t="s">
        <v>94</v>
      </c>
      <c r="G757" s="414" t="s">
        <v>94</v>
      </c>
      <c r="H757" s="418">
        <f>'Merluza común Artesanal'!G533</f>
        <v>0</v>
      </c>
      <c r="I757" s="418">
        <f>'Merluza común Artesanal'!H533</f>
        <v>0</v>
      </c>
      <c r="J757" s="418">
        <f>'Merluza común Artesanal'!I533</f>
        <v>0</v>
      </c>
      <c r="K757" s="418">
        <f>'Merluza común Artesanal'!J533</f>
        <v>0</v>
      </c>
      <c r="L757" s="418">
        <f>'Merluza común Artesanal'!K533</f>
        <v>0</v>
      </c>
      <c r="M757" s="566">
        <f>'Merluza común Artesanal'!L533</f>
        <v>0</v>
      </c>
      <c r="N757" s="379" t="str">
        <f>'Merluza común Artesanal'!M533</f>
        <v>-</v>
      </c>
      <c r="O757" s="398">
        <f>Resumen_año!$C$5</f>
        <v>43627</v>
      </c>
    </row>
    <row r="758" spans="1:15" ht="15.75" customHeight="1">
      <c r="A758" s="414" t="s">
        <v>90</v>
      </c>
      <c r="B758" s="414" t="s">
        <v>91</v>
      </c>
      <c r="C758" s="414" t="s">
        <v>114</v>
      </c>
      <c r="D758" s="414" t="s">
        <v>107</v>
      </c>
      <c r="E758" s="408" t="str">
        <f>+'Merluza común Artesanal'!E533</f>
        <v>STI PESCADORES ARMADORES ARTESANALES BUZOS ACUICULTORES Y  RAMOS AFINES DE LA PESCA ARTESANAL DE TALCAHUANO SIPEARTAL RSU 08.05.0487</v>
      </c>
      <c r="F758" s="414" t="s">
        <v>95</v>
      </c>
      <c r="G758" s="414" t="s">
        <v>96</v>
      </c>
      <c r="H758" s="418">
        <f>'Merluza común Artesanal'!G534</f>
        <v>12.465</v>
      </c>
      <c r="I758" s="418">
        <f>'Merluza común Artesanal'!H534</f>
        <v>0</v>
      </c>
      <c r="J758" s="418">
        <f>'Merluza común Artesanal'!I534</f>
        <v>12.465</v>
      </c>
      <c r="K758" s="418">
        <f>'Merluza común Artesanal'!J534</f>
        <v>0</v>
      </c>
      <c r="L758" s="418">
        <f>'Merluza común Artesanal'!K534</f>
        <v>12.465</v>
      </c>
      <c r="M758" s="566">
        <f>'Merluza común Artesanal'!L534</f>
        <v>0</v>
      </c>
      <c r="N758" s="379" t="str">
        <f>'Merluza común Artesanal'!M534</f>
        <v>-</v>
      </c>
      <c r="O758" s="398">
        <f>Resumen_año!$C$5</f>
        <v>43627</v>
      </c>
    </row>
    <row r="759" spans="1:15" ht="15.75" customHeight="1">
      <c r="A759" s="414" t="s">
        <v>90</v>
      </c>
      <c r="B759" s="414" t="s">
        <v>91</v>
      </c>
      <c r="C759" s="414" t="s">
        <v>114</v>
      </c>
      <c r="D759" s="414" t="s">
        <v>107</v>
      </c>
      <c r="E759" s="408" t="str">
        <f>+'Merluza común Artesanal'!E533</f>
        <v>STI PESCADORES ARMADORES ARTESANALES BUZOS ACUICULTORES Y  RAMOS AFINES DE LA PESCA ARTESANAL DE TALCAHUANO SIPEARTAL RSU 08.05.0487</v>
      </c>
      <c r="F759" s="414" t="s">
        <v>97</v>
      </c>
      <c r="G759" s="414" t="s">
        <v>98</v>
      </c>
      <c r="H759" s="418">
        <f>'Merluza común Artesanal'!G535</f>
        <v>12.878</v>
      </c>
      <c r="I759" s="418">
        <f>'Merluza común Artesanal'!H535</f>
        <v>0</v>
      </c>
      <c r="J759" s="418">
        <f>'Merluza común Artesanal'!I535</f>
        <v>25.343</v>
      </c>
      <c r="K759" s="418">
        <f>'Merluza común Artesanal'!J535</f>
        <v>0</v>
      </c>
      <c r="L759" s="418">
        <f>'Merluza común Artesanal'!K535</f>
        <v>25.343</v>
      </c>
      <c r="M759" s="566">
        <f>'Merluza común Artesanal'!L535</f>
        <v>0</v>
      </c>
      <c r="N759" s="379" t="str">
        <f>'Merluza común Artesanal'!M535</f>
        <v>-</v>
      </c>
      <c r="O759" s="398">
        <f>Resumen_año!$C$5</f>
        <v>43627</v>
      </c>
    </row>
    <row r="760" spans="1:15" ht="15.75" customHeight="1">
      <c r="A760" s="414" t="s">
        <v>90</v>
      </c>
      <c r="B760" s="414" t="s">
        <v>91</v>
      </c>
      <c r="C760" s="414" t="s">
        <v>114</v>
      </c>
      <c r="D760" s="414" t="s">
        <v>107</v>
      </c>
      <c r="E760" s="408" t="str">
        <f>+'Merluza común Artesanal'!E533</f>
        <v>STI PESCADORES ARMADORES ARTESANALES BUZOS ACUICULTORES Y  RAMOS AFINES DE LA PESCA ARTESANAL DE TALCAHUANO SIPEARTAL RSU 08.05.0487</v>
      </c>
      <c r="F760" s="414" t="s">
        <v>94</v>
      </c>
      <c r="G760" s="414" t="s">
        <v>98</v>
      </c>
      <c r="H760" s="418">
        <f>'Merluza común Artesanal'!N533</f>
        <v>25.343</v>
      </c>
      <c r="I760" s="418">
        <f>'Merluza común Artesanal'!O533</f>
        <v>0</v>
      </c>
      <c r="J760" s="418">
        <f>'Merluza común Artesanal'!P533</f>
        <v>25.343</v>
      </c>
      <c r="K760" s="418">
        <f>'Merluza común Artesanal'!Q533</f>
        <v>0</v>
      </c>
      <c r="L760" s="418">
        <f>'Merluza común Artesanal'!R533</f>
        <v>25.343</v>
      </c>
      <c r="M760" s="566">
        <f>'Merluza común Artesanal'!S533</f>
        <v>0</v>
      </c>
      <c r="N760" s="379" t="s">
        <v>262</v>
      </c>
      <c r="O760" s="398">
        <f>Resumen_año!$C$5</f>
        <v>43627</v>
      </c>
    </row>
    <row r="761" spans="1:15" ht="15.75" customHeight="1">
      <c r="A761" s="414" t="s">
        <v>90</v>
      </c>
      <c r="B761" s="414" t="s">
        <v>91</v>
      </c>
      <c r="C761" s="414" t="s">
        <v>114</v>
      </c>
      <c r="D761" s="414" t="s">
        <v>107</v>
      </c>
      <c r="E761" s="408" t="str">
        <f>+'Merluza común Artesanal'!E536</f>
        <v>STI DE BUZOS, AYUDANTES DE BUZO, PESCADORES ARTESANALES ALGUERAS Y ACTIVIDADES CONEXAS DE LAS CALETAS TOMÉ Y QUICHIUTO RSU 08.06.0043</v>
      </c>
      <c r="F761" s="414" t="s">
        <v>94</v>
      </c>
      <c r="G761" s="414" t="s">
        <v>94</v>
      </c>
      <c r="H761" s="418">
        <f>'Merluza común Artesanal'!G536</f>
        <v>0</v>
      </c>
      <c r="I761" s="418">
        <f>'Merluza común Artesanal'!H536</f>
        <v>0</v>
      </c>
      <c r="J761" s="418">
        <f>'Merluza común Artesanal'!I536</f>
        <v>0</v>
      </c>
      <c r="K761" s="418">
        <f>'Merluza común Artesanal'!J536</f>
        <v>0</v>
      </c>
      <c r="L761" s="418">
        <f>'Merluza común Artesanal'!K536</f>
        <v>0</v>
      </c>
      <c r="M761" s="566">
        <f>'Merluza común Artesanal'!L536</f>
        <v>0</v>
      </c>
      <c r="N761" s="379" t="str">
        <f>'Merluza común Artesanal'!M536</f>
        <v>-</v>
      </c>
      <c r="O761" s="398">
        <f>Resumen_año!$C$5</f>
        <v>43627</v>
      </c>
    </row>
    <row r="762" spans="1:15" ht="15.75" customHeight="1">
      <c r="A762" s="414" t="s">
        <v>90</v>
      </c>
      <c r="B762" s="414" t="s">
        <v>91</v>
      </c>
      <c r="C762" s="414" t="s">
        <v>114</v>
      </c>
      <c r="D762" s="414" t="s">
        <v>107</v>
      </c>
      <c r="E762" s="408" t="str">
        <f>+'Merluza común Artesanal'!E536</f>
        <v>STI DE BUZOS, AYUDANTES DE BUZO, PESCADORES ARTESANALES ALGUERAS Y ACTIVIDADES CONEXAS DE LAS CALETAS TOMÉ Y QUICHIUTO RSU 08.06.0043</v>
      </c>
      <c r="F762" s="414" t="s">
        <v>95</v>
      </c>
      <c r="G762" s="414" t="s">
        <v>96</v>
      </c>
      <c r="H762" s="418">
        <f>'Merluza común Artesanal'!G537</f>
        <v>7.274</v>
      </c>
      <c r="I762" s="418">
        <f>'Merluza común Artesanal'!H537</f>
        <v>0</v>
      </c>
      <c r="J762" s="418">
        <f>'Merluza común Artesanal'!I537</f>
        <v>7.274</v>
      </c>
      <c r="K762" s="418">
        <f>'Merluza común Artesanal'!J537</f>
        <v>2.2400000000000002</v>
      </c>
      <c r="L762" s="418">
        <f>'Merluza común Artesanal'!K537</f>
        <v>5.0339999999999998</v>
      </c>
      <c r="M762" s="566">
        <f>'Merluza común Artesanal'!L537</f>
        <v>0.30794610943084966</v>
      </c>
      <c r="N762" s="379" t="str">
        <f>'Merluza común Artesanal'!M537</f>
        <v>-</v>
      </c>
      <c r="O762" s="398">
        <f>Resumen_año!$C$5</f>
        <v>43627</v>
      </c>
    </row>
    <row r="763" spans="1:15" ht="15.75" customHeight="1">
      <c r="A763" s="414" t="s">
        <v>90</v>
      </c>
      <c r="B763" s="414" t="s">
        <v>91</v>
      </c>
      <c r="C763" s="414" t="s">
        <v>114</v>
      </c>
      <c r="D763" s="414" t="s">
        <v>107</v>
      </c>
      <c r="E763" s="408" t="str">
        <f>+'Merluza común Artesanal'!E536</f>
        <v>STI DE BUZOS, AYUDANTES DE BUZO, PESCADORES ARTESANALES ALGUERAS Y ACTIVIDADES CONEXAS DE LAS CALETAS TOMÉ Y QUICHIUTO RSU 08.06.0043</v>
      </c>
      <c r="F763" s="414" t="s">
        <v>97</v>
      </c>
      <c r="G763" s="414" t="s">
        <v>98</v>
      </c>
      <c r="H763" s="418">
        <f>'Merluza común Artesanal'!G538</f>
        <v>7.5149999999999997</v>
      </c>
      <c r="I763" s="418">
        <f>'Merluza común Artesanal'!H538</f>
        <v>0</v>
      </c>
      <c r="J763" s="418">
        <f>'Merluza común Artesanal'!I538</f>
        <v>12.548999999999999</v>
      </c>
      <c r="K763" s="418">
        <f>'Merluza común Artesanal'!J538</f>
        <v>0</v>
      </c>
      <c r="L763" s="418">
        <f>'Merluza común Artesanal'!K538</f>
        <v>12.548999999999999</v>
      </c>
      <c r="M763" s="566">
        <f>'Merluza común Artesanal'!L538</f>
        <v>0</v>
      </c>
      <c r="N763" s="379" t="str">
        <f>'Merluza común Artesanal'!M538</f>
        <v>-</v>
      </c>
      <c r="O763" s="398">
        <f>Resumen_año!$C$5</f>
        <v>43627</v>
      </c>
    </row>
    <row r="764" spans="1:15" ht="15.75" customHeight="1">
      <c r="A764" s="414" t="s">
        <v>90</v>
      </c>
      <c r="B764" s="414" t="s">
        <v>91</v>
      </c>
      <c r="C764" s="414" t="s">
        <v>114</v>
      </c>
      <c r="D764" s="414" t="s">
        <v>107</v>
      </c>
      <c r="E764" s="408" t="str">
        <f>+'Merluza común Artesanal'!E536</f>
        <v>STI DE BUZOS, AYUDANTES DE BUZO, PESCADORES ARTESANALES ALGUERAS Y ACTIVIDADES CONEXAS DE LAS CALETAS TOMÉ Y QUICHIUTO RSU 08.06.0043</v>
      </c>
      <c r="F764" s="414" t="s">
        <v>94</v>
      </c>
      <c r="G764" s="414" t="s">
        <v>98</v>
      </c>
      <c r="H764" s="418">
        <f>'Merluza común Artesanal'!N536</f>
        <v>14.789</v>
      </c>
      <c r="I764" s="418">
        <f>'Merluza común Artesanal'!O536</f>
        <v>0</v>
      </c>
      <c r="J764" s="418">
        <f>'Merluza común Artesanal'!P536</f>
        <v>14.789</v>
      </c>
      <c r="K764" s="418">
        <f>'Merluza común Artesanal'!Q536</f>
        <v>2.2400000000000002</v>
      </c>
      <c r="L764" s="418">
        <f>'Merluza común Artesanal'!R536</f>
        <v>12.548999999999999</v>
      </c>
      <c r="M764" s="566">
        <f>'Merluza común Artesanal'!S536</f>
        <v>0.15146392589086485</v>
      </c>
      <c r="N764" s="379" t="s">
        <v>262</v>
      </c>
      <c r="O764" s="398">
        <f>Resumen_año!$C$5</f>
        <v>43627</v>
      </c>
    </row>
    <row r="765" spans="1:15" ht="15.75" customHeight="1">
      <c r="A765" s="414" t="s">
        <v>90</v>
      </c>
      <c r="B765" s="414" t="s">
        <v>91</v>
      </c>
      <c r="C765" s="414" t="s">
        <v>114</v>
      </c>
      <c r="D765" s="414" t="s">
        <v>107</v>
      </c>
      <c r="E765" s="408" t="str">
        <f>+'Merluza común Artesanal'!E539</f>
        <v>STI BUZOS MARISCADORES ALGUEROS PESCADORES Y ACTIVIDADES CONEXAS DE LA CALETA COCHOLGUE RSU 08.06.0042</v>
      </c>
      <c r="F765" s="414" t="s">
        <v>94</v>
      </c>
      <c r="G765" s="414" t="s">
        <v>94</v>
      </c>
      <c r="H765" s="418">
        <f>'Merluza común Artesanal'!G539</f>
        <v>0</v>
      </c>
      <c r="I765" s="418">
        <f>'Merluza común Artesanal'!H539</f>
        <v>0</v>
      </c>
      <c r="J765" s="418">
        <f>'Merluza común Artesanal'!I539</f>
        <v>0</v>
      </c>
      <c r="K765" s="418">
        <f>'Merluza común Artesanal'!J539</f>
        <v>0</v>
      </c>
      <c r="L765" s="418">
        <f>'Merluza común Artesanal'!K539</f>
        <v>0</v>
      </c>
      <c r="M765" s="566">
        <f>'Merluza común Artesanal'!L539</f>
        <v>0</v>
      </c>
      <c r="N765" s="379" t="str">
        <f>'Merluza común Artesanal'!M539</f>
        <v>-</v>
      </c>
      <c r="O765" s="398">
        <f>Resumen_año!$C$5</f>
        <v>43627</v>
      </c>
    </row>
    <row r="766" spans="1:15" ht="15.75" customHeight="1">
      <c r="A766" s="414" t="s">
        <v>90</v>
      </c>
      <c r="B766" s="414" t="s">
        <v>91</v>
      </c>
      <c r="C766" s="414" t="s">
        <v>114</v>
      </c>
      <c r="D766" s="414" t="s">
        <v>107</v>
      </c>
      <c r="E766" s="408" t="str">
        <f>+'Merluza común Artesanal'!E539</f>
        <v>STI BUZOS MARISCADORES ALGUEROS PESCADORES Y ACTIVIDADES CONEXAS DE LA CALETA COCHOLGUE RSU 08.06.0042</v>
      </c>
      <c r="F766" s="414" t="s">
        <v>95</v>
      </c>
      <c r="G766" s="414" t="s">
        <v>96</v>
      </c>
      <c r="H766" s="418">
        <f>'Merluza común Artesanal'!G540</f>
        <v>0.93</v>
      </c>
      <c r="I766" s="418">
        <f>'Merluza común Artesanal'!H540</f>
        <v>0</v>
      </c>
      <c r="J766" s="418">
        <f>'Merluza común Artesanal'!I540</f>
        <v>0.93</v>
      </c>
      <c r="K766" s="418">
        <f>'Merluza común Artesanal'!J540</f>
        <v>0</v>
      </c>
      <c r="L766" s="418">
        <f>'Merluza común Artesanal'!K540</f>
        <v>0.93</v>
      </c>
      <c r="M766" s="566">
        <f>'Merluza común Artesanal'!L540</f>
        <v>0</v>
      </c>
      <c r="N766" s="379" t="str">
        <f>'Merluza común Artesanal'!M540</f>
        <v>-</v>
      </c>
      <c r="O766" s="398">
        <f>Resumen_año!$C$5</f>
        <v>43627</v>
      </c>
    </row>
    <row r="767" spans="1:15" ht="15.75" customHeight="1">
      <c r="A767" s="414" t="s">
        <v>90</v>
      </c>
      <c r="B767" s="414" t="s">
        <v>91</v>
      </c>
      <c r="C767" s="414" t="s">
        <v>114</v>
      </c>
      <c r="D767" s="414" t="s">
        <v>107</v>
      </c>
      <c r="E767" s="408" t="str">
        <f>+'Merluza común Artesanal'!E539</f>
        <v>STI BUZOS MARISCADORES ALGUEROS PESCADORES Y ACTIVIDADES CONEXAS DE LA CALETA COCHOLGUE RSU 08.06.0042</v>
      </c>
      <c r="F767" s="414" t="s">
        <v>97</v>
      </c>
      <c r="G767" s="414" t="s">
        <v>98</v>
      </c>
      <c r="H767" s="418">
        <f>'Merluza común Artesanal'!G541</f>
        <v>0.96099999999999997</v>
      </c>
      <c r="I767" s="418">
        <f>'Merluza común Artesanal'!H541</f>
        <v>0</v>
      </c>
      <c r="J767" s="418">
        <f>'Merluza común Artesanal'!I541</f>
        <v>1.891</v>
      </c>
      <c r="K767" s="418">
        <f>'Merluza común Artesanal'!J541</f>
        <v>0</v>
      </c>
      <c r="L767" s="418">
        <f>'Merluza común Artesanal'!K541</f>
        <v>1.891</v>
      </c>
      <c r="M767" s="566">
        <f>'Merluza común Artesanal'!L541</f>
        <v>0</v>
      </c>
      <c r="N767" s="379" t="str">
        <f>'Merluza común Artesanal'!M541</f>
        <v>-</v>
      </c>
      <c r="O767" s="398">
        <f>Resumen_año!$C$5</f>
        <v>43627</v>
      </c>
    </row>
    <row r="768" spans="1:15" ht="15.75" customHeight="1">
      <c r="A768" s="414" t="s">
        <v>90</v>
      </c>
      <c r="B768" s="414" t="s">
        <v>91</v>
      </c>
      <c r="C768" s="414" t="s">
        <v>114</v>
      </c>
      <c r="D768" s="414" t="s">
        <v>107</v>
      </c>
      <c r="E768" s="408" t="str">
        <f>+'Merluza común Artesanal'!E539</f>
        <v>STI BUZOS MARISCADORES ALGUEROS PESCADORES Y ACTIVIDADES CONEXAS DE LA CALETA COCHOLGUE RSU 08.06.0042</v>
      </c>
      <c r="F768" s="414" t="s">
        <v>94</v>
      </c>
      <c r="G768" s="414" t="s">
        <v>98</v>
      </c>
      <c r="H768" s="418">
        <f>'Merluza común Artesanal'!N539</f>
        <v>1.891</v>
      </c>
      <c r="I768" s="418">
        <f>'Merluza común Artesanal'!O539</f>
        <v>0</v>
      </c>
      <c r="J768" s="418">
        <f>'Merluza común Artesanal'!P539</f>
        <v>1.891</v>
      </c>
      <c r="K768" s="418">
        <f>'Merluza común Artesanal'!Q539</f>
        <v>0</v>
      </c>
      <c r="L768" s="418">
        <f>'Merluza común Artesanal'!R539</f>
        <v>1.891</v>
      </c>
      <c r="M768" s="566">
        <f>'Merluza común Artesanal'!S539</f>
        <v>0</v>
      </c>
      <c r="N768" s="379" t="s">
        <v>262</v>
      </c>
      <c r="O768" s="398">
        <f>Resumen_año!$C$5</f>
        <v>43627</v>
      </c>
    </row>
    <row r="769" spans="1:15" ht="15.75" customHeight="1">
      <c r="A769" s="414" t="s">
        <v>90</v>
      </c>
      <c r="B769" s="414" t="s">
        <v>91</v>
      </c>
      <c r="C769" s="414" t="s">
        <v>114</v>
      </c>
      <c r="D769" s="414" t="s">
        <v>107</v>
      </c>
      <c r="E769" s="408" t="str">
        <f>+'Merluza común Artesanal'!E542</f>
        <v>STI ARMADORES PESCADORES ARTESANALES ALGUEROS Y RAMOS AFINES MEDITERRÁNEO RSU 08.05.0605</v>
      </c>
      <c r="F769" s="414" t="s">
        <v>94</v>
      </c>
      <c r="G769" s="414" t="s">
        <v>94</v>
      </c>
      <c r="H769" s="418">
        <f>'Merluza común Artesanal'!G542</f>
        <v>0</v>
      </c>
      <c r="I769" s="418">
        <f>'Merluza común Artesanal'!H542</f>
        <v>0</v>
      </c>
      <c r="J769" s="418">
        <f>'Merluza común Artesanal'!I542</f>
        <v>0</v>
      </c>
      <c r="K769" s="418">
        <f>'Merluza común Artesanal'!J542</f>
        <v>0</v>
      </c>
      <c r="L769" s="418">
        <f>'Merluza común Artesanal'!K542</f>
        <v>0</v>
      </c>
      <c r="M769" s="566">
        <f>'Merluza común Artesanal'!L542</f>
        <v>0</v>
      </c>
      <c r="N769" s="379" t="str">
        <f>'Merluza común Artesanal'!M542</f>
        <v>-</v>
      </c>
      <c r="O769" s="398">
        <f>Resumen_año!$C$5</f>
        <v>43627</v>
      </c>
    </row>
    <row r="770" spans="1:15" ht="15.75" customHeight="1">
      <c r="A770" s="414" t="s">
        <v>90</v>
      </c>
      <c r="B770" s="414" t="s">
        <v>91</v>
      </c>
      <c r="C770" s="414" t="s">
        <v>114</v>
      </c>
      <c r="D770" s="414" t="s">
        <v>107</v>
      </c>
      <c r="E770" s="408" t="str">
        <f>+'Merluza común Artesanal'!E542</f>
        <v>STI ARMADORES PESCADORES ARTESANALES ALGUEROS Y RAMOS AFINES MEDITERRÁNEO RSU 08.05.0605</v>
      </c>
      <c r="F770" s="414" t="s">
        <v>95</v>
      </c>
      <c r="G770" s="414" t="s">
        <v>96</v>
      </c>
      <c r="H770" s="418">
        <f>'Merluza común Artesanal'!G543</f>
        <v>3.5259999999999998</v>
      </c>
      <c r="I770" s="418">
        <f>'Merluza común Artesanal'!H543</f>
        <v>0</v>
      </c>
      <c r="J770" s="418">
        <f>'Merluza común Artesanal'!I543</f>
        <v>3.5259999999999998</v>
      </c>
      <c r="K770" s="418">
        <f>'Merluza común Artesanal'!J543</f>
        <v>0</v>
      </c>
      <c r="L770" s="418">
        <f>'Merluza común Artesanal'!K543</f>
        <v>3.5259999999999998</v>
      </c>
      <c r="M770" s="566">
        <f>'Merluza común Artesanal'!L543</f>
        <v>0</v>
      </c>
      <c r="N770" s="379" t="str">
        <f>'Merluza común Artesanal'!M543</f>
        <v>-</v>
      </c>
      <c r="O770" s="398">
        <f>Resumen_año!$C$5</f>
        <v>43627</v>
      </c>
    </row>
    <row r="771" spans="1:15" ht="15.75" customHeight="1">
      <c r="A771" s="414" t="s">
        <v>90</v>
      </c>
      <c r="B771" s="414" t="s">
        <v>91</v>
      </c>
      <c r="C771" s="414" t="s">
        <v>114</v>
      </c>
      <c r="D771" s="414" t="s">
        <v>107</v>
      </c>
      <c r="E771" s="408" t="str">
        <f>+'Merluza común Artesanal'!E542</f>
        <v>STI ARMADORES PESCADORES ARTESANALES ALGUEROS Y RAMOS AFINES MEDITERRÁNEO RSU 08.05.0605</v>
      </c>
      <c r="F771" s="414" t="s">
        <v>97</v>
      </c>
      <c r="G771" s="414" t="s">
        <v>98</v>
      </c>
      <c r="H771" s="418">
        <f>'Merluza común Artesanal'!G544</f>
        <v>3.6429999999999998</v>
      </c>
      <c r="I771" s="418">
        <f>'Merluza común Artesanal'!H544</f>
        <v>0</v>
      </c>
      <c r="J771" s="418">
        <f>'Merluza común Artesanal'!I544</f>
        <v>7.1689999999999996</v>
      </c>
      <c r="K771" s="418">
        <f>'Merluza común Artesanal'!J544</f>
        <v>0</v>
      </c>
      <c r="L771" s="418">
        <f>'Merluza común Artesanal'!K544</f>
        <v>7.1689999999999996</v>
      </c>
      <c r="M771" s="566">
        <f>'Merluza común Artesanal'!L544</f>
        <v>0</v>
      </c>
      <c r="N771" s="379" t="str">
        <f>'Merluza común Artesanal'!M544</f>
        <v>-</v>
      </c>
      <c r="O771" s="398">
        <f>Resumen_año!$C$5</f>
        <v>43627</v>
      </c>
    </row>
    <row r="772" spans="1:15" ht="15.75" customHeight="1">
      <c r="A772" s="414" t="s">
        <v>90</v>
      </c>
      <c r="B772" s="414" t="s">
        <v>91</v>
      </c>
      <c r="C772" s="414" t="s">
        <v>114</v>
      </c>
      <c r="D772" s="414" t="s">
        <v>107</v>
      </c>
      <c r="E772" s="408" t="str">
        <f>+'Merluza común Artesanal'!E542</f>
        <v>STI ARMADORES PESCADORES ARTESANALES ALGUEROS Y RAMOS AFINES MEDITERRÁNEO RSU 08.05.0605</v>
      </c>
      <c r="F772" s="414" t="s">
        <v>94</v>
      </c>
      <c r="G772" s="414" t="s">
        <v>98</v>
      </c>
      <c r="H772" s="418">
        <f>'Merluza común Artesanal'!N542</f>
        <v>7.1689999999999996</v>
      </c>
      <c r="I772" s="418">
        <f>'Merluza común Artesanal'!O542</f>
        <v>0</v>
      </c>
      <c r="J772" s="418">
        <f>'Merluza común Artesanal'!P542</f>
        <v>7.1689999999999996</v>
      </c>
      <c r="K772" s="418">
        <f>'Merluza común Artesanal'!Q542</f>
        <v>0</v>
      </c>
      <c r="L772" s="418">
        <f>'Merluza común Artesanal'!R542</f>
        <v>7.1689999999999996</v>
      </c>
      <c r="M772" s="566">
        <f>'Merluza común Artesanal'!S542</f>
        <v>0</v>
      </c>
      <c r="N772" s="379" t="s">
        <v>262</v>
      </c>
      <c r="O772" s="398">
        <f>Resumen_año!$C$5</f>
        <v>43627</v>
      </c>
    </row>
    <row r="773" spans="1:15" ht="15.75" customHeight="1">
      <c r="A773" s="414" t="s">
        <v>90</v>
      </c>
      <c r="B773" s="414" t="s">
        <v>91</v>
      </c>
      <c r="C773" s="414" t="s">
        <v>114</v>
      </c>
      <c r="D773" s="414" t="s">
        <v>107</v>
      </c>
      <c r="E773" s="408" t="str">
        <f>+'Merluza común Artesanal'!E545</f>
        <v>STI PESCA ARTESANAL ARMADORES BUZOS MARISCADORES RECOLECTORES DE ORILLA Y ACTIVIDADES CONEXAS CALETA COBQUECURA RSU 08.02.0176</v>
      </c>
      <c r="F773" s="414" t="s">
        <v>94</v>
      </c>
      <c r="G773" s="414" t="s">
        <v>94</v>
      </c>
      <c r="H773" s="418">
        <f>'Merluza común Artesanal'!G545</f>
        <v>0</v>
      </c>
      <c r="I773" s="418">
        <f>'Merluza común Artesanal'!H545</f>
        <v>0</v>
      </c>
      <c r="J773" s="418">
        <f>'Merluza común Artesanal'!I545</f>
        <v>0</v>
      </c>
      <c r="K773" s="418">
        <f>'Merluza común Artesanal'!J545</f>
        <v>0</v>
      </c>
      <c r="L773" s="418">
        <f>'Merluza común Artesanal'!K545</f>
        <v>0</v>
      </c>
      <c r="M773" s="566">
        <f>'Merluza común Artesanal'!L545</f>
        <v>0</v>
      </c>
      <c r="N773" s="379" t="str">
        <f>'Merluza común Artesanal'!M545</f>
        <v>-</v>
      </c>
      <c r="O773" s="398">
        <f>Resumen_año!$C$5</f>
        <v>43627</v>
      </c>
    </row>
    <row r="774" spans="1:15" ht="15.75" customHeight="1">
      <c r="A774" s="414" t="s">
        <v>90</v>
      </c>
      <c r="B774" s="414" t="s">
        <v>91</v>
      </c>
      <c r="C774" s="414" t="s">
        <v>114</v>
      </c>
      <c r="D774" s="414" t="s">
        <v>107</v>
      </c>
      <c r="E774" s="408" t="str">
        <f>+'Merluza común Artesanal'!E545</f>
        <v>STI PESCA ARTESANAL ARMADORES BUZOS MARISCADORES RECOLECTORES DE ORILLA Y ACTIVIDADES CONEXAS CALETA COBQUECURA RSU 08.02.0176</v>
      </c>
      <c r="F774" s="414" t="s">
        <v>95</v>
      </c>
      <c r="G774" s="414" t="s">
        <v>96</v>
      </c>
      <c r="H774" s="418">
        <f>'Merluza común Artesanal'!G546</f>
        <v>7.8680000000000003</v>
      </c>
      <c r="I774" s="418">
        <f>'Merluza común Artesanal'!H546</f>
        <v>7</v>
      </c>
      <c r="J774" s="418">
        <f>'Merluza común Artesanal'!I546</f>
        <v>14.868</v>
      </c>
      <c r="K774" s="418">
        <f>'Merluza común Artesanal'!J546</f>
        <v>10.835000000000001</v>
      </c>
      <c r="L774" s="418">
        <f>'Merluza común Artesanal'!K546</f>
        <v>4.0329999999999995</v>
      </c>
      <c r="M774" s="566">
        <f>'Merluza común Artesanal'!L546</f>
        <v>0.72874630078019909</v>
      </c>
      <c r="N774" s="400" t="str">
        <f>'Merluza común Artesanal'!M546</f>
        <v>-</v>
      </c>
      <c r="O774" s="398">
        <f>Resumen_año!$C$5</f>
        <v>43627</v>
      </c>
    </row>
    <row r="775" spans="1:15" ht="15.75" customHeight="1">
      <c r="A775" s="414" t="s">
        <v>90</v>
      </c>
      <c r="B775" s="414" t="s">
        <v>91</v>
      </c>
      <c r="C775" s="414" t="s">
        <v>114</v>
      </c>
      <c r="D775" s="414" t="s">
        <v>107</v>
      </c>
      <c r="E775" s="408" t="str">
        <f>+'Merluza común Artesanal'!E545</f>
        <v>STI PESCA ARTESANAL ARMADORES BUZOS MARISCADORES RECOLECTORES DE ORILLA Y ACTIVIDADES CONEXAS CALETA COBQUECURA RSU 08.02.0176</v>
      </c>
      <c r="F775" s="414" t="s">
        <v>97</v>
      </c>
      <c r="G775" s="414" t="s">
        <v>98</v>
      </c>
      <c r="H775" s="418">
        <f>'Merluza común Artesanal'!G547</f>
        <v>8.1280000000000001</v>
      </c>
      <c r="I775" s="418">
        <f>'Merluza común Artesanal'!H547</f>
        <v>0</v>
      </c>
      <c r="J775" s="418">
        <f>'Merluza común Artesanal'!I547</f>
        <v>12.161</v>
      </c>
      <c r="K775" s="418">
        <f>'Merluza común Artesanal'!J547</f>
        <v>0</v>
      </c>
      <c r="L775" s="418">
        <f>'Merluza común Artesanal'!K547</f>
        <v>12.161</v>
      </c>
      <c r="M775" s="566">
        <f>'Merluza común Artesanal'!L547</f>
        <v>0</v>
      </c>
      <c r="N775" s="379" t="str">
        <f>'Merluza común Artesanal'!M547</f>
        <v>-</v>
      </c>
      <c r="O775" s="398">
        <f>Resumen_año!$C$5</f>
        <v>43627</v>
      </c>
    </row>
    <row r="776" spans="1:15" ht="15.75" customHeight="1">
      <c r="A776" s="414" t="s">
        <v>90</v>
      </c>
      <c r="B776" s="414" t="s">
        <v>91</v>
      </c>
      <c r="C776" s="414" t="s">
        <v>114</v>
      </c>
      <c r="D776" s="414" t="s">
        <v>107</v>
      </c>
      <c r="E776" s="408" t="str">
        <f>+'Merluza común Artesanal'!E545</f>
        <v>STI PESCA ARTESANAL ARMADORES BUZOS MARISCADORES RECOLECTORES DE ORILLA Y ACTIVIDADES CONEXAS CALETA COBQUECURA RSU 08.02.0176</v>
      </c>
      <c r="F776" s="414" t="s">
        <v>94</v>
      </c>
      <c r="G776" s="414" t="s">
        <v>98</v>
      </c>
      <c r="H776" s="418">
        <f>'Merluza común Artesanal'!N545</f>
        <v>15.996</v>
      </c>
      <c r="I776" s="418">
        <f>'Merluza común Artesanal'!O545</f>
        <v>7</v>
      </c>
      <c r="J776" s="418">
        <f>'Merluza común Artesanal'!P545</f>
        <v>22.996000000000002</v>
      </c>
      <c r="K776" s="418">
        <f>'Merluza común Artesanal'!Q545</f>
        <v>10.835000000000001</v>
      </c>
      <c r="L776" s="418">
        <f>'Merluza común Artesanal'!R545</f>
        <v>12.161000000000001</v>
      </c>
      <c r="M776" s="566">
        <f>'Merluza común Artesanal'!S545</f>
        <v>0.47116889893894587</v>
      </c>
      <c r="N776" s="379" t="s">
        <v>262</v>
      </c>
      <c r="O776" s="398">
        <f>Resumen_año!$C$5</f>
        <v>43627</v>
      </c>
    </row>
    <row r="777" spans="1:15" ht="15.75" customHeight="1">
      <c r="A777" s="414" t="s">
        <v>90</v>
      </c>
      <c r="B777" s="414" t="s">
        <v>91</v>
      </c>
      <c r="C777" s="414" t="s">
        <v>114</v>
      </c>
      <c r="D777" s="414" t="s">
        <v>107</v>
      </c>
      <c r="E777" s="408" t="str">
        <f>+'Merluza común Artesanal'!E548</f>
        <v>STI PESCADORES ARTESANALES Y ALGUEROS VILLARICA-DICHATO RSU 08.06.0055</v>
      </c>
      <c r="F777" s="414" t="s">
        <v>94</v>
      </c>
      <c r="G777" s="414" t="s">
        <v>94</v>
      </c>
      <c r="H777" s="418">
        <f>'Merluza común Artesanal'!G548</f>
        <v>0</v>
      </c>
      <c r="I777" s="418">
        <f>'Merluza común Artesanal'!H548</f>
        <v>0</v>
      </c>
      <c r="J777" s="418">
        <f>'Merluza común Artesanal'!I548</f>
        <v>0</v>
      </c>
      <c r="K777" s="418">
        <f>'Merluza común Artesanal'!J548</f>
        <v>0</v>
      </c>
      <c r="L777" s="418">
        <f>'Merluza común Artesanal'!K548</f>
        <v>0</v>
      </c>
      <c r="M777" s="566">
        <f>'Merluza común Artesanal'!L548</f>
        <v>0</v>
      </c>
      <c r="N777" s="379" t="str">
        <f>'Merluza común Artesanal'!M548</f>
        <v>-</v>
      </c>
      <c r="O777" s="398">
        <f>Resumen_año!$C$5</f>
        <v>43627</v>
      </c>
    </row>
    <row r="778" spans="1:15" ht="15.75" customHeight="1">
      <c r="A778" s="414" t="s">
        <v>90</v>
      </c>
      <c r="B778" s="414" t="s">
        <v>91</v>
      </c>
      <c r="C778" s="414" t="s">
        <v>114</v>
      </c>
      <c r="D778" s="414" t="s">
        <v>107</v>
      </c>
      <c r="E778" s="408" t="str">
        <f>+'Merluza común Artesanal'!E548</f>
        <v>STI PESCADORES ARTESANALES Y ALGUEROS VILLARICA-DICHATO RSU 08.06.0055</v>
      </c>
      <c r="F778" s="414" t="s">
        <v>95</v>
      </c>
      <c r="G778" s="414" t="s">
        <v>96</v>
      </c>
      <c r="H778" s="418">
        <f>'Merluza común Artesanal'!G549</f>
        <v>5.8719999999999999</v>
      </c>
      <c r="I778" s="418">
        <f>'Merluza común Artesanal'!H549</f>
        <v>0</v>
      </c>
      <c r="J778" s="418">
        <f>'Merluza común Artesanal'!I549</f>
        <v>5.8719999999999999</v>
      </c>
      <c r="K778" s="418">
        <f>'Merluza común Artesanal'!J549</f>
        <v>5.0839999999999996</v>
      </c>
      <c r="L778" s="418">
        <f>'Merluza común Artesanal'!K549</f>
        <v>0.78800000000000026</v>
      </c>
      <c r="M778" s="566">
        <f>'Merluza común Artesanal'!L549</f>
        <v>0.86580381471389645</v>
      </c>
      <c r="N778" s="379" t="str">
        <f>'Merluza común Artesanal'!M549</f>
        <v>-</v>
      </c>
      <c r="O778" s="398">
        <f>Resumen_año!$C$5</f>
        <v>43627</v>
      </c>
    </row>
    <row r="779" spans="1:15" ht="15.75" customHeight="1">
      <c r="A779" s="414" t="s">
        <v>90</v>
      </c>
      <c r="B779" s="414" t="s">
        <v>91</v>
      </c>
      <c r="C779" s="414" t="s">
        <v>114</v>
      </c>
      <c r="D779" s="414" t="s">
        <v>107</v>
      </c>
      <c r="E779" s="408" t="str">
        <f>+'Merluza común Artesanal'!E548</f>
        <v>STI PESCADORES ARTESANALES Y ALGUEROS VILLARICA-DICHATO RSU 08.06.0055</v>
      </c>
      <c r="F779" s="414" t="s">
        <v>97</v>
      </c>
      <c r="G779" s="414" t="s">
        <v>98</v>
      </c>
      <c r="H779" s="418">
        <f>'Merluza común Artesanal'!G550</f>
        <v>6.0659999999999998</v>
      </c>
      <c r="I779" s="418">
        <f>'Merluza común Artesanal'!H550</f>
        <v>0</v>
      </c>
      <c r="J779" s="418">
        <f>'Merluza común Artesanal'!I550</f>
        <v>6.8540000000000001</v>
      </c>
      <c r="K779" s="418">
        <f>'Merluza común Artesanal'!J550</f>
        <v>0</v>
      </c>
      <c r="L779" s="418">
        <f>'Merluza común Artesanal'!K550</f>
        <v>6.8540000000000001</v>
      </c>
      <c r="M779" s="566">
        <f>'Merluza común Artesanal'!L550</f>
        <v>0</v>
      </c>
      <c r="N779" s="379" t="str">
        <f>'Merluza común Artesanal'!M550</f>
        <v>-</v>
      </c>
      <c r="O779" s="398">
        <f>Resumen_año!$C$5</f>
        <v>43627</v>
      </c>
    </row>
    <row r="780" spans="1:15" ht="15.75" customHeight="1">
      <c r="A780" s="414" t="s">
        <v>90</v>
      </c>
      <c r="B780" s="414" t="s">
        <v>91</v>
      </c>
      <c r="C780" s="414" t="s">
        <v>114</v>
      </c>
      <c r="D780" s="414" t="s">
        <v>107</v>
      </c>
      <c r="E780" s="408" t="str">
        <f>+'Merluza común Artesanal'!E548</f>
        <v>STI PESCADORES ARTESANALES Y ALGUEROS VILLARICA-DICHATO RSU 08.06.0055</v>
      </c>
      <c r="F780" s="414" t="s">
        <v>94</v>
      </c>
      <c r="G780" s="414" t="s">
        <v>98</v>
      </c>
      <c r="H780" s="418">
        <f>'Merluza común Artesanal'!N548</f>
        <v>11.937999999999999</v>
      </c>
      <c r="I780" s="418">
        <f>'Merluza común Artesanal'!O548</f>
        <v>0</v>
      </c>
      <c r="J780" s="418">
        <f>'Merluza común Artesanal'!P548</f>
        <v>11.937999999999999</v>
      </c>
      <c r="K780" s="418">
        <f>'Merluza común Artesanal'!Q548</f>
        <v>5.0839999999999996</v>
      </c>
      <c r="L780" s="418">
        <f>'Merluza común Artesanal'!R548</f>
        <v>6.8539999999999992</v>
      </c>
      <c r="M780" s="566">
        <f>'Merluza común Artesanal'!S548</f>
        <v>0.42586697939353324</v>
      </c>
      <c r="N780" s="379" t="s">
        <v>262</v>
      </c>
      <c r="O780" s="398">
        <f>Resumen_año!$C$5</f>
        <v>43627</v>
      </c>
    </row>
    <row r="781" spans="1:15" ht="15.75" customHeight="1">
      <c r="A781" s="414" t="s">
        <v>90</v>
      </c>
      <c r="B781" s="414" t="s">
        <v>91</v>
      </c>
      <c r="C781" s="414" t="s">
        <v>114</v>
      </c>
      <c r="D781" s="414" t="s">
        <v>107</v>
      </c>
      <c r="E781" s="408" t="str">
        <f>+'Merluza común Artesanal'!E551</f>
        <v>STI PESCADORES ARMADORES Y BUZOS MARISCADORES Y ACTIVIDADES CONEXAS SIPARBUM RSU 08.05.0424</v>
      </c>
      <c r="F781" s="414" t="s">
        <v>94</v>
      </c>
      <c r="G781" s="414" t="s">
        <v>94</v>
      </c>
      <c r="H781" s="418">
        <f>'Merluza común Artesanal'!G551</f>
        <v>0</v>
      </c>
      <c r="I781" s="418">
        <f>'Merluza común Artesanal'!H551</f>
        <v>0</v>
      </c>
      <c r="J781" s="418">
        <f>'Merluza común Artesanal'!I551</f>
        <v>0</v>
      </c>
      <c r="K781" s="418">
        <f>'Merluza común Artesanal'!J551</f>
        <v>0</v>
      </c>
      <c r="L781" s="418">
        <f>'Merluza común Artesanal'!K551</f>
        <v>0</v>
      </c>
      <c r="M781" s="566">
        <f>'Merluza común Artesanal'!L551</f>
        <v>0</v>
      </c>
      <c r="N781" s="379" t="str">
        <f>'Merluza común Artesanal'!M551</f>
        <v>-</v>
      </c>
      <c r="O781" s="398">
        <f>Resumen_año!$C$5</f>
        <v>43627</v>
      </c>
    </row>
    <row r="782" spans="1:15" ht="15.75" customHeight="1">
      <c r="A782" s="414" t="s">
        <v>90</v>
      </c>
      <c r="B782" s="414" t="s">
        <v>91</v>
      </c>
      <c r="C782" s="414" t="s">
        <v>114</v>
      </c>
      <c r="D782" s="414" t="s">
        <v>107</v>
      </c>
      <c r="E782" s="408" t="str">
        <f>+'Merluza común Artesanal'!E551</f>
        <v>STI PESCADORES ARMADORES Y BUZOS MARISCADORES Y ACTIVIDADES CONEXAS SIPARBUM RSU 08.05.0424</v>
      </c>
      <c r="F782" s="414" t="s">
        <v>95</v>
      </c>
      <c r="G782" s="414" t="s">
        <v>96</v>
      </c>
      <c r="H782" s="418">
        <f>'Merluza común Artesanal'!G552</f>
        <v>46.515999999999998</v>
      </c>
      <c r="I782" s="418">
        <f>'Merluza común Artesanal'!H552</f>
        <v>0</v>
      </c>
      <c r="J782" s="418">
        <f>'Merluza común Artesanal'!I552</f>
        <v>46.515999999999998</v>
      </c>
      <c r="K782" s="418">
        <f>'Merluza común Artesanal'!J552</f>
        <v>0.26</v>
      </c>
      <c r="L782" s="418">
        <f>'Merluza común Artesanal'!K552</f>
        <v>46.256</v>
      </c>
      <c r="M782" s="566">
        <f>'Merluza común Artesanal'!L552</f>
        <v>5.5894745893885975E-3</v>
      </c>
      <c r="N782" s="379" t="str">
        <f>'Merluza común Artesanal'!M552</f>
        <v>-</v>
      </c>
      <c r="O782" s="398">
        <f>Resumen_año!$C$5</f>
        <v>43627</v>
      </c>
    </row>
    <row r="783" spans="1:15" ht="15.75" customHeight="1">
      <c r="A783" s="414" t="s">
        <v>90</v>
      </c>
      <c r="B783" s="414" t="s">
        <v>91</v>
      </c>
      <c r="C783" s="414" t="s">
        <v>114</v>
      </c>
      <c r="D783" s="414" t="s">
        <v>107</v>
      </c>
      <c r="E783" s="408" t="str">
        <f>+'Merluza común Artesanal'!E551</f>
        <v>STI PESCADORES ARMADORES Y BUZOS MARISCADORES Y ACTIVIDADES CONEXAS SIPARBUM RSU 08.05.0424</v>
      </c>
      <c r="F783" s="414" t="s">
        <v>97</v>
      </c>
      <c r="G783" s="414" t="s">
        <v>98</v>
      </c>
      <c r="H783" s="418">
        <f>'Merluza común Artesanal'!G553</f>
        <v>48.052999999999997</v>
      </c>
      <c r="I783" s="418">
        <f>'Merluza común Artesanal'!H553</f>
        <v>0</v>
      </c>
      <c r="J783" s="418">
        <f>'Merluza común Artesanal'!I553</f>
        <v>94.308999999999997</v>
      </c>
      <c r="K783" s="418">
        <f>'Merluza común Artesanal'!J553</f>
        <v>0</v>
      </c>
      <c r="L783" s="418">
        <f>'Merluza común Artesanal'!K553</f>
        <v>94.308999999999997</v>
      </c>
      <c r="M783" s="566">
        <f>'Merluza común Artesanal'!L553</f>
        <v>0</v>
      </c>
      <c r="N783" s="379" t="str">
        <f>'Merluza común Artesanal'!M553</f>
        <v>-</v>
      </c>
      <c r="O783" s="398">
        <f>Resumen_año!$C$5</f>
        <v>43627</v>
      </c>
    </row>
    <row r="784" spans="1:15" ht="15.75" customHeight="1">
      <c r="A784" s="414" t="s">
        <v>90</v>
      </c>
      <c r="B784" s="414" t="s">
        <v>91</v>
      </c>
      <c r="C784" s="414" t="s">
        <v>114</v>
      </c>
      <c r="D784" s="414" t="s">
        <v>107</v>
      </c>
      <c r="E784" s="408" t="str">
        <f>+'Merluza común Artesanal'!E551</f>
        <v>STI PESCADORES ARMADORES Y BUZOS MARISCADORES Y ACTIVIDADES CONEXAS SIPARBUM RSU 08.05.0424</v>
      </c>
      <c r="F784" s="414" t="s">
        <v>94</v>
      </c>
      <c r="G784" s="414" t="s">
        <v>98</v>
      </c>
      <c r="H784" s="418">
        <f>'Merluza común Artesanal'!N551</f>
        <v>94.568999999999988</v>
      </c>
      <c r="I784" s="418">
        <f>'Merluza común Artesanal'!O551</f>
        <v>0</v>
      </c>
      <c r="J784" s="418">
        <f>'Merluza común Artesanal'!P551</f>
        <v>94.568999999999988</v>
      </c>
      <c r="K784" s="418">
        <f>'Merluza común Artesanal'!Q551</f>
        <v>0.26</v>
      </c>
      <c r="L784" s="418">
        <f>'Merluza común Artesanal'!R551</f>
        <v>94.308999999999983</v>
      </c>
      <c r="M784" s="566">
        <f>'Merluza común Artesanal'!S551</f>
        <v>2.7493153147437324E-3</v>
      </c>
      <c r="N784" s="379" t="s">
        <v>262</v>
      </c>
      <c r="O784" s="398">
        <f>Resumen_año!$C$5</f>
        <v>43627</v>
      </c>
    </row>
    <row r="785" spans="1:15" ht="15.75" customHeight="1">
      <c r="A785" s="414" t="s">
        <v>90</v>
      </c>
      <c r="B785" s="414" t="s">
        <v>91</v>
      </c>
      <c r="C785" s="414" t="s">
        <v>114</v>
      </c>
      <c r="D785" s="414" t="s">
        <v>107</v>
      </c>
      <c r="E785" s="408" t="str">
        <f>+'Merluza común Artesanal'!E554</f>
        <v>STI PESCADORES ARTESANALES ARMADORES Y ACTIVIDADES CONEZAS DE CALETA COLIUMO RSU 08.06.0150</v>
      </c>
      <c r="F785" s="414" t="s">
        <v>94</v>
      </c>
      <c r="G785" s="414" t="s">
        <v>94</v>
      </c>
      <c r="H785" s="418">
        <f>'Merluza común Artesanal'!G554</f>
        <v>0</v>
      </c>
      <c r="I785" s="418">
        <f>'Merluza común Artesanal'!H554</f>
        <v>0</v>
      </c>
      <c r="J785" s="418">
        <f>'Merluza común Artesanal'!I554</f>
        <v>0</v>
      </c>
      <c r="K785" s="418">
        <f>'Merluza común Artesanal'!J554</f>
        <v>0</v>
      </c>
      <c r="L785" s="418">
        <f>'Merluza común Artesanal'!K554</f>
        <v>0</v>
      </c>
      <c r="M785" s="566">
        <f>'Merluza común Artesanal'!L554</f>
        <v>0</v>
      </c>
      <c r="N785" s="379" t="str">
        <f>'Merluza común Artesanal'!M554</f>
        <v>-</v>
      </c>
      <c r="O785" s="398">
        <f>Resumen_año!$C$5</f>
        <v>43627</v>
      </c>
    </row>
    <row r="786" spans="1:15" ht="15.75" customHeight="1">
      <c r="A786" s="414" t="s">
        <v>90</v>
      </c>
      <c r="B786" s="414" t="s">
        <v>91</v>
      </c>
      <c r="C786" s="414" t="s">
        <v>114</v>
      </c>
      <c r="D786" s="414" t="s">
        <v>107</v>
      </c>
      <c r="E786" s="408" t="str">
        <f>+'Merluza común Artesanal'!E554</f>
        <v>STI PESCADORES ARTESANALES ARMADORES Y ACTIVIDADES CONEZAS DE CALETA COLIUMO RSU 08.06.0150</v>
      </c>
      <c r="F786" s="414" t="s">
        <v>95</v>
      </c>
      <c r="G786" s="414" t="s">
        <v>96</v>
      </c>
      <c r="H786" s="418">
        <f>'Merluza común Artesanal'!G555</f>
        <v>85.867999999999995</v>
      </c>
      <c r="I786" s="418">
        <f>'Merluza común Artesanal'!H555</f>
        <v>0</v>
      </c>
      <c r="J786" s="418">
        <f>'Merluza común Artesanal'!I555</f>
        <v>85.867999999999995</v>
      </c>
      <c r="K786" s="418">
        <f>'Merluza común Artesanal'!J555</f>
        <v>23.1</v>
      </c>
      <c r="L786" s="418">
        <f>'Merluza común Artesanal'!K555</f>
        <v>62.767999999999994</v>
      </c>
      <c r="M786" s="566">
        <f>'Merluza común Artesanal'!L555</f>
        <v>0.26901756183910192</v>
      </c>
      <c r="N786" s="379" t="str">
        <f>'Merluza común Artesanal'!M555</f>
        <v>-</v>
      </c>
      <c r="O786" s="398">
        <f>Resumen_año!$C$5</f>
        <v>43627</v>
      </c>
    </row>
    <row r="787" spans="1:15" ht="15.75" customHeight="1">
      <c r="A787" s="414" t="s">
        <v>90</v>
      </c>
      <c r="B787" s="414" t="s">
        <v>91</v>
      </c>
      <c r="C787" s="414" t="s">
        <v>114</v>
      </c>
      <c r="D787" s="414" t="s">
        <v>107</v>
      </c>
      <c r="E787" s="408" t="str">
        <f>+'Merluza común Artesanal'!E554</f>
        <v>STI PESCADORES ARTESANALES ARMADORES Y ACTIVIDADES CONEZAS DE CALETA COLIUMO RSU 08.06.0150</v>
      </c>
      <c r="F787" s="414" t="s">
        <v>97</v>
      </c>
      <c r="G787" s="414" t="s">
        <v>98</v>
      </c>
      <c r="H787" s="418">
        <f>'Merluza común Artesanal'!G556</f>
        <v>88.706000000000003</v>
      </c>
      <c r="I787" s="418">
        <f>'Merluza común Artesanal'!H556</f>
        <v>0</v>
      </c>
      <c r="J787" s="418">
        <f>'Merluza común Artesanal'!I556</f>
        <v>151.47399999999999</v>
      </c>
      <c r="K787" s="418">
        <f>'Merluza común Artesanal'!J556</f>
        <v>0</v>
      </c>
      <c r="L787" s="418">
        <f>'Merluza común Artesanal'!K556</f>
        <v>151.47399999999999</v>
      </c>
      <c r="M787" s="566">
        <f>'Merluza común Artesanal'!L556</f>
        <v>0</v>
      </c>
      <c r="N787" s="379" t="str">
        <f>'Merluza común Artesanal'!M556</f>
        <v>-</v>
      </c>
      <c r="O787" s="398">
        <f>Resumen_año!$C$5</f>
        <v>43627</v>
      </c>
    </row>
    <row r="788" spans="1:15" ht="15.75" customHeight="1">
      <c r="A788" s="414" t="s">
        <v>90</v>
      </c>
      <c r="B788" s="414" t="s">
        <v>91</v>
      </c>
      <c r="C788" s="414" t="s">
        <v>114</v>
      </c>
      <c r="D788" s="414" t="s">
        <v>107</v>
      </c>
      <c r="E788" s="408" t="str">
        <f>+'Merluza común Artesanal'!E554</f>
        <v>STI PESCADORES ARTESANALES ARMADORES Y ACTIVIDADES CONEZAS DE CALETA COLIUMO RSU 08.06.0150</v>
      </c>
      <c r="F788" s="414" t="s">
        <v>94</v>
      </c>
      <c r="G788" s="414" t="s">
        <v>98</v>
      </c>
      <c r="H788" s="418">
        <f>'Merluza común Artesanal'!N554</f>
        <v>174.57400000000001</v>
      </c>
      <c r="I788" s="418">
        <f>'Merluza común Artesanal'!O554</f>
        <v>0</v>
      </c>
      <c r="J788" s="418">
        <f>'Merluza común Artesanal'!P554</f>
        <v>174.57400000000001</v>
      </c>
      <c r="K788" s="418">
        <f>'Merluza común Artesanal'!Q554</f>
        <v>23.1</v>
      </c>
      <c r="L788" s="418">
        <f>'Merluza común Artesanal'!R554</f>
        <v>151.47400000000002</v>
      </c>
      <c r="M788" s="566">
        <f>'Merluza común Artesanal'!S554</f>
        <v>0.13232210982162293</v>
      </c>
      <c r="N788" s="379" t="s">
        <v>262</v>
      </c>
      <c r="O788" s="398">
        <f>Resumen_año!$C$5</f>
        <v>43627</v>
      </c>
    </row>
    <row r="789" spans="1:15" ht="15.75" customHeight="1">
      <c r="A789" s="414" t="s">
        <v>90</v>
      </c>
      <c r="B789" s="414" t="s">
        <v>91</v>
      </c>
      <c r="C789" s="414" t="s">
        <v>114</v>
      </c>
      <c r="D789" s="414" t="s">
        <v>107</v>
      </c>
      <c r="E789" s="408" t="str">
        <f>+'Merluza común Artesanal'!E557</f>
        <v>STI PESCADORES ARTESANALES BUZOS MARISCADORES CALETA CANTERA RSU 08.05.0210</v>
      </c>
      <c r="F789" s="414" t="s">
        <v>94</v>
      </c>
      <c r="G789" s="414" t="s">
        <v>94</v>
      </c>
      <c r="H789" s="418">
        <f>'Merluza común Artesanal'!G557</f>
        <v>0</v>
      </c>
      <c r="I789" s="418">
        <f>'Merluza común Artesanal'!H557</f>
        <v>0</v>
      </c>
      <c r="J789" s="418">
        <f>'Merluza común Artesanal'!I557</f>
        <v>0</v>
      </c>
      <c r="K789" s="418">
        <f>'Merluza común Artesanal'!J557</f>
        <v>0</v>
      </c>
      <c r="L789" s="418">
        <f>'Merluza común Artesanal'!K557</f>
        <v>0</v>
      </c>
      <c r="M789" s="566">
        <f>'Merluza común Artesanal'!L557</f>
        <v>0</v>
      </c>
      <c r="N789" s="379" t="str">
        <f>'Merluza común Artesanal'!M557</f>
        <v>-</v>
      </c>
      <c r="O789" s="398">
        <f>Resumen_año!$C$5</f>
        <v>43627</v>
      </c>
    </row>
    <row r="790" spans="1:15" ht="15.75" customHeight="1">
      <c r="A790" s="414" t="s">
        <v>90</v>
      </c>
      <c r="B790" s="414" t="s">
        <v>91</v>
      </c>
      <c r="C790" s="414" t="s">
        <v>114</v>
      </c>
      <c r="D790" s="414" t="s">
        <v>107</v>
      </c>
      <c r="E790" s="408" t="str">
        <f>+'Merluza común Artesanal'!E557</f>
        <v>STI PESCADORES ARTESANALES BUZOS MARISCADORES CALETA CANTERA RSU 08.05.0210</v>
      </c>
      <c r="F790" s="414" t="s">
        <v>95</v>
      </c>
      <c r="G790" s="414" t="s">
        <v>96</v>
      </c>
      <c r="H790" s="418">
        <f>'Merluza común Artesanal'!G558</f>
        <v>7.4850000000000003</v>
      </c>
      <c r="I790" s="418">
        <f>'Merluza común Artesanal'!H558</f>
        <v>0</v>
      </c>
      <c r="J790" s="418">
        <f>'Merluza común Artesanal'!I558</f>
        <v>7.4850000000000003</v>
      </c>
      <c r="K790" s="418">
        <f>'Merluza común Artesanal'!J558</f>
        <v>0.63</v>
      </c>
      <c r="L790" s="418">
        <f>'Merluza común Artesanal'!K558</f>
        <v>6.8550000000000004</v>
      </c>
      <c r="M790" s="566">
        <f>'Merluza común Artesanal'!L558</f>
        <v>8.4168336673346694E-2</v>
      </c>
      <c r="N790" s="379" t="str">
        <f>'Merluza común Artesanal'!M558</f>
        <v>-</v>
      </c>
      <c r="O790" s="398">
        <f>Resumen_año!$C$5</f>
        <v>43627</v>
      </c>
    </row>
    <row r="791" spans="1:15" ht="15.75" customHeight="1">
      <c r="A791" s="414" t="s">
        <v>90</v>
      </c>
      <c r="B791" s="414" t="s">
        <v>91</v>
      </c>
      <c r="C791" s="414" t="s">
        <v>114</v>
      </c>
      <c r="D791" s="414" t="s">
        <v>107</v>
      </c>
      <c r="E791" s="408" t="str">
        <f>+'Merluza común Artesanal'!E557</f>
        <v>STI PESCADORES ARTESANALES BUZOS MARISCADORES CALETA CANTERA RSU 08.05.0210</v>
      </c>
      <c r="F791" s="414" t="s">
        <v>97</v>
      </c>
      <c r="G791" s="414" t="s">
        <v>98</v>
      </c>
      <c r="H791" s="418">
        <f>'Merluza común Artesanal'!G559</f>
        <v>7.7320000000000002</v>
      </c>
      <c r="I791" s="418">
        <f>'Merluza común Artesanal'!H559</f>
        <v>0</v>
      </c>
      <c r="J791" s="418">
        <f>'Merluza común Artesanal'!I559</f>
        <v>14.587</v>
      </c>
      <c r="K791" s="418">
        <f>'Merluza común Artesanal'!J559</f>
        <v>0</v>
      </c>
      <c r="L791" s="418">
        <f>'Merluza común Artesanal'!K559</f>
        <v>14.587</v>
      </c>
      <c r="M791" s="566">
        <f>'Merluza común Artesanal'!L559</f>
        <v>0</v>
      </c>
      <c r="N791" s="379" t="str">
        <f>'Merluza común Artesanal'!M559</f>
        <v>-</v>
      </c>
      <c r="O791" s="398">
        <f>Resumen_año!$C$5</f>
        <v>43627</v>
      </c>
    </row>
    <row r="792" spans="1:15" ht="15.75" customHeight="1">
      <c r="A792" s="414" t="s">
        <v>90</v>
      </c>
      <c r="B792" s="414" t="s">
        <v>91</v>
      </c>
      <c r="C792" s="414" t="s">
        <v>114</v>
      </c>
      <c r="D792" s="414" t="s">
        <v>107</v>
      </c>
      <c r="E792" s="408" t="str">
        <f>+'Merluza común Artesanal'!E557</f>
        <v>STI PESCADORES ARTESANALES BUZOS MARISCADORES CALETA CANTERA RSU 08.05.0210</v>
      </c>
      <c r="F792" s="414" t="s">
        <v>94</v>
      </c>
      <c r="G792" s="414" t="s">
        <v>98</v>
      </c>
      <c r="H792" s="418">
        <f>'Merluza común Artesanal'!N557</f>
        <v>15.217000000000001</v>
      </c>
      <c r="I792" s="418">
        <f>'Merluza común Artesanal'!O557</f>
        <v>0</v>
      </c>
      <c r="J792" s="418">
        <f>'Merluza común Artesanal'!P557</f>
        <v>15.217000000000001</v>
      </c>
      <c r="K792" s="418">
        <f>'Merluza común Artesanal'!Q557</f>
        <v>0.63</v>
      </c>
      <c r="L792" s="418">
        <f>'Merluza común Artesanal'!R557</f>
        <v>14.587</v>
      </c>
      <c r="M792" s="566">
        <f>'Merluza común Artesanal'!S557</f>
        <v>4.1401064598803966E-2</v>
      </c>
      <c r="N792" s="379" t="s">
        <v>262</v>
      </c>
      <c r="O792" s="398">
        <f>Resumen_año!$C$5</f>
        <v>43627</v>
      </c>
    </row>
    <row r="793" spans="1:15" ht="15.75" customHeight="1">
      <c r="A793" s="414" t="s">
        <v>90</v>
      </c>
      <c r="B793" s="414" t="s">
        <v>91</v>
      </c>
      <c r="C793" s="414" t="s">
        <v>114</v>
      </c>
      <c r="D793" s="414" t="s">
        <v>107</v>
      </c>
      <c r="E793" s="408" t="str">
        <f>+'Merluza común Artesanal'!E560</f>
        <v>STI DE ARMADORES PESCADORES ARTESANALES TRIPULANTES Y RAMAS SIMILARES BAHÍA CONCEPCIÓN RSU 08.05.0648</v>
      </c>
      <c r="F793" s="414" t="s">
        <v>94</v>
      </c>
      <c r="G793" s="414" t="s">
        <v>94</v>
      </c>
      <c r="H793" s="418">
        <f>'Merluza común Artesanal'!G560</f>
        <v>0</v>
      </c>
      <c r="I793" s="418">
        <f>'Merluza común Artesanal'!H560</f>
        <v>0</v>
      </c>
      <c r="J793" s="418">
        <f>'Merluza común Artesanal'!I560</f>
        <v>0</v>
      </c>
      <c r="K793" s="418">
        <f>'Merluza común Artesanal'!J560</f>
        <v>0</v>
      </c>
      <c r="L793" s="418">
        <f>'Merluza común Artesanal'!K560</f>
        <v>0</v>
      </c>
      <c r="M793" s="566">
        <f>'Merluza común Artesanal'!L560</f>
        <v>0</v>
      </c>
      <c r="N793" s="379" t="str">
        <f>'Merluza común Artesanal'!M560</f>
        <v>-</v>
      </c>
      <c r="O793" s="398">
        <f>Resumen_año!$C$5</f>
        <v>43627</v>
      </c>
    </row>
    <row r="794" spans="1:15" ht="15.75" customHeight="1">
      <c r="A794" s="414" t="s">
        <v>90</v>
      </c>
      <c r="B794" s="414" t="s">
        <v>91</v>
      </c>
      <c r="C794" s="414" t="s">
        <v>114</v>
      </c>
      <c r="D794" s="414" t="s">
        <v>107</v>
      </c>
      <c r="E794" s="408" t="str">
        <f>+'Merluza común Artesanal'!E560</f>
        <v>STI DE ARMADORES PESCADORES ARTESANALES TRIPULANTES Y RAMAS SIMILARES BAHÍA CONCEPCIÓN RSU 08.05.0648</v>
      </c>
      <c r="F794" s="414" t="s">
        <v>95</v>
      </c>
      <c r="G794" s="414" t="s">
        <v>96</v>
      </c>
      <c r="H794" s="418">
        <f>'Merluza común Artesanal'!G561</f>
        <v>13.029</v>
      </c>
      <c r="I794" s="418">
        <f>'Merluza común Artesanal'!H561</f>
        <v>0</v>
      </c>
      <c r="J794" s="418">
        <f>'Merluza común Artesanal'!I561</f>
        <v>13.029</v>
      </c>
      <c r="K794" s="418">
        <f>'Merluza común Artesanal'!J561</f>
        <v>1.1200000000000001</v>
      </c>
      <c r="L794" s="418">
        <f>'Merluza común Artesanal'!K561</f>
        <v>11.908999999999999</v>
      </c>
      <c r="M794" s="566">
        <f>'Merluza común Artesanal'!L561</f>
        <v>8.5962084580551087E-2</v>
      </c>
      <c r="N794" s="379" t="str">
        <f>'Merluza común Artesanal'!M561</f>
        <v>-</v>
      </c>
      <c r="O794" s="398">
        <f>Resumen_año!$C$5</f>
        <v>43627</v>
      </c>
    </row>
    <row r="795" spans="1:15" ht="15.75" customHeight="1">
      <c r="A795" s="414" t="s">
        <v>90</v>
      </c>
      <c r="B795" s="414" t="s">
        <v>91</v>
      </c>
      <c r="C795" s="414" t="s">
        <v>114</v>
      </c>
      <c r="D795" s="414" t="s">
        <v>107</v>
      </c>
      <c r="E795" s="408" t="str">
        <f>+'Merluza común Artesanal'!E560</f>
        <v>STI DE ARMADORES PESCADORES ARTESANALES TRIPULANTES Y RAMAS SIMILARES BAHÍA CONCEPCIÓN RSU 08.05.0648</v>
      </c>
      <c r="F795" s="414" t="s">
        <v>97</v>
      </c>
      <c r="G795" s="414" t="s">
        <v>98</v>
      </c>
      <c r="H795" s="418">
        <f>'Merluza común Artesanal'!G562</f>
        <v>13.46</v>
      </c>
      <c r="I795" s="418">
        <f>'Merluza común Artesanal'!H562</f>
        <v>0</v>
      </c>
      <c r="J795" s="418">
        <f>'Merluza común Artesanal'!I562</f>
        <v>25.369</v>
      </c>
      <c r="K795" s="418">
        <f>'Merluza común Artesanal'!J562</f>
        <v>0</v>
      </c>
      <c r="L795" s="418">
        <f>'Merluza común Artesanal'!K562</f>
        <v>25.369</v>
      </c>
      <c r="M795" s="566">
        <f>'Merluza común Artesanal'!L562</f>
        <v>0</v>
      </c>
      <c r="N795" s="379" t="str">
        <f>'Merluza común Artesanal'!M562</f>
        <v>-</v>
      </c>
      <c r="O795" s="398">
        <f>Resumen_año!$C$5</f>
        <v>43627</v>
      </c>
    </row>
    <row r="796" spans="1:15" ht="15.75" customHeight="1">
      <c r="A796" s="414" t="s">
        <v>90</v>
      </c>
      <c r="B796" s="414" t="s">
        <v>91</v>
      </c>
      <c r="C796" s="414" t="s">
        <v>114</v>
      </c>
      <c r="D796" s="414" t="s">
        <v>107</v>
      </c>
      <c r="E796" s="408" t="str">
        <f>+'Merluza común Artesanal'!E560</f>
        <v>STI DE ARMADORES PESCADORES ARTESANALES TRIPULANTES Y RAMAS SIMILARES BAHÍA CONCEPCIÓN RSU 08.05.0648</v>
      </c>
      <c r="F796" s="414" t="s">
        <v>94</v>
      </c>
      <c r="G796" s="414" t="s">
        <v>98</v>
      </c>
      <c r="H796" s="418">
        <f>'Merluza común Artesanal'!N560</f>
        <v>26.489000000000001</v>
      </c>
      <c r="I796" s="418">
        <f>'Merluza común Artesanal'!O560</f>
        <v>0</v>
      </c>
      <c r="J796" s="418">
        <f>'Merluza común Artesanal'!P560</f>
        <v>26.489000000000001</v>
      </c>
      <c r="K796" s="418">
        <f>'Merluza común Artesanal'!Q560</f>
        <v>1.1200000000000001</v>
      </c>
      <c r="L796" s="418">
        <f>'Merluza común Artesanal'!R560</f>
        <v>25.369</v>
      </c>
      <c r="M796" s="566">
        <f>'Merluza común Artesanal'!S560</f>
        <v>4.2281701838499004E-2</v>
      </c>
      <c r="N796" s="379" t="s">
        <v>262</v>
      </c>
      <c r="O796" s="398">
        <f>Resumen_año!$C$5</f>
        <v>43627</v>
      </c>
    </row>
    <row r="797" spans="1:15" ht="15.75" customHeight="1">
      <c r="A797" s="414" t="s">
        <v>90</v>
      </c>
      <c r="B797" s="414" t="s">
        <v>91</v>
      </c>
      <c r="C797" s="414" t="s">
        <v>114</v>
      </c>
      <c r="D797" s="414" t="s">
        <v>107</v>
      </c>
      <c r="E797" s="408" t="str">
        <f>+'Merluza común Artesanal'!E563</f>
        <v>STI ARMADORES PESCADORES Y RAMOS AFINES DE LA PESCA ARTESANAL DE LA RGIÓN DEL BIOBÍO RSU 08.05.0378</v>
      </c>
      <c r="F797" s="414" t="s">
        <v>94</v>
      </c>
      <c r="G797" s="414" t="s">
        <v>94</v>
      </c>
      <c r="H797" s="418">
        <f>'Merluza común Artesanal'!G563</f>
        <v>0</v>
      </c>
      <c r="I797" s="418">
        <f>'Merluza común Artesanal'!H563</f>
        <v>0</v>
      </c>
      <c r="J797" s="418">
        <f>'Merluza común Artesanal'!I563</f>
        <v>0</v>
      </c>
      <c r="K797" s="418">
        <f>'Merluza común Artesanal'!J563</f>
        <v>0</v>
      </c>
      <c r="L797" s="418">
        <f>'Merluza común Artesanal'!K563</f>
        <v>0</v>
      </c>
      <c r="M797" s="566">
        <f>'Merluza común Artesanal'!L563</f>
        <v>0</v>
      </c>
      <c r="N797" s="379" t="str">
        <f>'Merluza común Artesanal'!M563</f>
        <v>-</v>
      </c>
      <c r="O797" s="398">
        <f>Resumen_año!$C$5</f>
        <v>43627</v>
      </c>
    </row>
    <row r="798" spans="1:15" ht="15.75" customHeight="1">
      <c r="A798" s="414" t="s">
        <v>90</v>
      </c>
      <c r="B798" s="414" t="s">
        <v>91</v>
      </c>
      <c r="C798" s="414" t="s">
        <v>114</v>
      </c>
      <c r="D798" s="414" t="s">
        <v>107</v>
      </c>
      <c r="E798" s="408" t="str">
        <f>+'Merluza común Artesanal'!E563</f>
        <v>STI ARMADORES PESCADORES Y RAMOS AFINES DE LA PESCA ARTESANAL DE LA RGIÓN DEL BIOBÍO RSU 08.05.0378</v>
      </c>
      <c r="F798" s="414" t="s">
        <v>95</v>
      </c>
      <c r="G798" s="414" t="s">
        <v>96</v>
      </c>
      <c r="H798" s="418">
        <f>'Merluza común Artesanal'!G564</f>
        <v>1.23</v>
      </c>
      <c r="I798" s="418">
        <f>'Merluza común Artesanal'!H564</f>
        <v>0</v>
      </c>
      <c r="J798" s="418">
        <f>'Merluza común Artesanal'!I564</f>
        <v>1.23</v>
      </c>
      <c r="K798" s="418">
        <f>'Merluza común Artesanal'!J564</f>
        <v>0</v>
      </c>
      <c r="L798" s="418">
        <f>'Merluza común Artesanal'!K564</f>
        <v>1.23</v>
      </c>
      <c r="M798" s="566">
        <f>'Merluza común Artesanal'!L564</f>
        <v>0</v>
      </c>
      <c r="N798" s="379" t="str">
        <f>'Merluza común Artesanal'!M564</f>
        <v>-</v>
      </c>
      <c r="O798" s="398">
        <f>Resumen_año!$C$5</f>
        <v>43627</v>
      </c>
    </row>
    <row r="799" spans="1:15" ht="15.75" customHeight="1">
      <c r="A799" s="414" t="s">
        <v>90</v>
      </c>
      <c r="B799" s="414" t="s">
        <v>91</v>
      </c>
      <c r="C799" s="414" t="s">
        <v>114</v>
      </c>
      <c r="D799" s="414" t="s">
        <v>107</v>
      </c>
      <c r="E799" s="408" t="str">
        <f>+'Merluza común Artesanal'!E563</f>
        <v>STI ARMADORES PESCADORES Y RAMOS AFINES DE LA PESCA ARTESANAL DE LA RGIÓN DEL BIOBÍO RSU 08.05.0378</v>
      </c>
      <c r="F799" s="414" t="s">
        <v>97</v>
      </c>
      <c r="G799" s="414" t="s">
        <v>98</v>
      </c>
      <c r="H799" s="418">
        <f>'Merluza común Artesanal'!G565</f>
        <v>1.27</v>
      </c>
      <c r="I799" s="418">
        <f>'Merluza común Artesanal'!H565</f>
        <v>0</v>
      </c>
      <c r="J799" s="418">
        <f>'Merluza común Artesanal'!I565</f>
        <v>2.5</v>
      </c>
      <c r="K799" s="418">
        <f>'Merluza común Artesanal'!J565</f>
        <v>0</v>
      </c>
      <c r="L799" s="418">
        <f>'Merluza común Artesanal'!K565</f>
        <v>2.5</v>
      </c>
      <c r="M799" s="566">
        <f>'Merluza común Artesanal'!L565</f>
        <v>0</v>
      </c>
      <c r="N799" s="379" t="str">
        <f>'Merluza común Artesanal'!M565</f>
        <v>-</v>
      </c>
      <c r="O799" s="398">
        <f>Resumen_año!$C$5</f>
        <v>43627</v>
      </c>
    </row>
    <row r="800" spans="1:15" ht="15.75" customHeight="1">
      <c r="A800" s="414" t="s">
        <v>90</v>
      </c>
      <c r="B800" s="414" t="s">
        <v>91</v>
      </c>
      <c r="C800" s="414" t="s">
        <v>114</v>
      </c>
      <c r="D800" s="414" t="s">
        <v>107</v>
      </c>
      <c r="E800" s="408" t="str">
        <f>+'Merluza común Artesanal'!E563</f>
        <v>STI ARMADORES PESCADORES Y RAMOS AFINES DE LA PESCA ARTESANAL DE LA RGIÓN DEL BIOBÍO RSU 08.05.0378</v>
      </c>
      <c r="F800" s="414" t="s">
        <v>94</v>
      </c>
      <c r="G800" s="414" t="s">
        <v>98</v>
      </c>
      <c r="H800" s="418">
        <f>'Merluza común Artesanal'!N563</f>
        <v>2.5</v>
      </c>
      <c r="I800" s="418">
        <f>'Merluza común Artesanal'!O563</f>
        <v>0</v>
      </c>
      <c r="J800" s="418">
        <f>'Merluza común Artesanal'!P563</f>
        <v>2.5</v>
      </c>
      <c r="K800" s="418">
        <f>'Merluza común Artesanal'!Q563</f>
        <v>0</v>
      </c>
      <c r="L800" s="418">
        <f>'Merluza común Artesanal'!R563</f>
        <v>2.5</v>
      </c>
      <c r="M800" s="566">
        <f>'Merluza común Artesanal'!S563</f>
        <v>0</v>
      </c>
      <c r="N800" s="379" t="s">
        <v>262</v>
      </c>
      <c r="O800" s="398">
        <f>Resumen_año!$C$5</f>
        <v>43627</v>
      </c>
    </row>
    <row r="801" spans="1:15" ht="15.75" customHeight="1">
      <c r="A801" s="414" t="s">
        <v>90</v>
      </c>
      <c r="B801" s="414" t="s">
        <v>91</v>
      </c>
      <c r="C801" s="414" t="s">
        <v>114</v>
      </c>
      <c r="D801" s="414" t="s">
        <v>107</v>
      </c>
      <c r="E801" s="408" t="str">
        <f>+'Merluza común Artesanal'!E566</f>
        <v>STI PESCADORES ARMADORES Y RAMOS AFINES DE LA PESCA ARTESANAL APAT CALETA TUMBES RSU 08.05.0380</v>
      </c>
      <c r="F801" s="414" t="s">
        <v>94</v>
      </c>
      <c r="G801" s="414" t="s">
        <v>94</v>
      </c>
      <c r="H801" s="418">
        <f>'Merluza común Artesanal'!G566</f>
        <v>0</v>
      </c>
      <c r="I801" s="418">
        <f>'Merluza común Artesanal'!H566</f>
        <v>0</v>
      </c>
      <c r="J801" s="418">
        <f>'Merluza común Artesanal'!I566</f>
        <v>0</v>
      </c>
      <c r="K801" s="418">
        <f>'Merluza común Artesanal'!J566</f>
        <v>0</v>
      </c>
      <c r="L801" s="418">
        <f>'Merluza común Artesanal'!K566</f>
        <v>0</v>
      </c>
      <c r="M801" s="566">
        <f>'Merluza común Artesanal'!L566</f>
        <v>0</v>
      </c>
      <c r="N801" s="379" t="str">
        <f>'Merluza común Artesanal'!M566</f>
        <v>-</v>
      </c>
      <c r="O801" s="398">
        <f>Resumen_año!$C$5</f>
        <v>43627</v>
      </c>
    </row>
    <row r="802" spans="1:15" ht="15.75" customHeight="1">
      <c r="A802" s="414" t="s">
        <v>90</v>
      </c>
      <c r="B802" s="414" t="s">
        <v>91</v>
      </c>
      <c r="C802" s="414" t="s">
        <v>114</v>
      </c>
      <c r="D802" s="414" t="s">
        <v>107</v>
      </c>
      <c r="E802" s="408" t="str">
        <f>+'Merluza común Artesanal'!E566</f>
        <v>STI PESCADORES ARMADORES Y RAMOS AFINES DE LA PESCA ARTESANAL APAT CALETA TUMBES RSU 08.05.0380</v>
      </c>
      <c r="F802" s="414" t="s">
        <v>95</v>
      </c>
      <c r="G802" s="414" t="s">
        <v>96</v>
      </c>
      <c r="H802" s="418">
        <f>'Merluza común Artesanal'!G567</f>
        <v>5.2619999999999996</v>
      </c>
      <c r="I802" s="418">
        <f>'Merluza común Artesanal'!H567</f>
        <v>0</v>
      </c>
      <c r="J802" s="418">
        <f>'Merluza común Artesanal'!I567</f>
        <v>5.2619999999999996</v>
      </c>
      <c r="K802" s="418">
        <f>'Merluza común Artesanal'!J567</f>
        <v>0.97</v>
      </c>
      <c r="L802" s="418">
        <f>'Merluza común Artesanal'!K567</f>
        <v>4.2919999999999998</v>
      </c>
      <c r="M802" s="566">
        <f>'Merluza común Artesanal'!L567</f>
        <v>0.18434055492208287</v>
      </c>
      <c r="N802" s="400" t="str">
        <f>'Merluza común Artesanal'!M567</f>
        <v>-</v>
      </c>
      <c r="O802" s="398">
        <f>Resumen_año!$C$5</f>
        <v>43627</v>
      </c>
    </row>
    <row r="803" spans="1:15" ht="15.75" customHeight="1">
      <c r="A803" s="414" t="s">
        <v>90</v>
      </c>
      <c r="B803" s="414" t="s">
        <v>91</v>
      </c>
      <c r="C803" s="414" t="s">
        <v>114</v>
      </c>
      <c r="D803" s="414" t="s">
        <v>107</v>
      </c>
      <c r="E803" s="408" t="str">
        <f>+'Merluza común Artesanal'!E566</f>
        <v>STI PESCADORES ARMADORES Y RAMOS AFINES DE LA PESCA ARTESANAL APAT CALETA TUMBES RSU 08.05.0380</v>
      </c>
      <c r="F803" s="414" t="s">
        <v>97</v>
      </c>
      <c r="G803" s="414" t="s">
        <v>98</v>
      </c>
      <c r="H803" s="418">
        <f>'Merluza común Artesanal'!G568</f>
        <v>5.4359999999999999</v>
      </c>
      <c r="I803" s="418">
        <f>'Merluza común Artesanal'!H568</f>
        <v>0</v>
      </c>
      <c r="J803" s="418">
        <f>'Merluza común Artesanal'!I568</f>
        <v>9.7279999999999998</v>
      </c>
      <c r="K803" s="418">
        <f>'Merluza común Artesanal'!J568</f>
        <v>0</v>
      </c>
      <c r="L803" s="418">
        <f>'Merluza común Artesanal'!K568</f>
        <v>9.7279999999999998</v>
      </c>
      <c r="M803" s="566">
        <f>'Merluza común Artesanal'!L568</f>
        <v>0</v>
      </c>
      <c r="N803" s="379" t="str">
        <f>'Merluza común Artesanal'!M568</f>
        <v>-</v>
      </c>
      <c r="O803" s="398">
        <f>Resumen_año!$C$5</f>
        <v>43627</v>
      </c>
    </row>
    <row r="804" spans="1:15" ht="15.75" customHeight="1">
      <c r="A804" s="414" t="s">
        <v>90</v>
      </c>
      <c r="B804" s="414" t="s">
        <v>91</v>
      </c>
      <c r="C804" s="414" t="s">
        <v>114</v>
      </c>
      <c r="D804" s="414" t="s">
        <v>107</v>
      </c>
      <c r="E804" s="408" t="str">
        <f>+'Merluza común Artesanal'!E566</f>
        <v>STI PESCADORES ARMADORES Y RAMOS AFINES DE LA PESCA ARTESANAL APAT CALETA TUMBES RSU 08.05.0380</v>
      </c>
      <c r="F804" s="414" t="s">
        <v>94</v>
      </c>
      <c r="G804" s="414" t="s">
        <v>98</v>
      </c>
      <c r="H804" s="418">
        <f>'Merluza común Artesanal'!N566</f>
        <v>10.698</v>
      </c>
      <c r="I804" s="418">
        <f>'Merluza común Artesanal'!O566</f>
        <v>0</v>
      </c>
      <c r="J804" s="418">
        <f>'Merluza común Artesanal'!P566</f>
        <v>10.698</v>
      </c>
      <c r="K804" s="418">
        <f>'Merluza común Artesanal'!Q566</f>
        <v>0.97</v>
      </c>
      <c r="L804" s="418">
        <f>'Merluza común Artesanal'!R566</f>
        <v>9.7279999999999998</v>
      </c>
      <c r="M804" s="566">
        <f>'Merluza común Artesanal'!S566</f>
        <v>9.0671153486633016E-2</v>
      </c>
      <c r="N804" s="379" t="s">
        <v>262</v>
      </c>
      <c r="O804" s="398">
        <f>Resumen_año!$C$5</f>
        <v>43627</v>
      </c>
    </row>
    <row r="805" spans="1:15" ht="15.75" customHeight="1">
      <c r="A805" s="414" t="s">
        <v>90</v>
      </c>
      <c r="B805" s="414" t="s">
        <v>91</v>
      </c>
      <c r="C805" s="414" t="s">
        <v>114</v>
      </c>
      <c r="D805" s="414" t="s">
        <v>107</v>
      </c>
      <c r="E805" s="408" t="str">
        <f>+'Merluza común Artesanal'!E569</f>
        <v>ASOCIACIÓN GREMIAL DE ARMADORES EMBARCACIONES MENORES AG MENOR COLIUMO RAG 507-8</v>
      </c>
      <c r="F805" s="414" t="s">
        <v>94</v>
      </c>
      <c r="G805" s="414" t="s">
        <v>94</v>
      </c>
      <c r="H805" s="418">
        <f>'Merluza común Artesanal'!G569</f>
        <v>0</v>
      </c>
      <c r="I805" s="418">
        <f>'Merluza común Artesanal'!H569</f>
        <v>0</v>
      </c>
      <c r="J805" s="418">
        <f>'Merluza común Artesanal'!I569</f>
        <v>0</v>
      </c>
      <c r="K805" s="418">
        <f>'Merluza común Artesanal'!J569</f>
        <v>0</v>
      </c>
      <c r="L805" s="418">
        <f>'Merluza común Artesanal'!K569</f>
        <v>0</v>
      </c>
      <c r="M805" s="566">
        <f>'Merluza común Artesanal'!L569</f>
        <v>0</v>
      </c>
      <c r="N805" s="379" t="str">
        <f>'Merluza común Artesanal'!M569</f>
        <v>-</v>
      </c>
      <c r="O805" s="398">
        <f>Resumen_año!$C$5</f>
        <v>43627</v>
      </c>
    </row>
    <row r="806" spans="1:15" ht="15.75" customHeight="1">
      <c r="A806" s="414" t="s">
        <v>90</v>
      </c>
      <c r="B806" s="414" t="s">
        <v>91</v>
      </c>
      <c r="C806" s="414" t="s">
        <v>114</v>
      </c>
      <c r="D806" s="414" t="s">
        <v>107</v>
      </c>
      <c r="E806" s="408" t="str">
        <f>+'Merluza común Artesanal'!E569</f>
        <v>ASOCIACIÓN GREMIAL DE ARMADORES EMBARCACIONES MENORES AG MENOR COLIUMO RAG 507-8</v>
      </c>
      <c r="F806" s="414" t="s">
        <v>95</v>
      </c>
      <c r="G806" s="414" t="s">
        <v>96</v>
      </c>
      <c r="H806" s="418">
        <f>'Merluza común Artesanal'!G570</f>
        <v>11.965</v>
      </c>
      <c r="I806" s="418">
        <f>'Merluza común Artesanal'!H570</f>
        <v>0</v>
      </c>
      <c r="J806" s="418">
        <f>'Merluza común Artesanal'!I570</f>
        <v>11.965</v>
      </c>
      <c r="K806" s="418">
        <f>'Merluza común Artesanal'!J570</f>
        <v>1.4</v>
      </c>
      <c r="L806" s="418">
        <f>'Merluza común Artesanal'!K570</f>
        <v>10.565</v>
      </c>
      <c r="M806" s="566">
        <f>'Merluza común Artesanal'!L570</f>
        <v>0.11700793982448808</v>
      </c>
      <c r="N806" s="379" t="str">
        <f>'Merluza común Artesanal'!M570</f>
        <v>-</v>
      </c>
      <c r="O806" s="398">
        <f>Resumen_año!$C$5</f>
        <v>43627</v>
      </c>
    </row>
    <row r="807" spans="1:15" ht="15.75" customHeight="1">
      <c r="A807" s="414" t="s">
        <v>90</v>
      </c>
      <c r="B807" s="414" t="s">
        <v>91</v>
      </c>
      <c r="C807" s="414" t="s">
        <v>114</v>
      </c>
      <c r="D807" s="414" t="s">
        <v>107</v>
      </c>
      <c r="E807" s="408" t="str">
        <f>+'Merluza común Artesanal'!E569</f>
        <v>ASOCIACIÓN GREMIAL DE ARMADORES EMBARCACIONES MENORES AG MENOR COLIUMO RAG 507-8</v>
      </c>
      <c r="F807" s="414" t="s">
        <v>97</v>
      </c>
      <c r="G807" s="414" t="s">
        <v>98</v>
      </c>
      <c r="H807" s="418">
        <f>'Merluza común Artesanal'!G571</f>
        <v>12.36</v>
      </c>
      <c r="I807" s="418">
        <f>'Merluza común Artesanal'!H571</f>
        <v>0</v>
      </c>
      <c r="J807" s="418">
        <f>'Merluza común Artesanal'!I571</f>
        <v>22.924999999999997</v>
      </c>
      <c r="K807" s="418">
        <f>'Merluza común Artesanal'!J571</f>
        <v>0</v>
      </c>
      <c r="L807" s="418">
        <f>'Merluza común Artesanal'!K571</f>
        <v>22.924999999999997</v>
      </c>
      <c r="M807" s="566">
        <f>'Merluza común Artesanal'!L571</f>
        <v>0</v>
      </c>
      <c r="N807" s="379" t="str">
        <f>'Merluza común Artesanal'!M571</f>
        <v>-</v>
      </c>
      <c r="O807" s="398">
        <f>Resumen_año!$C$5</f>
        <v>43627</v>
      </c>
    </row>
    <row r="808" spans="1:15" ht="15.75" customHeight="1">
      <c r="A808" s="414" t="s">
        <v>90</v>
      </c>
      <c r="B808" s="414" t="s">
        <v>91</v>
      </c>
      <c r="C808" s="414" t="s">
        <v>114</v>
      </c>
      <c r="D808" s="414" t="s">
        <v>107</v>
      </c>
      <c r="E808" s="408" t="str">
        <f>+'Merluza común Artesanal'!E569</f>
        <v>ASOCIACIÓN GREMIAL DE ARMADORES EMBARCACIONES MENORES AG MENOR COLIUMO RAG 507-8</v>
      </c>
      <c r="F808" s="414" t="s">
        <v>94</v>
      </c>
      <c r="G808" s="414" t="s">
        <v>98</v>
      </c>
      <c r="H808" s="418">
        <f>'Merluza común Artesanal'!N569</f>
        <v>24.324999999999999</v>
      </c>
      <c r="I808" s="418">
        <f>'Merluza común Artesanal'!O569</f>
        <v>0</v>
      </c>
      <c r="J808" s="418">
        <f>'Merluza común Artesanal'!P569</f>
        <v>24.324999999999999</v>
      </c>
      <c r="K808" s="418">
        <f>'Merluza común Artesanal'!Q569</f>
        <v>1.4</v>
      </c>
      <c r="L808" s="418">
        <f>'Merluza común Artesanal'!R569</f>
        <v>22.925000000000001</v>
      </c>
      <c r="M808" s="566">
        <f>'Merluza común Artesanal'!S569</f>
        <v>5.755395683453237E-2</v>
      </c>
      <c r="N808" s="379" t="s">
        <v>262</v>
      </c>
      <c r="O808" s="398">
        <f>Resumen_año!$C$5</f>
        <v>43627</v>
      </c>
    </row>
    <row r="809" spans="1:15" ht="15.75" customHeight="1">
      <c r="A809" s="414" t="s">
        <v>90</v>
      </c>
      <c r="B809" s="414" t="s">
        <v>91</v>
      </c>
      <c r="C809" s="414" t="s">
        <v>114</v>
      </c>
      <c r="D809" s="414" t="s">
        <v>107</v>
      </c>
      <c r="E809" s="408" t="str">
        <f>+'Merluza común Artesanal'!E572</f>
        <v>SINDICATO PESCADORES ARTESANALES ARMADORES PELÁGICOS Y ACTIVIDADES CONEXAS DE LA CALETA VEGAS DE COLIUMO RSU 08.06.0113</v>
      </c>
      <c r="F809" s="414" t="s">
        <v>94</v>
      </c>
      <c r="G809" s="414" t="s">
        <v>94</v>
      </c>
      <c r="H809" s="418">
        <f>'Merluza común Artesanal'!G572</f>
        <v>0</v>
      </c>
      <c r="I809" s="418">
        <f>'Merluza común Artesanal'!H572</f>
        <v>0</v>
      </c>
      <c r="J809" s="418">
        <f>'Merluza común Artesanal'!I572</f>
        <v>0</v>
      </c>
      <c r="K809" s="418">
        <f>'Merluza común Artesanal'!J572</f>
        <v>0</v>
      </c>
      <c r="L809" s="418">
        <f>'Merluza común Artesanal'!K572</f>
        <v>0</v>
      </c>
      <c r="M809" s="566">
        <f>'Merluza común Artesanal'!L572</f>
        <v>0</v>
      </c>
      <c r="N809" s="379" t="str">
        <f>'Merluza común Artesanal'!M572</f>
        <v>-</v>
      </c>
      <c r="O809" s="398">
        <f>Resumen_año!$C$5</f>
        <v>43627</v>
      </c>
    </row>
    <row r="810" spans="1:15" ht="15.75" customHeight="1">
      <c r="A810" s="414" t="s">
        <v>90</v>
      </c>
      <c r="B810" s="414" t="s">
        <v>91</v>
      </c>
      <c r="C810" s="414" t="s">
        <v>114</v>
      </c>
      <c r="D810" s="414" t="s">
        <v>107</v>
      </c>
      <c r="E810" s="408" t="str">
        <f>+'Merluza común Artesanal'!E572</f>
        <v>SINDICATO PESCADORES ARTESANALES ARMADORES PELÁGICOS Y ACTIVIDADES CONEXAS DE LA CALETA VEGAS DE COLIUMO RSU 08.06.0113</v>
      </c>
      <c r="F810" s="414" t="s">
        <v>95</v>
      </c>
      <c r="G810" s="414" t="s">
        <v>96</v>
      </c>
      <c r="H810" s="418">
        <f>'Merluza común Artesanal'!G573</f>
        <v>9.6780000000000008</v>
      </c>
      <c r="I810" s="418">
        <f>'Merluza común Artesanal'!H573</f>
        <v>0</v>
      </c>
      <c r="J810" s="418">
        <f>'Merluza común Artesanal'!I573</f>
        <v>9.6780000000000008</v>
      </c>
      <c r="K810" s="418">
        <f>'Merluza común Artesanal'!J573</f>
        <v>7.86</v>
      </c>
      <c r="L810" s="418">
        <f>'Merluza común Artesanal'!K573</f>
        <v>1.8180000000000005</v>
      </c>
      <c r="M810" s="566">
        <f>'Merluza común Artesanal'!L573</f>
        <v>0.81215127092374451</v>
      </c>
      <c r="N810" s="379" t="str">
        <f>'Merluza común Artesanal'!M573</f>
        <v>-</v>
      </c>
      <c r="O810" s="398">
        <f>Resumen_año!$C$5</f>
        <v>43627</v>
      </c>
    </row>
    <row r="811" spans="1:15" ht="15.75" customHeight="1">
      <c r="A811" s="414" t="s">
        <v>90</v>
      </c>
      <c r="B811" s="414" t="s">
        <v>91</v>
      </c>
      <c r="C811" s="414" t="s">
        <v>114</v>
      </c>
      <c r="D811" s="414" t="s">
        <v>107</v>
      </c>
      <c r="E811" s="408" t="str">
        <f>+'Merluza común Artesanal'!E572</f>
        <v>SINDICATO PESCADORES ARTESANALES ARMADORES PELÁGICOS Y ACTIVIDADES CONEXAS DE LA CALETA VEGAS DE COLIUMO RSU 08.06.0113</v>
      </c>
      <c r="F811" s="414" t="s">
        <v>97</v>
      </c>
      <c r="G811" s="414" t="s">
        <v>98</v>
      </c>
      <c r="H811" s="418">
        <f>'Merluza común Artesanal'!G574</f>
        <v>9.9979999999999993</v>
      </c>
      <c r="I811" s="418">
        <f>'Merluza común Artesanal'!H574</f>
        <v>0</v>
      </c>
      <c r="J811" s="418">
        <f>'Merluza común Artesanal'!I574</f>
        <v>11.815999999999999</v>
      </c>
      <c r="K811" s="418">
        <f>'Merluza común Artesanal'!J574</f>
        <v>0</v>
      </c>
      <c r="L811" s="418">
        <f>'Merluza común Artesanal'!K574</f>
        <v>11.815999999999999</v>
      </c>
      <c r="M811" s="566">
        <f>'Merluza común Artesanal'!L574</f>
        <v>0</v>
      </c>
      <c r="N811" s="379" t="str">
        <f>'Merluza común Artesanal'!M574</f>
        <v>-</v>
      </c>
      <c r="O811" s="398">
        <f>Resumen_año!$C$5</f>
        <v>43627</v>
      </c>
    </row>
    <row r="812" spans="1:15" ht="15.75" customHeight="1">
      <c r="A812" s="414" t="s">
        <v>90</v>
      </c>
      <c r="B812" s="414" t="s">
        <v>91</v>
      </c>
      <c r="C812" s="414" t="s">
        <v>114</v>
      </c>
      <c r="D812" s="414" t="s">
        <v>107</v>
      </c>
      <c r="E812" s="408" t="str">
        <f>+'Merluza común Artesanal'!E572</f>
        <v>SINDICATO PESCADORES ARTESANALES ARMADORES PELÁGICOS Y ACTIVIDADES CONEXAS DE LA CALETA VEGAS DE COLIUMO RSU 08.06.0113</v>
      </c>
      <c r="F812" s="414" t="s">
        <v>94</v>
      </c>
      <c r="G812" s="414" t="s">
        <v>98</v>
      </c>
      <c r="H812" s="418">
        <f>'Merluza común Artesanal'!N572</f>
        <v>19.676000000000002</v>
      </c>
      <c r="I812" s="418">
        <f>'Merluza común Artesanal'!O572</f>
        <v>0</v>
      </c>
      <c r="J812" s="418">
        <f>'Merluza común Artesanal'!P572</f>
        <v>19.676000000000002</v>
      </c>
      <c r="K812" s="418">
        <f>'Merluza común Artesanal'!Q572</f>
        <v>7.86</v>
      </c>
      <c r="L812" s="418">
        <f>'Merluza común Artesanal'!R572</f>
        <v>11.816000000000003</v>
      </c>
      <c r="M812" s="566">
        <f>'Merluza común Artesanal'!S572</f>
        <v>0.39947143728400081</v>
      </c>
      <c r="N812" s="379" t="s">
        <v>262</v>
      </c>
      <c r="O812" s="398">
        <f>Resumen_año!$C$5</f>
        <v>43627</v>
      </c>
    </row>
    <row r="813" spans="1:15" ht="15.75" customHeight="1">
      <c r="A813" s="414" t="s">
        <v>90</v>
      </c>
      <c r="B813" s="414" t="s">
        <v>91</v>
      </c>
      <c r="C813" s="414" t="s">
        <v>114</v>
      </c>
      <c r="D813" s="414" t="s">
        <v>107</v>
      </c>
      <c r="E813" s="408" t="str">
        <f>+'Merluza común Artesanal'!E575</f>
        <v>STI PESCADORES ARTESANALES DE CALETA TUMBES TALCAHUANO RSU 08.05.0057</v>
      </c>
      <c r="F813" s="414" t="s">
        <v>94</v>
      </c>
      <c r="G813" s="414" t="s">
        <v>94</v>
      </c>
      <c r="H813" s="418">
        <f>'Merluza común Artesanal'!G575</f>
        <v>0</v>
      </c>
      <c r="I813" s="418">
        <f>'Merluza común Artesanal'!H575</f>
        <v>0</v>
      </c>
      <c r="J813" s="418">
        <f>'Merluza común Artesanal'!I575</f>
        <v>0</v>
      </c>
      <c r="K813" s="418">
        <f>'Merluza común Artesanal'!J575</f>
        <v>0</v>
      </c>
      <c r="L813" s="418">
        <f>'Merluza común Artesanal'!K575</f>
        <v>0</v>
      </c>
      <c r="M813" s="566">
        <f>'Merluza común Artesanal'!L575</f>
        <v>0</v>
      </c>
      <c r="N813" s="379" t="str">
        <f>'Merluza común Artesanal'!M575</f>
        <v>-</v>
      </c>
      <c r="O813" s="398">
        <f>Resumen_año!$C$5</f>
        <v>43627</v>
      </c>
    </row>
    <row r="814" spans="1:15" ht="15.75" customHeight="1">
      <c r="A814" s="414" t="s">
        <v>90</v>
      </c>
      <c r="B814" s="414" t="s">
        <v>91</v>
      </c>
      <c r="C814" s="414" t="s">
        <v>114</v>
      </c>
      <c r="D814" s="414" t="s">
        <v>107</v>
      </c>
      <c r="E814" s="408" t="str">
        <f>+'Merluza común Artesanal'!E575</f>
        <v>STI PESCADORES ARTESANALES DE CALETA TUMBES TALCAHUANO RSU 08.05.0057</v>
      </c>
      <c r="F814" s="414" t="s">
        <v>95</v>
      </c>
      <c r="G814" s="414" t="s">
        <v>96</v>
      </c>
      <c r="H814" s="418">
        <f>'Merluza común Artesanal'!G576</f>
        <v>12.942</v>
      </c>
      <c r="I814" s="418">
        <f>'Merluza común Artesanal'!H576</f>
        <v>-3</v>
      </c>
      <c r="J814" s="418">
        <f>'Merluza común Artesanal'!I576</f>
        <v>9.9420000000000002</v>
      </c>
      <c r="K814" s="418">
        <f>'Merluza común Artesanal'!J576</f>
        <v>0</v>
      </c>
      <c r="L814" s="418">
        <f>'Merluza común Artesanal'!K576</f>
        <v>9.9420000000000002</v>
      </c>
      <c r="M814" s="566">
        <f>'Merluza común Artesanal'!L576</f>
        <v>0</v>
      </c>
      <c r="N814" s="379" t="str">
        <f>'Merluza común Artesanal'!M576</f>
        <v>-</v>
      </c>
      <c r="O814" s="398">
        <f>Resumen_año!$C$5</f>
        <v>43627</v>
      </c>
    </row>
    <row r="815" spans="1:15" ht="15.75" customHeight="1">
      <c r="A815" s="414" t="s">
        <v>90</v>
      </c>
      <c r="B815" s="414" t="s">
        <v>91</v>
      </c>
      <c r="C815" s="414" t="s">
        <v>114</v>
      </c>
      <c r="D815" s="414" t="s">
        <v>107</v>
      </c>
      <c r="E815" s="408" t="str">
        <f>+'Merluza común Artesanal'!E575</f>
        <v>STI PESCADORES ARTESANALES DE CALETA TUMBES TALCAHUANO RSU 08.05.0057</v>
      </c>
      <c r="F815" s="414" t="s">
        <v>97</v>
      </c>
      <c r="G815" s="414" t="s">
        <v>98</v>
      </c>
      <c r="H815" s="418">
        <f>'Merluza común Artesanal'!G577</f>
        <v>13.37</v>
      </c>
      <c r="I815" s="418">
        <f>'Merluza común Artesanal'!H577</f>
        <v>0</v>
      </c>
      <c r="J815" s="418">
        <f>'Merluza común Artesanal'!I577</f>
        <v>23.311999999999998</v>
      </c>
      <c r="K815" s="418">
        <f>'Merluza común Artesanal'!J577</f>
        <v>0</v>
      </c>
      <c r="L815" s="418">
        <f>'Merluza común Artesanal'!K577</f>
        <v>23.311999999999998</v>
      </c>
      <c r="M815" s="566">
        <f>'Merluza común Artesanal'!L577</f>
        <v>0</v>
      </c>
      <c r="N815" s="379" t="str">
        <f>'Merluza común Artesanal'!M577</f>
        <v>-</v>
      </c>
      <c r="O815" s="398">
        <f>Resumen_año!$C$5</f>
        <v>43627</v>
      </c>
    </row>
    <row r="816" spans="1:15" ht="15.75" customHeight="1">
      <c r="A816" s="414" t="s">
        <v>90</v>
      </c>
      <c r="B816" s="414" t="s">
        <v>91</v>
      </c>
      <c r="C816" s="414" t="s">
        <v>114</v>
      </c>
      <c r="D816" s="414" t="s">
        <v>107</v>
      </c>
      <c r="E816" s="408" t="str">
        <f>+'Merluza común Artesanal'!E575</f>
        <v>STI PESCADORES ARTESANALES DE CALETA TUMBES TALCAHUANO RSU 08.05.0057</v>
      </c>
      <c r="F816" s="414" t="s">
        <v>94</v>
      </c>
      <c r="G816" s="414" t="s">
        <v>98</v>
      </c>
      <c r="H816" s="418">
        <f>'Merluza común Artesanal'!N575</f>
        <v>26.311999999999998</v>
      </c>
      <c r="I816" s="418">
        <f>'Merluza común Artesanal'!O575</f>
        <v>-3</v>
      </c>
      <c r="J816" s="418">
        <f>'Merluza común Artesanal'!P575</f>
        <v>23.311999999999998</v>
      </c>
      <c r="K816" s="418">
        <f>'Merluza común Artesanal'!Q575</f>
        <v>0</v>
      </c>
      <c r="L816" s="418">
        <f>'Merluza común Artesanal'!R575</f>
        <v>23.311999999999998</v>
      </c>
      <c r="M816" s="566">
        <f>'Merluza común Artesanal'!S575</f>
        <v>0</v>
      </c>
      <c r="N816" s="379" t="s">
        <v>262</v>
      </c>
      <c r="O816" s="398">
        <f>Resumen_año!$C$5</f>
        <v>43627</v>
      </c>
    </row>
    <row r="817" spans="1:15" ht="15.75" customHeight="1">
      <c r="A817" s="414" t="s">
        <v>90</v>
      </c>
      <c r="B817" s="414" t="s">
        <v>91</v>
      </c>
      <c r="C817" s="414" t="s">
        <v>114</v>
      </c>
      <c r="D817" s="414" t="s">
        <v>107</v>
      </c>
      <c r="E817" s="408" t="str">
        <f>+'Merluza común Artesanal'!E578</f>
        <v>ASOCIACIÓN GREMIAL DE PESCADORES ARTESANALES DE CALETA INFIERNILLO RAG 98-8</v>
      </c>
      <c r="F817" s="414" t="s">
        <v>94</v>
      </c>
      <c r="G817" s="414" t="s">
        <v>94</v>
      </c>
      <c r="H817" s="418">
        <f>'Merluza común Artesanal'!G578</f>
        <v>0</v>
      </c>
      <c r="I817" s="418">
        <f>'Merluza común Artesanal'!H578</f>
        <v>0</v>
      </c>
      <c r="J817" s="418">
        <f>'Merluza común Artesanal'!I578</f>
        <v>0</v>
      </c>
      <c r="K817" s="418">
        <f>'Merluza común Artesanal'!J578</f>
        <v>0</v>
      </c>
      <c r="L817" s="418">
        <f>'Merluza común Artesanal'!K578</f>
        <v>0</v>
      </c>
      <c r="M817" s="566">
        <f>'Merluza común Artesanal'!L578</f>
        <v>0</v>
      </c>
      <c r="N817" s="379" t="str">
        <f>'Merluza común Artesanal'!M578</f>
        <v>-</v>
      </c>
      <c r="O817" s="398">
        <f>Resumen_año!$C$5</f>
        <v>43627</v>
      </c>
    </row>
    <row r="818" spans="1:15" ht="15.75" customHeight="1">
      <c r="A818" s="414" t="s">
        <v>90</v>
      </c>
      <c r="B818" s="414" t="s">
        <v>91</v>
      </c>
      <c r="C818" s="414" t="s">
        <v>114</v>
      </c>
      <c r="D818" s="414" t="s">
        <v>107</v>
      </c>
      <c r="E818" s="408" t="str">
        <f>+'Merluza común Artesanal'!E578</f>
        <v>ASOCIACIÓN GREMIAL DE PESCADORES ARTESANALES DE CALETA INFIERNILLO RAG 98-8</v>
      </c>
      <c r="F818" s="414" t="s">
        <v>95</v>
      </c>
      <c r="G818" s="414" t="s">
        <v>96</v>
      </c>
      <c r="H818" s="418">
        <f>'Merluza común Artesanal'!G579</f>
        <v>14.943</v>
      </c>
      <c r="I818" s="418">
        <f>'Merluza común Artesanal'!H579</f>
        <v>0</v>
      </c>
      <c r="J818" s="418">
        <f>'Merluza común Artesanal'!I579</f>
        <v>14.943</v>
      </c>
      <c r="K818" s="418">
        <f>'Merluza común Artesanal'!J579</f>
        <v>4.51</v>
      </c>
      <c r="L818" s="418">
        <f>'Merluza común Artesanal'!K579</f>
        <v>10.433</v>
      </c>
      <c r="M818" s="566">
        <f>'Merluza común Artesanal'!L579</f>
        <v>0.30181355818778022</v>
      </c>
      <c r="N818" s="379" t="str">
        <f>'Merluza común Artesanal'!M579</f>
        <v>-</v>
      </c>
      <c r="O818" s="398">
        <f>Resumen_año!$C$5</f>
        <v>43627</v>
      </c>
    </row>
    <row r="819" spans="1:15" ht="15.75" customHeight="1">
      <c r="A819" s="414" t="s">
        <v>90</v>
      </c>
      <c r="B819" s="414" t="s">
        <v>91</v>
      </c>
      <c r="C819" s="414" t="s">
        <v>114</v>
      </c>
      <c r="D819" s="414" t="s">
        <v>107</v>
      </c>
      <c r="E819" s="408" t="str">
        <f>+'Merluza común Artesanal'!E578</f>
        <v>ASOCIACIÓN GREMIAL DE PESCADORES ARTESANALES DE CALETA INFIERNILLO RAG 98-8</v>
      </c>
      <c r="F819" s="414" t="s">
        <v>97</v>
      </c>
      <c r="G819" s="414" t="s">
        <v>98</v>
      </c>
      <c r="H819" s="418">
        <f>'Merluza común Artesanal'!G580</f>
        <v>15.436999999999999</v>
      </c>
      <c r="I819" s="418">
        <f>'Merluza común Artesanal'!H580</f>
        <v>0</v>
      </c>
      <c r="J819" s="418">
        <f>'Merluza común Artesanal'!I580</f>
        <v>25.869999999999997</v>
      </c>
      <c r="K819" s="418">
        <f>'Merluza común Artesanal'!J580</f>
        <v>0</v>
      </c>
      <c r="L819" s="418">
        <f>'Merluza común Artesanal'!K580</f>
        <v>25.869999999999997</v>
      </c>
      <c r="M819" s="566">
        <f>'Merluza común Artesanal'!L580</f>
        <v>0</v>
      </c>
      <c r="N819" s="379" t="str">
        <f>'Merluza común Artesanal'!M580</f>
        <v>-</v>
      </c>
      <c r="O819" s="398">
        <f>Resumen_año!$C$5</f>
        <v>43627</v>
      </c>
    </row>
    <row r="820" spans="1:15" ht="15.75" customHeight="1">
      <c r="A820" s="414" t="s">
        <v>90</v>
      </c>
      <c r="B820" s="414" t="s">
        <v>91</v>
      </c>
      <c r="C820" s="414" t="s">
        <v>114</v>
      </c>
      <c r="D820" s="414" t="s">
        <v>107</v>
      </c>
      <c r="E820" s="408" t="str">
        <f>+'Merluza común Artesanal'!E578</f>
        <v>ASOCIACIÓN GREMIAL DE PESCADORES ARTESANALES DE CALETA INFIERNILLO RAG 98-8</v>
      </c>
      <c r="F820" s="414" t="s">
        <v>94</v>
      </c>
      <c r="G820" s="414" t="s">
        <v>98</v>
      </c>
      <c r="H820" s="418">
        <f>'Merluza común Artesanal'!N578</f>
        <v>30.38</v>
      </c>
      <c r="I820" s="418">
        <f>'Merluza común Artesanal'!O578</f>
        <v>0</v>
      </c>
      <c r="J820" s="418">
        <f>'Merluza común Artesanal'!P578</f>
        <v>30.38</v>
      </c>
      <c r="K820" s="418">
        <f>'Merluza común Artesanal'!Q578</f>
        <v>4.51</v>
      </c>
      <c r="L820" s="418">
        <f>'Merluza común Artesanal'!R578</f>
        <v>25.869999999999997</v>
      </c>
      <c r="M820" s="566">
        <f>'Merluza común Artesanal'!S578</f>
        <v>0.14845292955892034</v>
      </c>
      <c r="N820" s="379" t="s">
        <v>262</v>
      </c>
      <c r="O820" s="398">
        <f>Resumen_año!$C$5</f>
        <v>43627</v>
      </c>
    </row>
    <row r="821" spans="1:15" ht="15.75" customHeight="1">
      <c r="A821" s="414" t="s">
        <v>90</v>
      </c>
      <c r="B821" s="414" t="s">
        <v>91</v>
      </c>
      <c r="C821" s="414" t="s">
        <v>114</v>
      </c>
      <c r="D821" s="414" t="s">
        <v>107</v>
      </c>
      <c r="E821" s="408" t="str">
        <f>+'Merluza común Artesanal'!E581</f>
        <v>STI PESCADORES ARTESANALES PENÍNSULA DE TUMBES RSU 08.05.0391</v>
      </c>
      <c r="F821" s="414" t="s">
        <v>94</v>
      </c>
      <c r="G821" s="414" t="s">
        <v>94</v>
      </c>
      <c r="H821" s="418">
        <f>'Merluza común Artesanal'!G581</f>
        <v>0</v>
      </c>
      <c r="I821" s="418">
        <f>'Merluza común Artesanal'!H581</f>
        <v>0</v>
      </c>
      <c r="J821" s="418">
        <f>'Merluza común Artesanal'!I581</f>
        <v>0</v>
      </c>
      <c r="K821" s="418">
        <f>'Merluza común Artesanal'!J581</f>
        <v>0</v>
      </c>
      <c r="L821" s="418">
        <f>'Merluza común Artesanal'!K581</f>
        <v>0</v>
      </c>
      <c r="M821" s="566">
        <f>'Merluza común Artesanal'!L581</f>
        <v>0</v>
      </c>
      <c r="N821" s="379" t="str">
        <f>'Merluza común Artesanal'!M581</f>
        <v>-</v>
      </c>
      <c r="O821" s="398">
        <f>Resumen_año!$C$5</f>
        <v>43627</v>
      </c>
    </row>
    <row r="822" spans="1:15" ht="15.75" customHeight="1">
      <c r="A822" s="414" t="s">
        <v>90</v>
      </c>
      <c r="B822" s="414" t="s">
        <v>91</v>
      </c>
      <c r="C822" s="414" t="s">
        <v>114</v>
      </c>
      <c r="D822" s="414" t="s">
        <v>107</v>
      </c>
      <c r="E822" s="408" t="str">
        <f>+'Merluza común Artesanal'!E581</f>
        <v>STI PESCADORES ARTESANALES PENÍNSULA DE TUMBES RSU 08.05.0391</v>
      </c>
      <c r="F822" s="414" t="s">
        <v>95</v>
      </c>
      <c r="G822" s="414" t="s">
        <v>96</v>
      </c>
      <c r="H822" s="418">
        <f>'Merluza común Artesanal'!G582</f>
        <v>2.1030000000000002</v>
      </c>
      <c r="I822" s="418">
        <f>'Merluza común Artesanal'!H582</f>
        <v>0</v>
      </c>
      <c r="J822" s="418">
        <f>'Merluza común Artesanal'!I582</f>
        <v>2.1030000000000002</v>
      </c>
      <c r="K822" s="418">
        <f>'Merluza común Artesanal'!J582</f>
        <v>0</v>
      </c>
      <c r="L822" s="418">
        <f>'Merluza común Artesanal'!K582</f>
        <v>2.1030000000000002</v>
      </c>
      <c r="M822" s="566">
        <f>'Merluza común Artesanal'!L582</f>
        <v>0</v>
      </c>
      <c r="N822" s="379" t="str">
        <f>'Merluza común Artesanal'!M582</f>
        <v>-</v>
      </c>
      <c r="O822" s="398">
        <f>Resumen_año!$C$5</f>
        <v>43627</v>
      </c>
    </row>
    <row r="823" spans="1:15" ht="15.75" customHeight="1">
      <c r="A823" s="414" t="s">
        <v>90</v>
      </c>
      <c r="B823" s="414" t="s">
        <v>91</v>
      </c>
      <c r="C823" s="414" t="s">
        <v>114</v>
      </c>
      <c r="D823" s="414" t="s">
        <v>107</v>
      </c>
      <c r="E823" s="408" t="str">
        <f>+'Merluza común Artesanal'!E581</f>
        <v>STI PESCADORES ARTESANALES PENÍNSULA DE TUMBES RSU 08.05.0391</v>
      </c>
      <c r="F823" s="414" t="s">
        <v>97</v>
      </c>
      <c r="G823" s="414" t="s">
        <v>98</v>
      </c>
      <c r="H823" s="418">
        <f>'Merluza común Artesanal'!G583</f>
        <v>2.1720000000000002</v>
      </c>
      <c r="I823" s="418">
        <f>'Merluza común Artesanal'!H583</f>
        <v>0</v>
      </c>
      <c r="J823" s="418">
        <f>'Merluza común Artesanal'!I583</f>
        <v>4.2750000000000004</v>
      </c>
      <c r="K823" s="418">
        <f>'Merluza común Artesanal'!J583</f>
        <v>0</v>
      </c>
      <c r="L823" s="418">
        <f>'Merluza común Artesanal'!K583</f>
        <v>4.2750000000000004</v>
      </c>
      <c r="M823" s="566">
        <f>'Merluza común Artesanal'!L583</f>
        <v>0</v>
      </c>
      <c r="N823" s="379" t="str">
        <f>'Merluza común Artesanal'!M583</f>
        <v>-</v>
      </c>
      <c r="O823" s="398">
        <f>Resumen_año!$C$5</f>
        <v>43627</v>
      </c>
    </row>
    <row r="824" spans="1:15" ht="15.75" customHeight="1">
      <c r="A824" s="414" t="s">
        <v>90</v>
      </c>
      <c r="B824" s="414" t="s">
        <v>91</v>
      </c>
      <c r="C824" s="414" t="s">
        <v>114</v>
      </c>
      <c r="D824" s="414" t="s">
        <v>107</v>
      </c>
      <c r="E824" s="408" t="str">
        <f>+'Merluza común Artesanal'!E581</f>
        <v>STI PESCADORES ARTESANALES PENÍNSULA DE TUMBES RSU 08.05.0391</v>
      </c>
      <c r="F824" s="414" t="s">
        <v>94</v>
      </c>
      <c r="G824" s="414" t="s">
        <v>98</v>
      </c>
      <c r="H824" s="418">
        <f>'Merluza común Artesanal'!N581</f>
        <v>4.2750000000000004</v>
      </c>
      <c r="I824" s="418">
        <f>'Merluza común Artesanal'!O581</f>
        <v>0</v>
      </c>
      <c r="J824" s="418">
        <f>'Merluza común Artesanal'!P581</f>
        <v>4.2750000000000004</v>
      </c>
      <c r="K824" s="418">
        <f>'Merluza común Artesanal'!Q581</f>
        <v>0</v>
      </c>
      <c r="L824" s="418">
        <f>'Merluza común Artesanal'!R581</f>
        <v>4.2750000000000004</v>
      </c>
      <c r="M824" s="566">
        <f>'Merluza común Artesanal'!S581</f>
        <v>0</v>
      </c>
      <c r="N824" s="379" t="s">
        <v>262</v>
      </c>
      <c r="O824" s="398">
        <f>Resumen_año!$C$5</f>
        <v>43627</v>
      </c>
    </row>
    <row r="825" spans="1:15" ht="15.75" customHeight="1">
      <c r="A825" s="414" t="s">
        <v>90</v>
      </c>
      <c r="B825" s="414" t="s">
        <v>91</v>
      </c>
      <c r="C825" s="414" t="s">
        <v>114</v>
      </c>
      <c r="D825" s="414" t="s">
        <v>107</v>
      </c>
      <c r="E825" s="408" t="str">
        <f>+'Merluza común Artesanal'!E584</f>
        <v>ASOCIACIÓN GREMIAL DE ARMADORES PESCADORES ARTESANALES BUZOS MARISCADORES RECOLECTORES DE ORILLA Y RAMOS AFINES - AG ESCAFANDRAS CON HISTORIA DE TALCAHUANO RAG 62-8</v>
      </c>
      <c r="F825" s="414" t="s">
        <v>94</v>
      </c>
      <c r="G825" s="414" t="s">
        <v>94</v>
      </c>
      <c r="H825" s="418">
        <f>'Merluza común Artesanal'!G584</f>
        <v>0</v>
      </c>
      <c r="I825" s="418">
        <f>'Merluza común Artesanal'!H584</f>
        <v>0</v>
      </c>
      <c r="J825" s="418">
        <f>'Merluza común Artesanal'!I584</f>
        <v>0</v>
      </c>
      <c r="K825" s="418">
        <f>'Merluza común Artesanal'!J584</f>
        <v>0</v>
      </c>
      <c r="L825" s="418">
        <f>'Merluza común Artesanal'!K584</f>
        <v>0</v>
      </c>
      <c r="M825" s="566">
        <f>'Merluza común Artesanal'!L584</f>
        <v>0</v>
      </c>
      <c r="N825" s="379" t="str">
        <f>'Merluza común Artesanal'!M584</f>
        <v>-</v>
      </c>
      <c r="O825" s="398">
        <f>Resumen_año!$C$5</f>
        <v>43627</v>
      </c>
    </row>
    <row r="826" spans="1:15" ht="15.75" customHeight="1">
      <c r="A826" s="414" t="s">
        <v>90</v>
      </c>
      <c r="B826" s="414" t="s">
        <v>91</v>
      </c>
      <c r="C826" s="414" t="s">
        <v>114</v>
      </c>
      <c r="D826" s="414" t="s">
        <v>107</v>
      </c>
      <c r="E826" s="408" t="str">
        <f>+'Merluza común Artesanal'!E584</f>
        <v>ASOCIACIÓN GREMIAL DE ARMADORES PESCADORES ARTESANALES BUZOS MARISCADORES RECOLECTORES DE ORILLA Y RAMOS AFINES - AG ESCAFANDRAS CON HISTORIA DE TALCAHUANO RAG 62-8</v>
      </c>
      <c r="F826" s="414" t="s">
        <v>95</v>
      </c>
      <c r="G826" s="414" t="s">
        <v>96</v>
      </c>
      <c r="H826" s="418">
        <f>'Merluza común Artesanal'!G585</f>
        <v>2.19</v>
      </c>
      <c r="I826" s="418">
        <f>'Merluza común Artesanal'!H585</f>
        <v>0</v>
      </c>
      <c r="J826" s="418">
        <f>'Merluza común Artesanal'!I585</f>
        <v>2.19</v>
      </c>
      <c r="K826" s="418">
        <f>'Merluza común Artesanal'!J585</f>
        <v>0</v>
      </c>
      <c r="L826" s="418">
        <f>'Merluza común Artesanal'!K585</f>
        <v>2.19</v>
      </c>
      <c r="M826" s="566">
        <f>'Merluza común Artesanal'!L585</f>
        <v>0</v>
      </c>
      <c r="N826" s="379" t="str">
        <f>'Merluza común Artesanal'!M585</f>
        <v>-</v>
      </c>
      <c r="O826" s="398">
        <f>Resumen_año!$C$5</f>
        <v>43627</v>
      </c>
    </row>
    <row r="827" spans="1:15" ht="15.75" customHeight="1">
      <c r="A827" s="414" t="s">
        <v>90</v>
      </c>
      <c r="B827" s="414" t="s">
        <v>91</v>
      </c>
      <c r="C827" s="414" t="s">
        <v>114</v>
      </c>
      <c r="D827" s="414" t="s">
        <v>107</v>
      </c>
      <c r="E827" s="408" t="str">
        <f>+'Merluza común Artesanal'!E584</f>
        <v>ASOCIACIÓN GREMIAL DE ARMADORES PESCADORES ARTESANALES BUZOS MARISCADORES RECOLECTORES DE ORILLA Y RAMOS AFINES - AG ESCAFANDRAS CON HISTORIA DE TALCAHUANO RAG 62-8</v>
      </c>
      <c r="F827" s="414" t="s">
        <v>97</v>
      </c>
      <c r="G827" s="414" t="s">
        <v>98</v>
      </c>
      <c r="H827" s="418">
        <f>'Merluza común Artesanal'!G586</f>
        <v>2.262</v>
      </c>
      <c r="I827" s="418">
        <f>'Merluza común Artesanal'!H586</f>
        <v>0</v>
      </c>
      <c r="J827" s="418">
        <f>'Merluza común Artesanal'!I586</f>
        <v>4.452</v>
      </c>
      <c r="K827" s="418">
        <f>'Merluza común Artesanal'!J586</f>
        <v>0</v>
      </c>
      <c r="L827" s="418">
        <f>'Merluza común Artesanal'!K586</f>
        <v>4.452</v>
      </c>
      <c r="M827" s="566">
        <f>'Merluza común Artesanal'!L586</f>
        <v>0</v>
      </c>
      <c r="N827" s="379" t="str">
        <f>'Merluza común Artesanal'!M586</f>
        <v>-</v>
      </c>
      <c r="O827" s="398">
        <f>Resumen_año!$C$5</f>
        <v>43627</v>
      </c>
    </row>
    <row r="828" spans="1:15" ht="15.75" customHeight="1">
      <c r="A828" s="414" t="s">
        <v>90</v>
      </c>
      <c r="B828" s="414" t="s">
        <v>91</v>
      </c>
      <c r="C828" s="414" t="s">
        <v>114</v>
      </c>
      <c r="D828" s="414" t="s">
        <v>107</v>
      </c>
      <c r="E828" s="408" t="str">
        <f>+'Merluza común Artesanal'!E584</f>
        <v>ASOCIACIÓN GREMIAL DE ARMADORES PESCADORES ARTESANALES BUZOS MARISCADORES RECOLECTORES DE ORILLA Y RAMOS AFINES - AG ESCAFANDRAS CON HISTORIA DE TALCAHUANO RAG 62-8</v>
      </c>
      <c r="F828" s="414" t="s">
        <v>94</v>
      </c>
      <c r="G828" s="414" t="s">
        <v>98</v>
      </c>
      <c r="H828" s="418">
        <f>'Merluza común Artesanal'!N584</f>
        <v>4.452</v>
      </c>
      <c r="I828" s="418">
        <f>'Merluza común Artesanal'!O584</f>
        <v>0</v>
      </c>
      <c r="J828" s="418">
        <f>'Merluza común Artesanal'!P584</f>
        <v>4.452</v>
      </c>
      <c r="K828" s="418">
        <f>'Merluza común Artesanal'!Q584</f>
        <v>0</v>
      </c>
      <c r="L828" s="418">
        <f>'Merluza común Artesanal'!R584</f>
        <v>4.452</v>
      </c>
      <c r="M828" s="566">
        <f>'Merluza común Artesanal'!S584</f>
        <v>0</v>
      </c>
      <c r="N828" s="379" t="s">
        <v>262</v>
      </c>
      <c r="O828" s="398">
        <f>Resumen_año!$C$5</f>
        <v>43627</v>
      </c>
    </row>
    <row r="829" spans="1:15" ht="15.75" customHeight="1">
      <c r="A829" s="414" t="s">
        <v>90</v>
      </c>
      <c r="B829" s="414" t="s">
        <v>91</v>
      </c>
      <c r="C829" s="414" t="s">
        <v>114</v>
      </c>
      <c r="D829" s="414" t="s">
        <v>107</v>
      </c>
      <c r="E829" s="408" t="str">
        <f>+'Merluza común Artesanal'!E587</f>
        <v>ASOCIACIÓN GREMIAL DE PESCADORES Y ARMADORES PELÁGICOS DE LA REGIÓN DEL BIOBÍO - PESCAMAR AG RAG 450-8</v>
      </c>
      <c r="F829" s="414" t="s">
        <v>94</v>
      </c>
      <c r="G829" s="414" t="s">
        <v>94</v>
      </c>
      <c r="H829" s="418">
        <f>'Merluza común Artesanal'!G587</f>
        <v>0</v>
      </c>
      <c r="I829" s="418">
        <f>'Merluza común Artesanal'!H587</f>
        <v>0</v>
      </c>
      <c r="J829" s="418">
        <f>'Merluza común Artesanal'!I587</f>
        <v>0</v>
      </c>
      <c r="K829" s="418">
        <f>'Merluza común Artesanal'!J587</f>
        <v>0</v>
      </c>
      <c r="L829" s="418">
        <f>'Merluza común Artesanal'!K587</f>
        <v>0</v>
      </c>
      <c r="M829" s="566">
        <f>'Merluza común Artesanal'!L587</f>
        <v>0</v>
      </c>
      <c r="N829" s="379" t="str">
        <f>'Merluza común Artesanal'!M587</f>
        <v>-</v>
      </c>
      <c r="O829" s="398">
        <f>Resumen_año!$C$5</f>
        <v>43627</v>
      </c>
    </row>
    <row r="830" spans="1:15" ht="15.75" customHeight="1">
      <c r="A830" s="414" t="s">
        <v>90</v>
      </c>
      <c r="B830" s="414" t="s">
        <v>91</v>
      </c>
      <c r="C830" s="414" t="s">
        <v>114</v>
      </c>
      <c r="D830" s="414" t="s">
        <v>107</v>
      </c>
      <c r="E830" s="408" t="str">
        <f>+'Merluza común Artesanal'!E587</f>
        <v>ASOCIACIÓN GREMIAL DE PESCADORES Y ARMADORES PELÁGICOS DE LA REGIÓN DEL BIOBÍO - PESCAMAR AG RAG 450-8</v>
      </c>
      <c r="F830" s="414" t="s">
        <v>95</v>
      </c>
      <c r="G830" s="414" t="s">
        <v>96</v>
      </c>
      <c r="H830" s="418">
        <f>'Merluza común Artesanal'!G588</f>
        <v>1.0920000000000001</v>
      </c>
      <c r="I830" s="418">
        <f>'Merluza común Artesanal'!H588</f>
        <v>0</v>
      </c>
      <c r="J830" s="418">
        <f>'Merluza común Artesanal'!I588</f>
        <v>1.0920000000000001</v>
      </c>
      <c r="K830" s="418">
        <f>'Merluza común Artesanal'!J588</f>
        <v>0</v>
      </c>
      <c r="L830" s="418">
        <f>'Merluza común Artesanal'!K588</f>
        <v>1.0920000000000001</v>
      </c>
      <c r="M830" s="566">
        <f>'Merluza común Artesanal'!L588</f>
        <v>0</v>
      </c>
      <c r="N830" s="379" t="str">
        <f>'Merluza común Artesanal'!M588</f>
        <v>-</v>
      </c>
      <c r="O830" s="398">
        <f>Resumen_año!$C$5</f>
        <v>43627</v>
      </c>
    </row>
    <row r="831" spans="1:15" ht="15.75" customHeight="1">
      <c r="A831" s="414" t="s">
        <v>90</v>
      </c>
      <c r="B831" s="414" t="s">
        <v>91</v>
      </c>
      <c r="C831" s="414" t="s">
        <v>114</v>
      </c>
      <c r="D831" s="414" t="s">
        <v>107</v>
      </c>
      <c r="E831" s="408" t="str">
        <f>+'Merluza común Artesanal'!E587</f>
        <v>ASOCIACIÓN GREMIAL DE PESCADORES Y ARMADORES PELÁGICOS DE LA REGIÓN DEL BIOBÍO - PESCAMAR AG RAG 450-8</v>
      </c>
      <c r="F831" s="414" t="s">
        <v>97</v>
      </c>
      <c r="G831" s="414" t="s">
        <v>98</v>
      </c>
      <c r="H831" s="418">
        <f>'Merluza común Artesanal'!G589</f>
        <v>1.1279999999999999</v>
      </c>
      <c r="I831" s="418">
        <f>'Merluza común Artesanal'!H589</f>
        <v>0</v>
      </c>
      <c r="J831" s="418">
        <f>'Merluza común Artesanal'!I589</f>
        <v>2.2199999999999998</v>
      </c>
      <c r="K831" s="418">
        <f>'Merluza común Artesanal'!J589</f>
        <v>0</v>
      </c>
      <c r="L831" s="418">
        <f>'Merluza común Artesanal'!K589</f>
        <v>2.2199999999999998</v>
      </c>
      <c r="M831" s="566">
        <f>'Merluza común Artesanal'!L589</f>
        <v>0</v>
      </c>
      <c r="N831" s="379" t="str">
        <f>'Merluza común Artesanal'!M589</f>
        <v>-</v>
      </c>
      <c r="O831" s="398">
        <f>Resumen_año!$C$5</f>
        <v>43627</v>
      </c>
    </row>
    <row r="832" spans="1:15" ht="15.75" customHeight="1">
      <c r="A832" s="414" t="s">
        <v>90</v>
      </c>
      <c r="B832" s="414" t="s">
        <v>91</v>
      </c>
      <c r="C832" s="414" t="s">
        <v>114</v>
      </c>
      <c r="D832" s="414" t="s">
        <v>107</v>
      </c>
      <c r="E832" s="408" t="str">
        <f>+'Merluza común Artesanal'!E587</f>
        <v>ASOCIACIÓN GREMIAL DE PESCADORES Y ARMADORES PELÁGICOS DE LA REGIÓN DEL BIOBÍO - PESCAMAR AG RAG 450-8</v>
      </c>
      <c r="F832" s="414" t="s">
        <v>94</v>
      </c>
      <c r="G832" s="414" t="s">
        <v>98</v>
      </c>
      <c r="H832" s="418">
        <f>'Merluza común Artesanal'!N587</f>
        <v>2.2199999999999998</v>
      </c>
      <c r="I832" s="418">
        <f>'Merluza común Artesanal'!O587</f>
        <v>0</v>
      </c>
      <c r="J832" s="418">
        <f>'Merluza común Artesanal'!P587</f>
        <v>2.2199999999999998</v>
      </c>
      <c r="K832" s="418">
        <f>'Merluza común Artesanal'!Q587</f>
        <v>0</v>
      </c>
      <c r="L832" s="418">
        <f>'Merluza común Artesanal'!R587</f>
        <v>2.2199999999999998</v>
      </c>
      <c r="M832" s="566">
        <f>'Merluza común Artesanal'!S587</f>
        <v>0</v>
      </c>
      <c r="N832" s="379" t="s">
        <v>262</v>
      </c>
      <c r="O832" s="398">
        <f>Resumen_año!$C$5</f>
        <v>43627</v>
      </c>
    </row>
    <row r="833" spans="1:15" ht="15.75" customHeight="1">
      <c r="A833" s="414" t="s">
        <v>90</v>
      </c>
      <c r="B833" s="414" t="s">
        <v>91</v>
      </c>
      <c r="C833" s="414" t="s">
        <v>114</v>
      </c>
      <c r="D833" s="414" t="s">
        <v>106</v>
      </c>
      <c r="E833" s="408" t="str">
        <f>+'Merluza común Artesanal'!E590</f>
        <v>CUOTA RESIDUAL O BOLSÓN</v>
      </c>
      <c r="F833" s="414" t="s">
        <v>94</v>
      </c>
      <c r="G833" s="414" t="s">
        <v>94</v>
      </c>
      <c r="H833" s="418">
        <f>'Merluza común Artesanal'!G590</f>
        <v>0</v>
      </c>
      <c r="I833" s="418">
        <f>'Merluza común Artesanal'!H590</f>
        <v>0</v>
      </c>
      <c r="J833" s="418">
        <f>'Merluza común Artesanal'!I590</f>
        <v>0</v>
      </c>
      <c r="K833" s="418">
        <f>'Merluza común Artesanal'!J590</f>
        <v>0</v>
      </c>
      <c r="L833" s="418">
        <f>'Merluza común Artesanal'!K590</f>
        <v>0</v>
      </c>
      <c r="M833" s="401">
        <f>'Merluza común Artesanal'!L590</f>
        <v>0</v>
      </c>
      <c r="N833" s="397" t="str">
        <f>'Merluza común Artesanal'!M590</f>
        <v>-</v>
      </c>
      <c r="O833" s="398">
        <f>Resumen_año!$C$5</f>
        <v>43627</v>
      </c>
    </row>
    <row r="834" spans="1:15" ht="15.75" customHeight="1">
      <c r="A834" s="414" t="s">
        <v>90</v>
      </c>
      <c r="B834" s="414" t="s">
        <v>91</v>
      </c>
      <c r="C834" s="414" t="s">
        <v>114</v>
      </c>
      <c r="D834" s="414" t="s">
        <v>106</v>
      </c>
      <c r="E834" s="408" t="str">
        <f>+'Merluza común Artesanal'!E590</f>
        <v>CUOTA RESIDUAL O BOLSÓN</v>
      </c>
      <c r="F834" s="414" t="s">
        <v>95</v>
      </c>
      <c r="G834" s="414" t="s">
        <v>96</v>
      </c>
      <c r="H834" s="418">
        <f>'Merluza común Artesanal'!G591</f>
        <v>40.524999999999999</v>
      </c>
      <c r="I834" s="418">
        <f>'Merluza común Artesanal'!H591</f>
        <v>0</v>
      </c>
      <c r="J834" s="418">
        <f>'Merluza común Artesanal'!I591</f>
        <v>40.524999999999999</v>
      </c>
      <c r="K834" s="418">
        <f>'Merluza común Artesanal'!J591</f>
        <v>44.72</v>
      </c>
      <c r="L834" s="418">
        <f>'Merluza común Artesanal'!K591</f>
        <v>-4.1950000000000003</v>
      </c>
      <c r="M834" s="401">
        <f>'Merluza común Artesanal'!L591</f>
        <v>1.1035163479333745</v>
      </c>
      <c r="N834" s="397">
        <f>'Merluza común Artesanal'!M591</f>
        <v>43595</v>
      </c>
      <c r="O834" s="398">
        <f>Resumen_año!$C$5</f>
        <v>43627</v>
      </c>
    </row>
    <row r="835" spans="1:15" ht="15.75" customHeight="1">
      <c r="A835" s="414" t="s">
        <v>90</v>
      </c>
      <c r="B835" s="414" t="s">
        <v>91</v>
      </c>
      <c r="C835" s="414" t="s">
        <v>114</v>
      </c>
      <c r="D835" s="414" t="s">
        <v>106</v>
      </c>
      <c r="E835" s="408" t="str">
        <f>+'Merluza común Artesanal'!E590</f>
        <v>CUOTA RESIDUAL O BOLSÓN</v>
      </c>
      <c r="F835" s="414" t="s">
        <v>97</v>
      </c>
      <c r="G835" s="414" t="s">
        <v>98</v>
      </c>
      <c r="H835" s="418">
        <f>'Merluza común Artesanal'!G592</f>
        <v>41.865000000000002</v>
      </c>
      <c r="I835" s="418">
        <f>'Merluza común Artesanal'!H592</f>
        <v>0</v>
      </c>
      <c r="J835" s="418">
        <f>'Merluza común Artesanal'!I592</f>
        <v>37.67</v>
      </c>
      <c r="K835" s="418">
        <f>'Merluza común Artesanal'!J592</f>
        <v>0</v>
      </c>
      <c r="L835" s="418">
        <f>'Merluza común Artesanal'!K592</f>
        <v>37.67</v>
      </c>
      <c r="M835" s="401">
        <f>'Merluza común Artesanal'!L592</f>
        <v>0</v>
      </c>
      <c r="N835" s="397" t="str">
        <f>'Merluza común Artesanal'!M592</f>
        <v>-</v>
      </c>
      <c r="O835" s="398">
        <f>Resumen_año!$C$5</f>
        <v>43627</v>
      </c>
    </row>
    <row r="836" spans="1:15" ht="15.75" customHeight="1">
      <c r="A836" s="414" t="s">
        <v>90</v>
      </c>
      <c r="B836" s="414" t="s">
        <v>91</v>
      </c>
      <c r="C836" s="414" t="s">
        <v>114</v>
      </c>
      <c r="D836" s="414" t="s">
        <v>106</v>
      </c>
      <c r="E836" s="408" t="str">
        <f>+'Merluza común Artesanal'!E590</f>
        <v>CUOTA RESIDUAL O BOLSÓN</v>
      </c>
      <c r="F836" s="414" t="s">
        <v>94</v>
      </c>
      <c r="G836" s="414" t="s">
        <v>98</v>
      </c>
      <c r="H836" s="418">
        <f>'Merluza común Artesanal'!N590</f>
        <v>82.39</v>
      </c>
      <c r="I836" s="418">
        <f>'Merluza común Artesanal'!O590</f>
        <v>0</v>
      </c>
      <c r="J836" s="418">
        <f>'Merluza común Artesanal'!P590</f>
        <v>82.39</v>
      </c>
      <c r="K836" s="418">
        <f>'Merluza común Artesanal'!Q590</f>
        <v>44.72</v>
      </c>
      <c r="L836" s="418">
        <f>'Merluza común Artesanal'!R590</f>
        <v>37.67</v>
      </c>
      <c r="M836" s="401">
        <f>'Merluza común Artesanal'!S590</f>
        <v>0.54278431848525299</v>
      </c>
      <c r="N836" s="380" t="s">
        <v>262</v>
      </c>
      <c r="O836" s="398">
        <f>Resumen_año!$C$5</f>
        <v>43627</v>
      </c>
    </row>
    <row r="837" spans="1:15" ht="15.75" customHeight="1">
      <c r="A837" s="414" t="s">
        <v>90</v>
      </c>
      <c r="B837" s="414" t="s">
        <v>91</v>
      </c>
      <c r="C837" s="414" t="s">
        <v>114</v>
      </c>
      <c r="D837" s="414" t="s">
        <v>92</v>
      </c>
      <c r="E837" s="408" t="str">
        <f>+'Merluza común Artesanal'!E593</f>
        <v>AREA CENTRO</v>
      </c>
      <c r="F837" s="414" t="s">
        <v>94</v>
      </c>
      <c r="G837" s="414" t="s">
        <v>94</v>
      </c>
      <c r="H837" s="418">
        <f>'Merluza común Artesanal'!G593</f>
        <v>100.85</v>
      </c>
      <c r="I837" s="418">
        <f>'Merluza común Artesanal'!H593</f>
        <v>0</v>
      </c>
      <c r="J837" s="418">
        <f>'Merluza común Artesanal'!I593</f>
        <v>100.85</v>
      </c>
      <c r="K837" s="418">
        <f>'Merluza común Artesanal'!J593</f>
        <v>3.3</v>
      </c>
      <c r="L837" s="418">
        <f>'Merluza común Artesanal'!K593</f>
        <v>97.55</v>
      </c>
      <c r="M837" s="401">
        <f>'Merluza común Artesanal'!L593</f>
        <v>3.2721864154685178E-2</v>
      </c>
      <c r="N837" s="397" t="str">
        <f>'Merluza común Artesanal'!M593</f>
        <v>-</v>
      </c>
      <c r="O837" s="398">
        <f>Resumen_año!$C$5</f>
        <v>43627</v>
      </c>
    </row>
    <row r="838" spans="1:15" ht="15.75" customHeight="1">
      <c r="A838" s="414" t="s">
        <v>90</v>
      </c>
      <c r="B838" s="414" t="s">
        <v>91</v>
      </c>
      <c r="C838" s="414" t="s">
        <v>114</v>
      </c>
      <c r="D838" s="414" t="s">
        <v>107</v>
      </c>
      <c r="E838" s="408" t="str">
        <f>+'Merluza común Artesanal'!E594</f>
        <v>STI ARMADORES Y PESCADORES Y RAMOS AFINES DE LA PESCA ARTESANAL DE CALETA LO ROJAS SITRAL RSU 08.07.0322</v>
      </c>
      <c r="F838" s="414" t="s">
        <v>94</v>
      </c>
      <c r="G838" s="414" t="s">
        <v>94</v>
      </c>
      <c r="H838" s="418">
        <f>'Merluza común Artesanal'!G594</f>
        <v>0</v>
      </c>
      <c r="I838" s="418">
        <f>'Merluza común Artesanal'!H594</f>
        <v>0</v>
      </c>
      <c r="J838" s="418">
        <f>'Merluza común Artesanal'!I594</f>
        <v>0</v>
      </c>
      <c r="K838" s="418">
        <f>'Merluza común Artesanal'!J594</f>
        <v>0</v>
      </c>
      <c r="L838" s="418">
        <f>'Merluza común Artesanal'!K594</f>
        <v>0</v>
      </c>
      <c r="M838" s="566">
        <f>'Merluza común Artesanal'!L594</f>
        <v>0</v>
      </c>
      <c r="N838" s="379" t="str">
        <f>'Merluza común Artesanal'!M594</f>
        <v>-</v>
      </c>
      <c r="O838" s="398">
        <f>Resumen_año!$C$5</f>
        <v>43627</v>
      </c>
    </row>
    <row r="839" spans="1:15" ht="15.75" customHeight="1">
      <c r="A839" s="414" t="s">
        <v>90</v>
      </c>
      <c r="B839" s="414" t="s">
        <v>91</v>
      </c>
      <c r="C839" s="414" t="s">
        <v>114</v>
      </c>
      <c r="D839" s="414" t="s">
        <v>107</v>
      </c>
      <c r="E839" s="408" t="str">
        <f>+'Merluza común Artesanal'!E594</f>
        <v>STI ARMADORES Y PESCADORES Y RAMOS AFINES DE LA PESCA ARTESANAL DE CALETA LO ROJAS SITRAL RSU 08.07.0322</v>
      </c>
      <c r="F839" s="414" t="s">
        <v>95</v>
      </c>
      <c r="G839" s="414" t="s">
        <v>96</v>
      </c>
      <c r="H839" s="418">
        <f>'Merluza común Artesanal'!G595</f>
        <v>84.802999999999997</v>
      </c>
      <c r="I839" s="418">
        <f>'Merluza común Artesanal'!H595</f>
        <v>0</v>
      </c>
      <c r="J839" s="418">
        <f>'Merluza común Artesanal'!I595</f>
        <v>84.802999999999997</v>
      </c>
      <c r="K839" s="418">
        <f>'Merluza común Artesanal'!J595</f>
        <v>4.6580000000000004</v>
      </c>
      <c r="L839" s="418">
        <f>'Merluza común Artesanal'!K595</f>
        <v>80.144999999999996</v>
      </c>
      <c r="M839" s="566">
        <f>'Merluza común Artesanal'!L595</f>
        <v>5.4927302100161557E-2</v>
      </c>
      <c r="N839" s="379" t="str">
        <f>'Merluza común Artesanal'!M595</f>
        <v>-</v>
      </c>
      <c r="O839" s="398">
        <f>Resumen_año!$C$5</f>
        <v>43627</v>
      </c>
    </row>
    <row r="840" spans="1:15" ht="15.75" customHeight="1">
      <c r="A840" s="414" t="s">
        <v>90</v>
      </c>
      <c r="B840" s="414" t="s">
        <v>91</v>
      </c>
      <c r="C840" s="414" t="s">
        <v>114</v>
      </c>
      <c r="D840" s="414" t="s">
        <v>107</v>
      </c>
      <c r="E840" s="408" t="str">
        <f>+'Merluza común Artesanal'!E594</f>
        <v>STI ARMADORES Y PESCADORES Y RAMOS AFINES DE LA PESCA ARTESANAL DE CALETA LO ROJAS SITRAL RSU 08.07.0322</v>
      </c>
      <c r="F840" s="414" t="s">
        <v>97</v>
      </c>
      <c r="G840" s="414" t="s">
        <v>98</v>
      </c>
      <c r="H840" s="418">
        <f>'Merluza común Artesanal'!G596</f>
        <v>85.295000000000002</v>
      </c>
      <c r="I840" s="418">
        <f>'Merluza común Artesanal'!H596</f>
        <v>0</v>
      </c>
      <c r="J840" s="418">
        <f>'Merluza común Artesanal'!I596</f>
        <v>165.44</v>
      </c>
      <c r="K840" s="418">
        <f>'Merluza común Artesanal'!J596</f>
        <v>0</v>
      </c>
      <c r="L840" s="418">
        <f>'Merluza común Artesanal'!K596</f>
        <v>165.44</v>
      </c>
      <c r="M840" s="566">
        <f>'Merluza común Artesanal'!L596</f>
        <v>0</v>
      </c>
      <c r="N840" s="379" t="str">
        <f>'Merluza común Artesanal'!M596</f>
        <v>-</v>
      </c>
      <c r="O840" s="398">
        <f>Resumen_año!$C$5</f>
        <v>43627</v>
      </c>
    </row>
    <row r="841" spans="1:15" ht="15.75" customHeight="1">
      <c r="A841" s="414" t="s">
        <v>90</v>
      </c>
      <c r="B841" s="414" t="s">
        <v>91</v>
      </c>
      <c r="C841" s="414" t="s">
        <v>114</v>
      </c>
      <c r="D841" s="414" t="s">
        <v>107</v>
      </c>
      <c r="E841" s="408" t="str">
        <f>+'Merluza común Artesanal'!E594</f>
        <v>STI ARMADORES Y PESCADORES Y RAMOS AFINES DE LA PESCA ARTESANAL DE CALETA LO ROJAS SITRAL RSU 08.07.0322</v>
      </c>
      <c r="F841" s="414" t="s">
        <v>94</v>
      </c>
      <c r="G841" s="414" t="s">
        <v>98</v>
      </c>
      <c r="H841" s="418">
        <f>'Merluza común Artesanal'!N594</f>
        <v>170.09800000000001</v>
      </c>
      <c r="I841" s="418">
        <f>'Merluza común Artesanal'!O594</f>
        <v>0</v>
      </c>
      <c r="J841" s="418">
        <f>'Merluza común Artesanal'!P594</f>
        <v>170.09800000000001</v>
      </c>
      <c r="K841" s="418">
        <f>'Merluza común Artesanal'!Q594</f>
        <v>4.6580000000000004</v>
      </c>
      <c r="L841" s="418">
        <f>'Merluza común Artesanal'!R594</f>
        <v>165.44000000000003</v>
      </c>
      <c r="M841" s="566">
        <f>'Merluza común Artesanal'!S594</f>
        <v>2.7384213806158804E-2</v>
      </c>
      <c r="N841" s="379" t="s">
        <v>262</v>
      </c>
      <c r="O841" s="398">
        <f>Resumen_año!$C$5</f>
        <v>43627</v>
      </c>
    </row>
    <row r="842" spans="1:15" ht="15.75" customHeight="1">
      <c r="A842" s="414" t="s">
        <v>90</v>
      </c>
      <c r="B842" s="414" t="s">
        <v>91</v>
      </c>
      <c r="C842" s="414" t="s">
        <v>114</v>
      </c>
      <c r="D842" s="414" t="s">
        <v>107</v>
      </c>
      <c r="E842" s="408" t="str">
        <f>+'Merluza común Artesanal'!E597</f>
        <v>STI PESCADORES ARTESANALES, BUZOS MARISCADORES, ARMADORES ARTESANALES Y ACTIVIDADES CONEXAS DE CORONEL Y DEL GOLFO DE ARAUCO VIII REGIÓN SIPARBUMAR CORONEL RSU 08.07.0183</v>
      </c>
      <c r="F842" s="414" t="s">
        <v>94</v>
      </c>
      <c r="G842" s="414" t="s">
        <v>94</v>
      </c>
      <c r="H842" s="418">
        <f>'Merluza común Artesanal'!G597</f>
        <v>0</v>
      </c>
      <c r="I842" s="418">
        <f>'Merluza común Artesanal'!H597</f>
        <v>0</v>
      </c>
      <c r="J842" s="418">
        <f>'Merluza común Artesanal'!I597</f>
        <v>0</v>
      </c>
      <c r="K842" s="418">
        <f>'Merluza común Artesanal'!J597</f>
        <v>0</v>
      </c>
      <c r="L842" s="418">
        <f>'Merluza común Artesanal'!K597</f>
        <v>0</v>
      </c>
      <c r="M842" s="566">
        <f>'Merluza común Artesanal'!L597</f>
        <v>0</v>
      </c>
      <c r="N842" s="379" t="str">
        <f>'Merluza común Artesanal'!M597</f>
        <v>-</v>
      </c>
      <c r="O842" s="398">
        <f>Resumen_año!$C$5</f>
        <v>43627</v>
      </c>
    </row>
    <row r="843" spans="1:15" ht="15.75" customHeight="1">
      <c r="A843" s="414" t="s">
        <v>90</v>
      </c>
      <c r="B843" s="414" t="s">
        <v>91</v>
      </c>
      <c r="C843" s="414" t="s">
        <v>114</v>
      </c>
      <c r="D843" s="414" t="s">
        <v>107</v>
      </c>
      <c r="E843" s="408" t="str">
        <f>+'Merluza común Artesanal'!E597</f>
        <v>STI PESCADORES ARTESANALES, BUZOS MARISCADORES, ARMADORES ARTESANALES Y ACTIVIDADES CONEXAS DE CORONEL Y DEL GOLFO DE ARAUCO VIII REGIÓN SIPARBUMAR CORONEL RSU 08.07.0183</v>
      </c>
      <c r="F843" s="414" t="s">
        <v>95</v>
      </c>
      <c r="G843" s="414" t="s">
        <v>96</v>
      </c>
      <c r="H843" s="418">
        <f>'Merluza común Artesanal'!G598</f>
        <v>218.09299999999999</v>
      </c>
      <c r="I843" s="418">
        <f>'Merluza común Artesanal'!H598</f>
        <v>-124.38</v>
      </c>
      <c r="J843" s="418">
        <f>'Merluza común Artesanal'!I598</f>
        <v>93.712999999999994</v>
      </c>
      <c r="K843" s="418">
        <f>'Merluza común Artesanal'!J598</f>
        <v>3.7250000000000001</v>
      </c>
      <c r="L843" s="418">
        <f>'Merluza común Artesanal'!K598</f>
        <v>89.988</v>
      </c>
      <c r="M843" s="566">
        <f>'Merluza común Artesanal'!L598</f>
        <v>3.9749020946933729E-2</v>
      </c>
      <c r="N843" s="379">
        <f>'Merluza común Artesanal'!M598</f>
        <v>43593</v>
      </c>
      <c r="O843" s="398">
        <f>Resumen_año!$C$5</f>
        <v>43627</v>
      </c>
    </row>
    <row r="844" spans="1:15" ht="15.75" customHeight="1">
      <c r="A844" s="414" t="s">
        <v>90</v>
      </c>
      <c r="B844" s="414" t="s">
        <v>91</v>
      </c>
      <c r="C844" s="414" t="s">
        <v>114</v>
      </c>
      <c r="D844" s="414" t="s">
        <v>107</v>
      </c>
      <c r="E844" s="408" t="str">
        <f>+'Merluza común Artesanal'!E597</f>
        <v>STI PESCADORES ARTESANALES, BUZOS MARISCADORES, ARMADORES ARTESANALES Y ACTIVIDADES CONEXAS DE CORONEL Y DEL GOLFO DE ARAUCO VIII REGIÓN SIPARBUMAR CORONEL RSU 08.07.0183</v>
      </c>
      <c r="F844" s="414" t="s">
        <v>97</v>
      </c>
      <c r="G844" s="414" t="s">
        <v>98</v>
      </c>
      <c r="H844" s="418">
        <f>'Merluza común Artesanal'!G599</f>
        <v>1</v>
      </c>
      <c r="I844" s="418">
        <f>'Merluza común Artesanal'!H599</f>
        <v>0</v>
      </c>
      <c r="J844" s="418">
        <f>'Merluza común Artesanal'!I599</f>
        <v>90.988</v>
      </c>
      <c r="K844" s="418">
        <f>'Merluza común Artesanal'!J599</f>
        <v>0</v>
      </c>
      <c r="L844" s="418">
        <f>'Merluza común Artesanal'!K599</f>
        <v>90.988</v>
      </c>
      <c r="M844" s="566">
        <f>'Merluza común Artesanal'!L599</f>
        <v>0</v>
      </c>
      <c r="N844" s="379" t="str">
        <f>'Merluza común Artesanal'!M599</f>
        <v>-</v>
      </c>
      <c r="O844" s="398">
        <f>Resumen_año!$C$5</f>
        <v>43627</v>
      </c>
    </row>
    <row r="845" spans="1:15" ht="15.75" customHeight="1">
      <c r="A845" s="414" t="s">
        <v>90</v>
      </c>
      <c r="B845" s="414" t="s">
        <v>91</v>
      </c>
      <c r="C845" s="414" t="s">
        <v>114</v>
      </c>
      <c r="D845" s="414" t="s">
        <v>107</v>
      </c>
      <c r="E845" s="408" t="str">
        <f>+'Merluza común Artesanal'!E597</f>
        <v>STI PESCADORES ARTESANALES, BUZOS MARISCADORES, ARMADORES ARTESANALES Y ACTIVIDADES CONEXAS DE CORONEL Y DEL GOLFO DE ARAUCO VIII REGIÓN SIPARBUMAR CORONEL RSU 08.07.0183</v>
      </c>
      <c r="F845" s="414" t="s">
        <v>94</v>
      </c>
      <c r="G845" s="414" t="s">
        <v>98</v>
      </c>
      <c r="H845" s="418">
        <f>'Merluza común Artesanal'!N597</f>
        <v>219.09299999999999</v>
      </c>
      <c r="I845" s="418">
        <f>'Merluza común Artesanal'!O597</f>
        <v>-124.38</v>
      </c>
      <c r="J845" s="418">
        <f>'Merluza común Artesanal'!P597</f>
        <v>94.712999999999994</v>
      </c>
      <c r="K845" s="418">
        <f>'Merluza común Artesanal'!Q597</f>
        <v>3.7250000000000001</v>
      </c>
      <c r="L845" s="418">
        <f>'Merluza común Artesanal'!R597</f>
        <v>90.988</v>
      </c>
      <c r="M845" s="566">
        <f>'Merluza común Artesanal'!S597</f>
        <v>3.932934232893056E-2</v>
      </c>
      <c r="N845" s="379" t="s">
        <v>262</v>
      </c>
      <c r="O845" s="398">
        <f>Resumen_año!$C$5</f>
        <v>43627</v>
      </c>
    </row>
    <row r="846" spans="1:15" ht="15.75" customHeight="1">
      <c r="A846" s="414" t="s">
        <v>90</v>
      </c>
      <c r="B846" s="414" t="s">
        <v>91</v>
      </c>
      <c r="C846" s="414" t="s">
        <v>114</v>
      </c>
      <c r="D846" s="414" t="s">
        <v>107</v>
      </c>
      <c r="E846" s="408" t="str">
        <f>+'Merluza común Artesanal'!E600</f>
        <v>STI PESCADORES ARTESANALES CALETA LO ROJAS SITRAINPAR RSU 08.07.0287</v>
      </c>
      <c r="F846" s="414" t="s">
        <v>94</v>
      </c>
      <c r="G846" s="414" t="s">
        <v>94</v>
      </c>
      <c r="H846" s="418">
        <f>'Merluza común Artesanal'!G600</f>
        <v>0</v>
      </c>
      <c r="I846" s="418">
        <f>'Merluza común Artesanal'!H600</f>
        <v>0</v>
      </c>
      <c r="J846" s="418">
        <f>'Merluza común Artesanal'!I600</f>
        <v>0</v>
      </c>
      <c r="K846" s="418">
        <f>'Merluza común Artesanal'!J600</f>
        <v>0</v>
      </c>
      <c r="L846" s="418">
        <f>'Merluza común Artesanal'!K600</f>
        <v>0</v>
      </c>
      <c r="M846" s="566">
        <f>'Merluza común Artesanal'!L600</f>
        <v>0</v>
      </c>
      <c r="N846" s="379" t="str">
        <f>'Merluza común Artesanal'!M600</f>
        <v>-</v>
      </c>
      <c r="O846" s="398">
        <f>Resumen_año!$C$5</f>
        <v>43627</v>
      </c>
    </row>
    <row r="847" spans="1:15" ht="15.75" customHeight="1">
      <c r="A847" s="414" t="s">
        <v>90</v>
      </c>
      <c r="B847" s="414" t="s">
        <v>91</v>
      </c>
      <c r="C847" s="414" t="s">
        <v>114</v>
      </c>
      <c r="D847" s="414" t="s">
        <v>107</v>
      </c>
      <c r="E847" s="408" t="str">
        <f>+'Merluza común Artesanal'!E600</f>
        <v>STI PESCADORES ARTESANALES CALETA LO ROJAS SITRAINPAR RSU 08.07.0287</v>
      </c>
      <c r="F847" s="414" t="s">
        <v>95</v>
      </c>
      <c r="G847" s="414" t="s">
        <v>96</v>
      </c>
      <c r="H847" s="418">
        <f>'Merluza común Artesanal'!G601</f>
        <v>13.375</v>
      </c>
      <c r="I847" s="418">
        <f>'Merluza común Artesanal'!H601</f>
        <v>0</v>
      </c>
      <c r="J847" s="418">
        <f>'Merluza común Artesanal'!I601</f>
        <v>13.375</v>
      </c>
      <c r="K847" s="418">
        <f>'Merluza común Artesanal'!J601</f>
        <v>0.6</v>
      </c>
      <c r="L847" s="418">
        <f>'Merluza común Artesanal'!K601</f>
        <v>12.775</v>
      </c>
      <c r="M847" s="566">
        <f>'Merluza común Artesanal'!L601</f>
        <v>4.4859813084112146E-2</v>
      </c>
      <c r="N847" s="379" t="str">
        <f>'Merluza común Artesanal'!M601</f>
        <v>-</v>
      </c>
      <c r="O847" s="398">
        <f>Resumen_año!$C$5</f>
        <v>43627</v>
      </c>
    </row>
    <row r="848" spans="1:15" ht="15.75" customHeight="1">
      <c r="A848" s="414" t="s">
        <v>90</v>
      </c>
      <c r="B848" s="414" t="s">
        <v>91</v>
      </c>
      <c r="C848" s="414" t="s">
        <v>114</v>
      </c>
      <c r="D848" s="414" t="s">
        <v>107</v>
      </c>
      <c r="E848" s="408" t="str">
        <f>+'Merluza común Artesanal'!E600</f>
        <v>STI PESCADORES ARTESANALES CALETA LO ROJAS SITRAINPAR RSU 08.07.0287</v>
      </c>
      <c r="F848" s="414" t="s">
        <v>97</v>
      </c>
      <c r="G848" s="414" t="s">
        <v>98</v>
      </c>
      <c r="H848" s="418">
        <f>'Merluza común Artesanal'!G602</f>
        <v>13.452</v>
      </c>
      <c r="I848" s="418">
        <f>'Merluza común Artesanal'!H602</f>
        <v>0</v>
      </c>
      <c r="J848" s="418">
        <f>'Merluza común Artesanal'!I602</f>
        <v>26.227</v>
      </c>
      <c r="K848" s="418">
        <f>'Merluza común Artesanal'!J602</f>
        <v>0</v>
      </c>
      <c r="L848" s="418">
        <f>'Merluza común Artesanal'!K602</f>
        <v>26.227</v>
      </c>
      <c r="M848" s="566">
        <f>'Merluza común Artesanal'!L602</f>
        <v>0</v>
      </c>
      <c r="N848" s="379" t="str">
        <f>'Merluza común Artesanal'!M602</f>
        <v>-</v>
      </c>
      <c r="O848" s="398">
        <f>Resumen_año!$C$5</f>
        <v>43627</v>
      </c>
    </row>
    <row r="849" spans="1:15" ht="15.75" customHeight="1">
      <c r="A849" s="414" t="s">
        <v>90</v>
      </c>
      <c r="B849" s="414" t="s">
        <v>91</v>
      </c>
      <c r="C849" s="414" t="s">
        <v>114</v>
      </c>
      <c r="D849" s="414" t="s">
        <v>107</v>
      </c>
      <c r="E849" s="408" t="str">
        <f>+'Merluza común Artesanal'!E600</f>
        <v>STI PESCADORES ARTESANALES CALETA LO ROJAS SITRAINPAR RSU 08.07.0287</v>
      </c>
      <c r="F849" s="414" t="s">
        <v>94</v>
      </c>
      <c r="G849" s="414" t="s">
        <v>98</v>
      </c>
      <c r="H849" s="418">
        <f>'Merluza común Artesanal'!N600</f>
        <v>26.826999999999998</v>
      </c>
      <c r="I849" s="418">
        <f>'Merluza común Artesanal'!O600</f>
        <v>0</v>
      </c>
      <c r="J849" s="418">
        <f>'Merluza común Artesanal'!P600</f>
        <v>26.826999999999998</v>
      </c>
      <c r="K849" s="418">
        <f>'Merluza común Artesanal'!Q600</f>
        <v>0.6</v>
      </c>
      <c r="L849" s="418">
        <f>'Merluza común Artesanal'!R600</f>
        <v>26.226999999999997</v>
      </c>
      <c r="M849" s="566">
        <f>'Merluza común Artesanal'!S600</f>
        <v>2.2365527267305327E-2</v>
      </c>
      <c r="N849" s="379" t="s">
        <v>262</v>
      </c>
      <c r="O849" s="398">
        <f>Resumen_año!$C$5</f>
        <v>43627</v>
      </c>
    </row>
    <row r="850" spans="1:15" ht="15.75" customHeight="1">
      <c r="A850" s="414" t="s">
        <v>90</v>
      </c>
      <c r="B850" s="414" t="s">
        <v>91</v>
      </c>
      <c r="C850" s="414" t="s">
        <v>114</v>
      </c>
      <c r="D850" s="414" t="s">
        <v>107</v>
      </c>
      <c r="E850" s="408" t="str">
        <f>+'Merluza común Artesanal'!E603</f>
        <v>ASOCIACIÓN GREMIAL DE PESCADORES ARTESANALES DE CORONEL RAG 5-8</v>
      </c>
      <c r="F850" s="414" t="s">
        <v>94</v>
      </c>
      <c r="G850" s="414" t="s">
        <v>94</v>
      </c>
      <c r="H850" s="418">
        <f>'Merluza común Artesanal'!G603</f>
        <v>0</v>
      </c>
      <c r="I850" s="418">
        <f>'Merluza común Artesanal'!H603</f>
        <v>0</v>
      </c>
      <c r="J850" s="418">
        <f>'Merluza común Artesanal'!I603</f>
        <v>0</v>
      </c>
      <c r="K850" s="418">
        <f>'Merluza común Artesanal'!J603</f>
        <v>0</v>
      </c>
      <c r="L850" s="418">
        <f>'Merluza común Artesanal'!K603</f>
        <v>0</v>
      </c>
      <c r="M850" s="566">
        <f>'Merluza común Artesanal'!L603</f>
        <v>0</v>
      </c>
      <c r="N850" s="379" t="str">
        <f>'Merluza común Artesanal'!M603</f>
        <v>-</v>
      </c>
      <c r="O850" s="398">
        <f>Resumen_año!$C$5</f>
        <v>43627</v>
      </c>
    </row>
    <row r="851" spans="1:15" ht="15.75" customHeight="1">
      <c r="A851" s="414" t="s">
        <v>90</v>
      </c>
      <c r="B851" s="414" t="s">
        <v>91</v>
      </c>
      <c r="C851" s="414" t="s">
        <v>114</v>
      </c>
      <c r="D851" s="414" t="s">
        <v>107</v>
      </c>
      <c r="E851" s="408" t="str">
        <f>+'Merluza común Artesanal'!E603</f>
        <v>ASOCIACIÓN GREMIAL DE PESCADORES ARTESANALES DE CORONEL RAG 5-8</v>
      </c>
      <c r="F851" s="414" t="s">
        <v>95</v>
      </c>
      <c r="G851" s="414" t="s">
        <v>96</v>
      </c>
      <c r="H851" s="418">
        <f>'Merluza común Artesanal'!G604</f>
        <v>197.02500000000001</v>
      </c>
      <c r="I851" s="418">
        <f>'Merluza común Artesanal'!H604</f>
        <v>0</v>
      </c>
      <c r="J851" s="418">
        <f>'Merluza común Artesanal'!I604</f>
        <v>197.02500000000001</v>
      </c>
      <c r="K851" s="418">
        <f>'Merluza común Artesanal'!J604</f>
        <v>78.882000000000005</v>
      </c>
      <c r="L851" s="418">
        <f>'Merluza común Artesanal'!K604</f>
        <v>118.143</v>
      </c>
      <c r="M851" s="566">
        <f>'Merluza común Artesanal'!L604</f>
        <v>0.40036543585839363</v>
      </c>
      <c r="N851" s="379" t="str">
        <f>'Merluza común Artesanal'!M604</f>
        <v>-</v>
      </c>
      <c r="O851" s="398">
        <f>Resumen_año!$C$5</f>
        <v>43627</v>
      </c>
    </row>
    <row r="852" spans="1:15" ht="15.75" customHeight="1">
      <c r="A852" s="414" t="s">
        <v>90</v>
      </c>
      <c r="B852" s="414" t="s">
        <v>91</v>
      </c>
      <c r="C852" s="414" t="s">
        <v>114</v>
      </c>
      <c r="D852" s="414" t="s">
        <v>107</v>
      </c>
      <c r="E852" s="408" t="str">
        <f>+'Merluza común Artesanal'!E603</f>
        <v>ASOCIACIÓN GREMIAL DE PESCADORES ARTESANALES DE CORONEL RAG 5-8</v>
      </c>
      <c r="F852" s="414" t="s">
        <v>97</v>
      </c>
      <c r="G852" s="414" t="s">
        <v>98</v>
      </c>
      <c r="H852" s="418">
        <f>'Merluza común Artesanal'!G605</f>
        <v>198.166</v>
      </c>
      <c r="I852" s="418">
        <f>'Merluza común Artesanal'!H605</f>
        <v>0</v>
      </c>
      <c r="J852" s="418">
        <f>'Merluza común Artesanal'!I605</f>
        <v>316.30899999999997</v>
      </c>
      <c r="K852" s="418">
        <f>'Merluza común Artesanal'!J605</f>
        <v>0</v>
      </c>
      <c r="L852" s="418">
        <f>'Merluza común Artesanal'!K605</f>
        <v>316.30899999999997</v>
      </c>
      <c r="M852" s="566">
        <f>'Merluza común Artesanal'!L605</f>
        <v>0</v>
      </c>
      <c r="N852" s="379" t="str">
        <f>'Merluza común Artesanal'!M605</f>
        <v>-</v>
      </c>
      <c r="O852" s="398">
        <f>Resumen_año!$C$5</f>
        <v>43627</v>
      </c>
    </row>
    <row r="853" spans="1:15" ht="15.75" customHeight="1">
      <c r="A853" s="414" t="s">
        <v>90</v>
      </c>
      <c r="B853" s="414" t="s">
        <v>91</v>
      </c>
      <c r="C853" s="414" t="s">
        <v>114</v>
      </c>
      <c r="D853" s="414" t="s">
        <v>107</v>
      </c>
      <c r="E853" s="408" t="str">
        <f>+'Merluza común Artesanal'!E603</f>
        <v>ASOCIACIÓN GREMIAL DE PESCADORES ARTESANALES DE CORONEL RAG 5-8</v>
      </c>
      <c r="F853" s="414" t="s">
        <v>94</v>
      </c>
      <c r="G853" s="414" t="s">
        <v>98</v>
      </c>
      <c r="H853" s="418">
        <f>'Merluza común Artesanal'!N603</f>
        <v>395.19100000000003</v>
      </c>
      <c r="I853" s="418">
        <f>'Merluza común Artesanal'!O603</f>
        <v>0</v>
      </c>
      <c r="J853" s="418">
        <f>'Merluza común Artesanal'!P603</f>
        <v>395.19100000000003</v>
      </c>
      <c r="K853" s="418">
        <f>'Merluza común Artesanal'!Q603</f>
        <v>78.882000000000005</v>
      </c>
      <c r="L853" s="418">
        <f>'Merluza común Artesanal'!R603</f>
        <v>316.30900000000003</v>
      </c>
      <c r="M853" s="566">
        <f>'Merluza común Artesanal'!S603</f>
        <v>0.19960474808383794</v>
      </c>
      <c r="N853" s="379" t="s">
        <v>262</v>
      </c>
      <c r="O853" s="398">
        <f>Resumen_año!$C$5</f>
        <v>43627</v>
      </c>
    </row>
    <row r="854" spans="1:15" ht="15.75" customHeight="1">
      <c r="A854" s="414" t="s">
        <v>90</v>
      </c>
      <c r="B854" s="414" t="s">
        <v>91</v>
      </c>
      <c r="C854" s="414" t="s">
        <v>114</v>
      </c>
      <c r="D854" s="414" t="s">
        <v>107</v>
      </c>
      <c r="E854" s="408" t="str">
        <f>+'Merluza común Artesanal'!E606</f>
        <v>STI PEQUEÑOS ARMADORES Y PESCADORES ARTESANALES DE CERCO Y OTRAS ACTIVIDADES AFINES DE CORONEL Y LOTA SIPAC RSU 08.07.0373</v>
      </c>
      <c r="F854" s="414" t="s">
        <v>94</v>
      </c>
      <c r="G854" s="414" t="s">
        <v>94</v>
      </c>
      <c r="H854" s="418">
        <f>'Merluza común Artesanal'!G606</f>
        <v>0</v>
      </c>
      <c r="I854" s="418">
        <f>'Merluza común Artesanal'!H606</f>
        <v>0</v>
      </c>
      <c r="J854" s="418">
        <f>'Merluza común Artesanal'!I606</f>
        <v>0</v>
      </c>
      <c r="K854" s="418">
        <f>'Merluza común Artesanal'!J606</f>
        <v>0</v>
      </c>
      <c r="L854" s="418">
        <f>'Merluza común Artesanal'!K606</f>
        <v>0</v>
      </c>
      <c r="M854" s="566">
        <f>'Merluza común Artesanal'!L606</f>
        <v>0</v>
      </c>
      <c r="N854" s="379" t="str">
        <f>'Merluza común Artesanal'!M606</f>
        <v>-</v>
      </c>
      <c r="O854" s="398">
        <f>Resumen_año!$C$5</f>
        <v>43627</v>
      </c>
    </row>
    <row r="855" spans="1:15" ht="15.75" customHeight="1">
      <c r="A855" s="414" t="s">
        <v>90</v>
      </c>
      <c r="B855" s="414" t="s">
        <v>91</v>
      </c>
      <c r="C855" s="414" t="s">
        <v>114</v>
      </c>
      <c r="D855" s="414" t="s">
        <v>107</v>
      </c>
      <c r="E855" s="408" t="str">
        <f>+'Merluza común Artesanal'!E606</f>
        <v>STI PEQUEÑOS ARMADORES Y PESCADORES ARTESANALES DE CERCO Y OTRAS ACTIVIDADES AFINES DE CORONEL Y LOTA SIPAC RSU 08.07.0373</v>
      </c>
      <c r="F855" s="414" t="s">
        <v>95</v>
      </c>
      <c r="G855" s="414" t="s">
        <v>96</v>
      </c>
      <c r="H855" s="418">
        <f>'Merluza común Artesanal'!G607</f>
        <v>13.119</v>
      </c>
      <c r="I855" s="418">
        <f>'Merluza común Artesanal'!H607</f>
        <v>-21</v>
      </c>
      <c r="J855" s="418">
        <f>'Merluza común Artesanal'!I607</f>
        <v>-7.8810000000000002</v>
      </c>
      <c r="K855" s="418">
        <f>'Merluza común Artesanal'!J607</f>
        <v>0</v>
      </c>
      <c r="L855" s="418">
        <f>'Merluza común Artesanal'!K607</f>
        <v>-7.8810000000000002</v>
      </c>
      <c r="M855" s="566">
        <f>'Merluza común Artesanal'!L607</f>
        <v>0</v>
      </c>
      <c r="N855" s="379">
        <f>'Merluza común Artesanal'!M607</f>
        <v>43603</v>
      </c>
      <c r="O855" s="398">
        <f>Resumen_año!$C$5</f>
        <v>43627</v>
      </c>
    </row>
    <row r="856" spans="1:15" ht="15.75" customHeight="1">
      <c r="A856" s="414" t="s">
        <v>90</v>
      </c>
      <c r="B856" s="414" t="s">
        <v>91</v>
      </c>
      <c r="C856" s="414" t="s">
        <v>114</v>
      </c>
      <c r="D856" s="414" t="s">
        <v>107</v>
      </c>
      <c r="E856" s="408" t="str">
        <f>+'Merluza común Artesanal'!E606</f>
        <v>STI PEQUEÑOS ARMADORES Y PESCADORES ARTESANALES DE CERCO Y OTRAS ACTIVIDADES AFINES DE CORONEL Y LOTA SIPAC RSU 08.07.0373</v>
      </c>
      <c r="F856" s="414" t="s">
        <v>97</v>
      </c>
      <c r="G856" s="414" t="s">
        <v>98</v>
      </c>
      <c r="H856" s="418">
        <f>'Merluza común Artesanal'!G608</f>
        <v>13.195</v>
      </c>
      <c r="I856" s="418">
        <f>'Merluza común Artesanal'!H608</f>
        <v>0</v>
      </c>
      <c r="J856" s="418">
        <f>'Merluza común Artesanal'!I608</f>
        <v>5.3140000000000001</v>
      </c>
      <c r="K856" s="418">
        <f>'Merluza común Artesanal'!J608</f>
        <v>0</v>
      </c>
      <c r="L856" s="418">
        <f>'Merluza común Artesanal'!K608</f>
        <v>5.3140000000000001</v>
      </c>
      <c r="M856" s="566">
        <f>'Merluza común Artesanal'!L608</f>
        <v>0</v>
      </c>
      <c r="N856" s="379" t="str">
        <f>'Merluza común Artesanal'!M608</f>
        <v>-</v>
      </c>
      <c r="O856" s="398">
        <f>Resumen_año!$C$5</f>
        <v>43627</v>
      </c>
    </row>
    <row r="857" spans="1:15" ht="15.75" customHeight="1">
      <c r="A857" s="414" t="s">
        <v>90</v>
      </c>
      <c r="B857" s="414" t="s">
        <v>91</v>
      </c>
      <c r="C857" s="414" t="s">
        <v>114</v>
      </c>
      <c r="D857" s="414" t="s">
        <v>107</v>
      </c>
      <c r="E857" s="408" t="str">
        <f>+'Merluza común Artesanal'!E606</f>
        <v>STI PEQUEÑOS ARMADORES Y PESCADORES ARTESANALES DE CERCO Y OTRAS ACTIVIDADES AFINES DE CORONEL Y LOTA SIPAC RSU 08.07.0373</v>
      </c>
      <c r="F857" s="414" t="s">
        <v>94</v>
      </c>
      <c r="G857" s="414" t="s">
        <v>98</v>
      </c>
      <c r="H857" s="418">
        <f>'Merluza común Artesanal'!N606</f>
        <v>26.314</v>
      </c>
      <c r="I857" s="418">
        <f>'Merluza común Artesanal'!O606</f>
        <v>-21</v>
      </c>
      <c r="J857" s="418">
        <f>'Merluza común Artesanal'!P606</f>
        <v>5.3140000000000001</v>
      </c>
      <c r="K857" s="418">
        <f>'Merluza común Artesanal'!Q606</f>
        <v>0</v>
      </c>
      <c r="L857" s="418">
        <f>'Merluza común Artesanal'!R606</f>
        <v>5.3140000000000001</v>
      </c>
      <c r="M857" s="566">
        <f>'Merluza común Artesanal'!S606</f>
        <v>0</v>
      </c>
      <c r="N857" s="379" t="s">
        <v>262</v>
      </c>
      <c r="O857" s="398">
        <f>Resumen_año!$C$5</f>
        <v>43627</v>
      </c>
    </row>
    <row r="858" spans="1:15" ht="15.75" customHeight="1">
      <c r="A858" s="414" t="s">
        <v>90</v>
      </c>
      <c r="B858" s="414" t="s">
        <v>91</v>
      </c>
      <c r="C858" s="414" t="s">
        <v>114</v>
      </c>
      <c r="D858" s="414" t="s">
        <v>107</v>
      </c>
      <c r="E858" s="408" t="str">
        <f>+'Merluza común Artesanal'!E609</f>
        <v>STI PESCADORES ARMADORES Y RAMOS AFINES DE LA PESCA ARTESANAL DE CORONEL SIPARMAR CORONEL RSU 08.07.0271</v>
      </c>
      <c r="F858" s="414" t="s">
        <v>94</v>
      </c>
      <c r="G858" s="414" t="s">
        <v>94</v>
      </c>
      <c r="H858" s="418">
        <f>'Merluza común Artesanal'!G609</f>
        <v>0</v>
      </c>
      <c r="I858" s="418">
        <f>'Merluza común Artesanal'!H609</f>
        <v>0</v>
      </c>
      <c r="J858" s="418">
        <f>'Merluza común Artesanal'!I609</f>
        <v>0</v>
      </c>
      <c r="K858" s="418">
        <f>'Merluza común Artesanal'!J609</f>
        <v>0</v>
      </c>
      <c r="L858" s="418">
        <f>'Merluza común Artesanal'!K609</f>
        <v>0</v>
      </c>
      <c r="M858" s="566">
        <f>'Merluza común Artesanal'!L609</f>
        <v>0</v>
      </c>
      <c r="N858" s="379" t="str">
        <f>'Merluza común Artesanal'!M609</f>
        <v>-</v>
      </c>
      <c r="O858" s="398">
        <f>Resumen_año!$C$5</f>
        <v>43627</v>
      </c>
    </row>
    <row r="859" spans="1:15" ht="15.75" customHeight="1">
      <c r="A859" s="414" t="s">
        <v>90</v>
      </c>
      <c r="B859" s="414" t="s">
        <v>91</v>
      </c>
      <c r="C859" s="414" t="s">
        <v>114</v>
      </c>
      <c r="D859" s="414" t="s">
        <v>107</v>
      </c>
      <c r="E859" s="408" t="str">
        <f>+'Merluza común Artesanal'!E609</f>
        <v>STI PESCADORES ARMADORES Y RAMOS AFINES DE LA PESCA ARTESANAL DE CORONEL SIPARMAR CORONEL RSU 08.07.0271</v>
      </c>
      <c r="F859" s="414" t="s">
        <v>95</v>
      </c>
      <c r="G859" s="414" t="s">
        <v>96</v>
      </c>
      <c r="H859" s="418">
        <f>'Merluza común Artesanal'!G610</f>
        <v>15.32</v>
      </c>
      <c r="I859" s="418">
        <f>'Merluza común Artesanal'!H610</f>
        <v>-24</v>
      </c>
      <c r="J859" s="418">
        <f>'Merluza común Artesanal'!I610</f>
        <v>-8.68</v>
      </c>
      <c r="K859" s="418">
        <f>'Merluza común Artesanal'!J610</f>
        <v>0</v>
      </c>
      <c r="L859" s="418">
        <f>'Merluza común Artesanal'!K610</f>
        <v>-8.68</v>
      </c>
      <c r="M859" s="566">
        <f>'Merluza común Artesanal'!L610</f>
        <v>0</v>
      </c>
      <c r="N859" s="379">
        <f>'Merluza común Artesanal'!M610</f>
        <v>43595</v>
      </c>
      <c r="O859" s="398">
        <f>Resumen_año!$C$5</f>
        <v>43627</v>
      </c>
    </row>
    <row r="860" spans="1:15" ht="15.75" customHeight="1">
      <c r="A860" s="414" t="s">
        <v>90</v>
      </c>
      <c r="B860" s="414" t="s">
        <v>91</v>
      </c>
      <c r="C860" s="414" t="s">
        <v>114</v>
      </c>
      <c r="D860" s="414" t="s">
        <v>107</v>
      </c>
      <c r="E860" s="408" t="str">
        <f>+'Merluza común Artesanal'!E609</f>
        <v>STI PESCADORES ARMADORES Y RAMOS AFINES DE LA PESCA ARTESANAL DE CORONEL SIPARMAR CORONEL RSU 08.07.0271</v>
      </c>
      <c r="F860" s="414" t="s">
        <v>97</v>
      </c>
      <c r="G860" s="414" t="s">
        <v>98</v>
      </c>
      <c r="H860" s="418">
        <f>'Merluza común Artesanal'!G611</f>
        <v>15.409000000000001</v>
      </c>
      <c r="I860" s="418">
        <f>'Merluza común Artesanal'!H611</f>
        <v>0</v>
      </c>
      <c r="J860" s="418">
        <f>'Merluza común Artesanal'!I611</f>
        <v>6.729000000000001</v>
      </c>
      <c r="K860" s="418">
        <f>'Merluza común Artesanal'!J611</f>
        <v>0</v>
      </c>
      <c r="L860" s="418">
        <f>'Merluza común Artesanal'!K611</f>
        <v>6.729000000000001</v>
      </c>
      <c r="M860" s="566">
        <f>'Merluza común Artesanal'!L611</f>
        <v>0</v>
      </c>
      <c r="N860" s="379" t="str">
        <f>'Merluza común Artesanal'!M611</f>
        <v>-</v>
      </c>
      <c r="O860" s="398">
        <f>Resumen_año!$C$5</f>
        <v>43627</v>
      </c>
    </row>
    <row r="861" spans="1:15" ht="15.75" customHeight="1">
      <c r="A861" s="414" t="s">
        <v>90</v>
      </c>
      <c r="B861" s="414" t="s">
        <v>91</v>
      </c>
      <c r="C861" s="414" t="s">
        <v>114</v>
      </c>
      <c r="D861" s="414" t="s">
        <v>107</v>
      </c>
      <c r="E861" s="408" t="str">
        <f>+'Merluza común Artesanal'!E609</f>
        <v>STI PESCADORES ARMADORES Y RAMOS AFINES DE LA PESCA ARTESANAL DE CORONEL SIPARMAR CORONEL RSU 08.07.0271</v>
      </c>
      <c r="F861" s="414" t="s">
        <v>94</v>
      </c>
      <c r="G861" s="414" t="s">
        <v>98</v>
      </c>
      <c r="H861" s="418">
        <f>'Merluza común Artesanal'!N609</f>
        <v>30.728999999999999</v>
      </c>
      <c r="I861" s="418">
        <f>'Merluza común Artesanal'!O609</f>
        <v>-24</v>
      </c>
      <c r="J861" s="418">
        <f>'Merluza común Artesanal'!P609</f>
        <v>6.7289999999999992</v>
      </c>
      <c r="K861" s="418">
        <f>'Merluza común Artesanal'!Q609</f>
        <v>0</v>
      </c>
      <c r="L861" s="418">
        <f>'Merluza común Artesanal'!R609</f>
        <v>6.7289999999999992</v>
      </c>
      <c r="M861" s="566">
        <f>'Merluza común Artesanal'!S609</f>
        <v>0</v>
      </c>
      <c r="N861" s="379" t="s">
        <v>262</v>
      </c>
      <c r="O861" s="398">
        <f>Resumen_año!$C$5</f>
        <v>43627</v>
      </c>
    </row>
    <row r="862" spans="1:15" ht="15.75" customHeight="1">
      <c r="A862" s="414" t="s">
        <v>90</v>
      </c>
      <c r="B862" s="414" t="s">
        <v>91</v>
      </c>
      <c r="C862" s="414" t="s">
        <v>114</v>
      </c>
      <c r="D862" s="414" t="s">
        <v>107</v>
      </c>
      <c r="E862" s="408" t="str">
        <f>+'Merluza común Artesanal'!E612</f>
        <v>ASOCIACIÓN GREMIAL DE ARMADORES, PESCADORES ARTESANALES Y ACTIVIDADES AFINES ARMAPESCA A.G RAG 635-8</v>
      </c>
      <c r="F862" s="414" t="s">
        <v>94</v>
      </c>
      <c r="G862" s="414" t="s">
        <v>94</v>
      </c>
      <c r="H862" s="418">
        <f>'Merluza común Artesanal'!G612</f>
        <v>0</v>
      </c>
      <c r="I862" s="418">
        <f>'Merluza común Artesanal'!H612</f>
        <v>0</v>
      </c>
      <c r="J862" s="418">
        <f>'Merluza común Artesanal'!I612</f>
        <v>0</v>
      </c>
      <c r="K862" s="418">
        <f>'Merluza común Artesanal'!J612</f>
        <v>0</v>
      </c>
      <c r="L862" s="418">
        <f>'Merluza común Artesanal'!K612</f>
        <v>0</v>
      </c>
      <c r="M862" s="566">
        <f>'Merluza común Artesanal'!L612</f>
        <v>0</v>
      </c>
      <c r="N862" s="379" t="str">
        <f>'Merluza común Artesanal'!M612</f>
        <v>-</v>
      </c>
      <c r="O862" s="398">
        <f>Resumen_año!$C$5</f>
        <v>43627</v>
      </c>
    </row>
    <row r="863" spans="1:15" ht="15.75" customHeight="1">
      <c r="A863" s="414" t="s">
        <v>90</v>
      </c>
      <c r="B863" s="414" t="s">
        <v>91</v>
      </c>
      <c r="C863" s="414" t="s">
        <v>114</v>
      </c>
      <c r="D863" s="414" t="s">
        <v>107</v>
      </c>
      <c r="E863" s="408" t="str">
        <f>+'Merluza común Artesanal'!E612</f>
        <v>ASOCIACIÓN GREMIAL DE ARMADORES, PESCADORES ARTESANALES Y ACTIVIDADES AFINES ARMAPESCA A.G RAG 635-8</v>
      </c>
      <c r="F863" s="414" t="s">
        <v>95</v>
      </c>
      <c r="G863" s="414" t="s">
        <v>96</v>
      </c>
      <c r="H863" s="418">
        <f>'Merluza común Artesanal'!G613</f>
        <v>23.856000000000002</v>
      </c>
      <c r="I863" s="418">
        <f>'Merluza común Artesanal'!H613</f>
        <v>-19</v>
      </c>
      <c r="J863" s="418">
        <f>'Merluza común Artesanal'!I613</f>
        <v>4.8560000000000016</v>
      </c>
      <c r="K863" s="418">
        <f>'Merluza común Artesanal'!J613</f>
        <v>0</v>
      </c>
      <c r="L863" s="418">
        <f>'Merluza común Artesanal'!K613</f>
        <v>4.8560000000000016</v>
      </c>
      <c r="M863" s="566">
        <f>'Merluza común Artesanal'!L613</f>
        <v>0</v>
      </c>
      <c r="N863" s="379" t="str">
        <f>'Merluza común Artesanal'!M613</f>
        <v>-</v>
      </c>
      <c r="O863" s="398">
        <f>Resumen_año!$C$5</f>
        <v>43627</v>
      </c>
    </row>
    <row r="864" spans="1:15" ht="15.75" customHeight="1">
      <c r="A864" s="414" t="s">
        <v>90</v>
      </c>
      <c r="B864" s="414" t="s">
        <v>91</v>
      </c>
      <c r="C864" s="414" t="s">
        <v>114</v>
      </c>
      <c r="D864" s="414" t="s">
        <v>107</v>
      </c>
      <c r="E864" s="408" t="str">
        <f>+'Merluza común Artesanal'!E612</f>
        <v>ASOCIACIÓN GREMIAL DE ARMADORES, PESCADORES ARTESANALES Y ACTIVIDADES AFINES ARMAPESCA A.G RAG 635-8</v>
      </c>
      <c r="F864" s="414" t="s">
        <v>97</v>
      </c>
      <c r="G864" s="414" t="s">
        <v>98</v>
      </c>
      <c r="H864" s="418">
        <f>'Merluza común Artesanal'!G614</f>
        <v>23.995000000000001</v>
      </c>
      <c r="I864" s="418">
        <f>'Merluza común Artesanal'!H614</f>
        <v>0</v>
      </c>
      <c r="J864" s="418">
        <f>'Merluza común Artesanal'!I614</f>
        <v>28.851000000000003</v>
      </c>
      <c r="K864" s="418">
        <f>'Merluza común Artesanal'!J614</f>
        <v>0</v>
      </c>
      <c r="L864" s="418">
        <f>'Merluza común Artesanal'!K614</f>
        <v>28.851000000000003</v>
      </c>
      <c r="M864" s="566">
        <f>'Merluza común Artesanal'!L614</f>
        <v>0</v>
      </c>
      <c r="N864" s="379" t="str">
        <f>'Merluza común Artesanal'!M614</f>
        <v>-</v>
      </c>
      <c r="O864" s="398">
        <f>Resumen_año!$C$5</f>
        <v>43627</v>
      </c>
    </row>
    <row r="865" spans="1:15" ht="15.75" customHeight="1">
      <c r="A865" s="414" t="s">
        <v>90</v>
      </c>
      <c r="B865" s="414" t="s">
        <v>91</v>
      </c>
      <c r="C865" s="414" t="s">
        <v>114</v>
      </c>
      <c r="D865" s="414" t="s">
        <v>107</v>
      </c>
      <c r="E865" s="408" t="str">
        <f>+'Merluza común Artesanal'!E612</f>
        <v>ASOCIACIÓN GREMIAL DE ARMADORES, PESCADORES ARTESANALES Y ACTIVIDADES AFINES ARMAPESCA A.G RAG 635-8</v>
      </c>
      <c r="F865" s="414" t="s">
        <v>94</v>
      </c>
      <c r="G865" s="414" t="s">
        <v>98</v>
      </c>
      <c r="H865" s="418">
        <f>'Merluza común Artesanal'!N612</f>
        <v>47.850999999999999</v>
      </c>
      <c r="I865" s="418">
        <f>'Merluza común Artesanal'!O612</f>
        <v>-19</v>
      </c>
      <c r="J865" s="418">
        <f>'Merluza común Artesanal'!P612</f>
        <v>28.850999999999999</v>
      </c>
      <c r="K865" s="418">
        <f>'Merluza común Artesanal'!Q612</f>
        <v>0</v>
      </c>
      <c r="L865" s="418">
        <f>'Merluza común Artesanal'!R612</f>
        <v>28.850999999999999</v>
      </c>
      <c r="M865" s="566">
        <f>'Merluza común Artesanal'!S612</f>
        <v>0</v>
      </c>
      <c r="N865" s="379" t="s">
        <v>262</v>
      </c>
      <c r="O865" s="398">
        <f>Resumen_año!$C$5</f>
        <v>43627</v>
      </c>
    </row>
    <row r="866" spans="1:15" ht="15.75" customHeight="1">
      <c r="A866" s="414" t="s">
        <v>90</v>
      </c>
      <c r="B866" s="414" t="s">
        <v>91</v>
      </c>
      <c r="C866" s="414" t="s">
        <v>114</v>
      </c>
      <c r="D866" s="414" t="s">
        <v>107</v>
      </c>
      <c r="E866" s="408" t="str">
        <f>+'Merluza común Artesanal'!E615</f>
        <v>ASOCIACIÓN GREMIAL DE PRODUCTORES PELÁGICOS, ARMADORES ARTESANALES DE LAS CALETAS DE CORONEL Y SAN VICENTE DE LA VIII REGIÓN ARPESCA A.G RAG 447-8</v>
      </c>
      <c r="F866" s="414" t="s">
        <v>94</v>
      </c>
      <c r="G866" s="414" t="s">
        <v>94</v>
      </c>
      <c r="H866" s="418">
        <f>'Merluza común Artesanal'!G615</f>
        <v>0</v>
      </c>
      <c r="I866" s="418">
        <f>'Merluza común Artesanal'!H615</f>
        <v>0</v>
      </c>
      <c r="J866" s="418">
        <f>'Merluza común Artesanal'!I615</f>
        <v>0</v>
      </c>
      <c r="K866" s="418">
        <f>'Merluza común Artesanal'!J615</f>
        <v>0</v>
      </c>
      <c r="L866" s="418">
        <f>'Merluza común Artesanal'!K615</f>
        <v>0</v>
      </c>
      <c r="M866" s="566">
        <f>'Merluza común Artesanal'!L615</f>
        <v>0</v>
      </c>
      <c r="N866" s="379" t="str">
        <f>'Merluza común Artesanal'!M615</f>
        <v>-</v>
      </c>
      <c r="O866" s="398">
        <f>Resumen_año!$C$5</f>
        <v>43627</v>
      </c>
    </row>
    <row r="867" spans="1:15" ht="15.75" customHeight="1">
      <c r="A867" s="414" t="s">
        <v>90</v>
      </c>
      <c r="B867" s="414" t="s">
        <v>91</v>
      </c>
      <c r="C867" s="414" t="s">
        <v>114</v>
      </c>
      <c r="D867" s="414" t="s">
        <v>107</v>
      </c>
      <c r="E867" s="408" t="str">
        <f>+'Merluza común Artesanal'!E615</f>
        <v>ASOCIACIÓN GREMIAL DE PRODUCTORES PELÁGICOS, ARMADORES ARTESANALES DE LAS CALETAS DE CORONEL Y SAN VICENTE DE LA VIII REGIÓN ARPESCA A.G RAG 447-8</v>
      </c>
      <c r="F867" s="414" t="s">
        <v>95</v>
      </c>
      <c r="G867" s="414" t="s">
        <v>96</v>
      </c>
      <c r="H867" s="418">
        <f>'Merluza común Artesanal'!G616</f>
        <v>1.7649999999999999</v>
      </c>
      <c r="I867" s="418">
        <f>'Merluza común Artesanal'!H616</f>
        <v>0</v>
      </c>
      <c r="J867" s="418">
        <f>'Merluza común Artesanal'!I616</f>
        <v>1.7649999999999999</v>
      </c>
      <c r="K867" s="418">
        <f>'Merluza común Artesanal'!J616</f>
        <v>0</v>
      </c>
      <c r="L867" s="418">
        <f>'Merluza común Artesanal'!K616</f>
        <v>1.7649999999999999</v>
      </c>
      <c r="M867" s="566">
        <f>'Merluza común Artesanal'!L616</f>
        <v>0</v>
      </c>
      <c r="N867" s="379" t="str">
        <f>'Merluza común Artesanal'!M616</f>
        <v>-</v>
      </c>
      <c r="O867" s="398">
        <f>Resumen_año!$C$5</f>
        <v>43627</v>
      </c>
    </row>
    <row r="868" spans="1:15" ht="15.75" customHeight="1">
      <c r="A868" s="414" t="s">
        <v>90</v>
      </c>
      <c r="B868" s="414" t="s">
        <v>91</v>
      </c>
      <c r="C868" s="414" t="s">
        <v>114</v>
      </c>
      <c r="D868" s="414" t="s">
        <v>107</v>
      </c>
      <c r="E868" s="408" t="str">
        <f>+'Merluza común Artesanal'!E615</f>
        <v>ASOCIACIÓN GREMIAL DE PRODUCTORES PELÁGICOS, ARMADORES ARTESANALES DE LAS CALETAS DE CORONEL Y SAN VICENTE DE LA VIII REGIÓN ARPESCA A.G RAG 447-8</v>
      </c>
      <c r="F868" s="414" t="s">
        <v>97</v>
      </c>
      <c r="G868" s="414" t="s">
        <v>98</v>
      </c>
      <c r="H868" s="418">
        <f>'Merluza común Artesanal'!G617</f>
        <v>1.7749999999999999</v>
      </c>
      <c r="I868" s="418">
        <f>'Merluza común Artesanal'!H617</f>
        <v>0</v>
      </c>
      <c r="J868" s="418">
        <f>'Merluza común Artesanal'!I617</f>
        <v>3.54</v>
      </c>
      <c r="K868" s="418">
        <f>'Merluza común Artesanal'!J617</f>
        <v>0</v>
      </c>
      <c r="L868" s="418">
        <f>'Merluza común Artesanal'!K617</f>
        <v>3.54</v>
      </c>
      <c r="M868" s="566">
        <f>'Merluza común Artesanal'!L617</f>
        <v>0</v>
      </c>
      <c r="N868" s="379" t="str">
        <f>'Merluza común Artesanal'!M617</f>
        <v>-</v>
      </c>
      <c r="O868" s="398">
        <f>Resumen_año!$C$5</f>
        <v>43627</v>
      </c>
    </row>
    <row r="869" spans="1:15" ht="15.75" customHeight="1">
      <c r="A869" s="414" t="s">
        <v>90</v>
      </c>
      <c r="B869" s="414" t="s">
        <v>91</v>
      </c>
      <c r="C869" s="414" t="s">
        <v>114</v>
      </c>
      <c r="D869" s="414" t="s">
        <v>107</v>
      </c>
      <c r="E869" s="408" t="str">
        <f>+'Merluza común Artesanal'!E615</f>
        <v>ASOCIACIÓN GREMIAL DE PRODUCTORES PELÁGICOS, ARMADORES ARTESANALES DE LAS CALETAS DE CORONEL Y SAN VICENTE DE LA VIII REGIÓN ARPESCA A.G RAG 447-8</v>
      </c>
      <c r="F869" s="414" t="s">
        <v>94</v>
      </c>
      <c r="G869" s="414" t="s">
        <v>98</v>
      </c>
      <c r="H869" s="418">
        <f>'Merluza común Artesanal'!N615</f>
        <v>3.54</v>
      </c>
      <c r="I869" s="418">
        <f>'Merluza común Artesanal'!O615</f>
        <v>0</v>
      </c>
      <c r="J869" s="418">
        <f>'Merluza común Artesanal'!P615</f>
        <v>3.54</v>
      </c>
      <c r="K869" s="418">
        <f>'Merluza común Artesanal'!Q615</f>
        <v>0</v>
      </c>
      <c r="L869" s="418">
        <f>'Merluza común Artesanal'!R615</f>
        <v>3.54</v>
      </c>
      <c r="M869" s="566">
        <f>'Merluza común Artesanal'!S615</f>
        <v>0</v>
      </c>
      <c r="N869" s="379" t="s">
        <v>262</v>
      </c>
      <c r="O869" s="398">
        <f>Resumen_año!$C$5</f>
        <v>43627</v>
      </c>
    </row>
    <row r="870" spans="1:15" ht="15.75" customHeight="1">
      <c r="A870" s="414" t="s">
        <v>90</v>
      </c>
      <c r="B870" s="414" t="s">
        <v>91</v>
      </c>
      <c r="C870" s="414" t="s">
        <v>114</v>
      </c>
      <c r="D870" s="414" t="s">
        <v>107</v>
      </c>
      <c r="E870" s="408" t="str">
        <f>+'Merluza común Artesanal'!E618</f>
        <v>STI PESCADORES ARTESANALES MERLUCEROS Y AFINES DE CALETA LO ROJAS RSU 08.07.0227</v>
      </c>
      <c r="F870" s="414" t="s">
        <v>94</v>
      </c>
      <c r="G870" s="414" t="s">
        <v>94</v>
      </c>
      <c r="H870" s="418">
        <f>'Merluza común Artesanal'!G618</f>
        <v>0</v>
      </c>
      <c r="I870" s="418">
        <f>'Merluza común Artesanal'!H618</f>
        <v>0</v>
      </c>
      <c r="J870" s="418">
        <f>'Merluza común Artesanal'!I618</f>
        <v>0</v>
      </c>
      <c r="K870" s="418">
        <f>'Merluza común Artesanal'!J618</f>
        <v>0</v>
      </c>
      <c r="L870" s="418">
        <f>'Merluza común Artesanal'!K618</f>
        <v>0</v>
      </c>
      <c r="M870" s="566">
        <f>'Merluza común Artesanal'!L618</f>
        <v>0</v>
      </c>
      <c r="N870" s="379" t="str">
        <f>'Merluza común Artesanal'!M618</f>
        <v>-</v>
      </c>
      <c r="O870" s="398">
        <f>Resumen_año!$C$5</f>
        <v>43627</v>
      </c>
    </row>
    <row r="871" spans="1:15" ht="15.75" customHeight="1">
      <c r="A871" s="414" t="s">
        <v>90</v>
      </c>
      <c r="B871" s="414" t="s">
        <v>91</v>
      </c>
      <c r="C871" s="414" t="s">
        <v>114</v>
      </c>
      <c r="D871" s="414" t="s">
        <v>107</v>
      </c>
      <c r="E871" s="408" t="str">
        <f>+'Merluza común Artesanal'!E618</f>
        <v>STI PESCADORES ARTESANALES MERLUCEROS Y AFINES DE CALETA LO ROJAS RSU 08.07.0227</v>
      </c>
      <c r="F871" s="414" t="s">
        <v>95</v>
      </c>
      <c r="G871" s="414" t="s">
        <v>96</v>
      </c>
      <c r="H871" s="418">
        <f>'Merluza común Artesanal'!G619</f>
        <v>3.3220000000000001</v>
      </c>
      <c r="I871" s="418">
        <f>'Merluza común Artesanal'!H619</f>
        <v>0</v>
      </c>
      <c r="J871" s="418">
        <f>'Merluza común Artesanal'!I619</f>
        <v>3.3220000000000001</v>
      </c>
      <c r="K871" s="418">
        <f>'Merluza común Artesanal'!J619</f>
        <v>0</v>
      </c>
      <c r="L871" s="418">
        <f>'Merluza común Artesanal'!K619</f>
        <v>3.3220000000000001</v>
      </c>
      <c r="M871" s="566">
        <f>'Merluza común Artesanal'!L619</f>
        <v>0</v>
      </c>
      <c r="N871" s="379" t="str">
        <f>'Merluza común Artesanal'!M619</f>
        <v>-</v>
      </c>
      <c r="O871" s="398">
        <f>Resumen_año!$C$5</f>
        <v>43627</v>
      </c>
    </row>
    <row r="872" spans="1:15" ht="15.75" customHeight="1">
      <c r="A872" s="414" t="s">
        <v>90</v>
      </c>
      <c r="B872" s="414" t="s">
        <v>91</v>
      </c>
      <c r="C872" s="414" t="s">
        <v>114</v>
      </c>
      <c r="D872" s="414" t="s">
        <v>107</v>
      </c>
      <c r="E872" s="408" t="str">
        <f>+'Merluza común Artesanal'!E618</f>
        <v>STI PESCADORES ARTESANALES MERLUCEROS Y AFINES DE CALETA LO ROJAS RSU 08.07.0227</v>
      </c>
      <c r="F872" s="414" t="s">
        <v>97</v>
      </c>
      <c r="G872" s="414" t="s">
        <v>98</v>
      </c>
      <c r="H872" s="418">
        <f>'Merluza común Artesanal'!G620</f>
        <v>3.3410000000000002</v>
      </c>
      <c r="I872" s="418">
        <f>'Merluza común Artesanal'!H620</f>
        <v>0</v>
      </c>
      <c r="J872" s="418">
        <f>'Merluza común Artesanal'!I620</f>
        <v>6.6630000000000003</v>
      </c>
      <c r="K872" s="418">
        <f>'Merluza común Artesanal'!J620</f>
        <v>0</v>
      </c>
      <c r="L872" s="418">
        <f>'Merluza común Artesanal'!K620</f>
        <v>6.6630000000000003</v>
      </c>
      <c r="M872" s="566">
        <f>'Merluza común Artesanal'!L620</f>
        <v>0</v>
      </c>
      <c r="N872" s="379" t="str">
        <f>'Merluza común Artesanal'!M620</f>
        <v>-</v>
      </c>
      <c r="O872" s="398">
        <f>Resumen_año!$C$5</f>
        <v>43627</v>
      </c>
    </row>
    <row r="873" spans="1:15" ht="15.75" customHeight="1">
      <c r="A873" s="414" t="s">
        <v>90</v>
      </c>
      <c r="B873" s="414" t="s">
        <v>91</v>
      </c>
      <c r="C873" s="414" t="s">
        <v>114</v>
      </c>
      <c r="D873" s="414" t="s">
        <v>107</v>
      </c>
      <c r="E873" s="408" t="str">
        <f>+'Merluza común Artesanal'!E618</f>
        <v>STI PESCADORES ARTESANALES MERLUCEROS Y AFINES DE CALETA LO ROJAS RSU 08.07.0227</v>
      </c>
      <c r="F873" s="414" t="s">
        <v>94</v>
      </c>
      <c r="G873" s="414" t="s">
        <v>98</v>
      </c>
      <c r="H873" s="418">
        <f>'Merluza común Artesanal'!N618</f>
        <v>6.6630000000000003</v>
      </c>
      <c r="I873" s="418">
        <f>'Merluza común Artesanal'!O618</f>
        <v>0</v>
      </c>
      <c r="J873" s="418">
        <f>'Merluza común Artesanal'!P618</f>
        <v>6.6630000000000003</v>
      </c>
      <c r="K873" s="418">
        <f>'Merluza común Artesanal'!Q618</f>
        <v>0</v>
      </c>
      <c r="L873" s="418">
        <f>'Merluza común Artesanal'!R618</f>
        <v>6.6630000000000003</v>
      </c>
      <c r="M873" s="566">
        <f>'Merluza común Artesanal'!S618</f>
        <v>0</v>
      </c>
      <c r="N873" s="379" t="s">
        <v>262</v>
      </c>
      <c r="O873" s="398">
        <f>Resumen_año!$C$5</f>
        <v>43627</v>
      </c>
    </row>
    <row r="874" spans="1:15" ht="15.75" customHeight="1">
      <c r="A874" s="414" t="s">
        <v>90</v>
      </c>
      <c r="B874" s="414" t="s">
        <v>91</v>
      </c>
      <c r="C874" s="414" t="s">
        <v>114</v>
      </c>
      <c r="D874" s="414" t="s">
        <v>107</v>
      </c>
      <c r="E874" s="408" t="str">
        <f>+'Merluza común Artesanal'!E621</f>
        <v>STI PESCADORES, ARMADORES Y RAMOS AFINES SIPEAYRAS DE LOTA RSU 08.07.0296</v>
      </c>
      <c r="F874" s="414" t="s">
        <v>94</v>
      </c>
      <c r="G874" s="414" t="s">
        <v>94</v>
      </c>
      <c r="H874" s="418">
        <f>'Merluza común Artesanal'!G621</f>
        <v>0</v>
      </c>
      <c r="I874" s="418">
        <f>'Merluza común Artesanal'!H621</f>
        <v>0</v>
      </c>
      <c r="J874" s="418">
        <f>'Merluza común Artesanal'!I621</f>
        <v>0</v>
      </c>
      <c r="K874" s="418">
        <f>'Merluza común Artesanal'!J621</f>
        <v>0</v>
      </c>
      <c r="L874" s="418">
        <f>'Merluza común Artesanal'!K621</f>
        <v>0</v>
      </c>
      <c r="M874" s="566">
        <f>'Merluza común Artesanal'!L621</f>
        <v>0</v>
      </c>
      <c r="N874" s="379" t="str">
        <f>'Merluza común Artesanal'!M621</f>
        <v>-</v>
      </c>
      <c r="O874" s="398">
        <f>Resumen_año!$C$5</f>
        <v>43627</v>
      </c>
    </row>
    <row r="875" spans="1:15" ht="15.75" customHeight="1">
      <c r="A875" s="414" t="s">
        <v>90</v>
      </c>
      <c r="B875" s="414" t="s">
        <v>91</v>
      </c>
      <c r="C875" s="414" t="s">
        <v>114</v>
      </c>
      <c r="D875" s="414" t="s">
        <v>107</v>
      </c>
      <c r="E875" s="408" t="str">
        <f>+'Merluza común Artesanal'!E621</f>
        <v>STI PESCADORES, ARMADORES Y RAMOS AFINES SIPEAYRAS DE LOTA RSU 08.07.0296</v>
      </c>
      <c r="F875" s="414" t="s">
        <v>95</v>
      </c>
      <c r="G875" s="414" t="s">
        <v>96</v>
      </c>
      <c r="H875" s="418">
        <f>'Merluza común Artesanal'!G622</f>
        <v>10.191000000000001</v>
      </c>
      <c r="I875" s="418">
        <f>'Merluza común Artesanal'!H622</f>
        <v>-5</v>
      </c>
      <c r="J875" s="418">
        <f>'Merluza común Artesanal'!I622</f>
        <v>5.1910000000000007</v>
      </c>
      <c r="K875" s="418">
        <f>'Merluza común Artesanal'!J622</f>
        <v>0</v>
      </c>
      <c r="L875" s="418">
        <f>'Merluza común Artesanal'!K622</f>
        <v>5.1910000000000007</v>
      </c>
      <c r="M875" s="566">
        <f>'Merluza común Artesanal'!L622</f>
        <v>0</v>
      </c>
      <c r="N875" s="379" t="str">
        <f>'Merluza común Artesanal'!M622</f>
        <v>-</v>
      </c>
      <c r="O875" s="398">
        <f>Resumen_año!$C$5</f>
        <v>43627</v>
      </c>
    </row>
    <row r="876" spans="1:15" ht="15.75" customHeight="1">
      <c r="A876" s="414" t="s">
        <v>90</v>
      </c>
      <c r="B876" s="414" t="s">
        <v>91</v>
      </c>
      <c r="C876" s="414" t="s">
        <v>114</v>
      </c>
      <c r="D876" s="414" t="s">
        <v>107</v>
      </c>
      <c r="E876" s="408" t="str">
        <f>+'Merluza común Artesanal'!E621</f>
        <v>STI PESCADORES, ARMADORES Y RAMOS AFINES SIPEAYRAS DE LOTA RSU 08.07.0296</v>
      </c>
      <c r="F876" s="414" t="s">
        <v>97</v>
      </c>
      <c r="G876" s="414" t="s">
        <v>98</v>
      </c>
      <c r="H876" s="418">
        <f>'Merluza común Artesanal'!G623</f>
        <v>10.25</v>
      </c>
      <c r="I876" s="418">
        <f>'Merluza común Artesanal'!H623</f>
        <v>0</v>
      </c>
      <c r="J876" s="418">
        <f>'Merluza común Artesanal'!I623</f>
        <v>15.441000000000001</v>
      </c>
      <c r="K876" s="418">
        <f>'Merluza común Artesanal'!J623</f>
        <v>0</v>
      </c>
      <c r="L876" s="418">
        <f>'Merluza común Artesanal'!K623</f>
        <v>15.441000000000001</v>
      </c>
      <c r="M876" s="566">
        <f>'Merluza común Artesanal'!L623</f>
        <v>0</v>
      </c>
      <c r="N876" s="379" t="str">
        <f>'Merluza común Artesanal'!M623</f>
        <v>-</v>
      </c>
      <c r="O876" s="398">
        <f>Resumen_año!$C$5</f>
        <v>43627</v>
      </c>
    </row>
    <row r="877" spans="1:15" ht="15.75" customHeight="1">
      <c r="A877" s="414" t="s">
        <v>90</v>
      </c>
      <c r="B877" s="414" t="s">
        <v>91</v>
      </c>
      <c r="C877" s="414" t="s">
        <v>114</v>
      </c>
      <c r="D877" s="414" t="s">
        <v>107</v>
      </c>
      <c r="E877" s="408" t="str">
        <f>+'Merluza común Artesanal'!E621</f>
        <v>STI PESCADORES, ARMADORES Y RAMOS AFINES SIPEAYRAS DE LOTA RSU 08.07.0296</v>
      </c>
      <c r="F877" s="414" t="s">
        <v>94</v>
      </c>
      <c r="G877" s="414" t="s">
        <v>98</v>
      </c>
      <c r="H877" s="418">
        <f>'Merluza común Artesanal'!N621</f>
        <v>20.441000000000003</v>
      </c>
      <c r="I877" s="418">
        <f>'Merluza común Artesanal'!O621</f>
        <v>-5</v>
      </c>
      <c r="J877" s="418">
        <f>'Merluza común Artesanal'!P621</f>
        <v>15.441000000000003</v>
      </c>
      <c r="K877" s="418">
        <f>'Merluza común Artesanal'!Q621</f>
        <v>0</v>
      </c>
      <c r="L877" s="418">
        <f>'Merluza común Artesanal'!R621</f>
        <v>15.441000000000003</v>
      </c>
      <c r="M877" s="566">
        <f>'Merluza común Artesanal'!S621</f>
        <v>0</v>
      </c>
      <c r="N877" s="379" t="s">
        <v>262</v>
      </c>
      <c r="O877" s="398">
        <f>Resumen_año!$C$5</f>
        <v>43627</v>
      </c>
    </row>
    <row r="878" spans="1:15" ht="15.75" customHeight="1">
      <c r="A878" s="414" t="s">
        <v>90</v>
      </c>
      <c r="B878" s="414" t="s">
        <v>91</v>
      </c>
      <c r="C878" s="414" t="s">
        <v>114</v>
      </c>
      <c r="D878" s="414" t="s">
        <v>107</v>
      </c>
      <c r="E878" s="408" t="str">
        <f>+'Merluza común Artesanal'!E624</f>
        <v>STI PESCADORES, ARMADORES Y RAMAS AFINES DE LA PESCA ARTESANAL JUANOVOARCE-LOTA  RSU 08.07.0485</v>
      </c>
      <c r="F878" s="414" t="s">
        <v>94</v>
      </c>
      <c r="G878" s="414" t="s">
        <v>94</v>
      </c>
      <c r="H878" s="418">
        <f>'Merluza común Artesanal'!G624</f>
        <v>0</v>
      </c>
      <c r="I878" s="418">
        <f>'Merluza común Artesanal'!H624</f>
        <v>0</v>
      </c>
      <c r="J878" s="418">
        <f>'Merluza común Artesanal'!I624</f>
        <v>0</v>
      </c>
      <c r="K878" s="418">
        <f>'Merluza común Artesanal'!J624</f>
        <v>0</v>
      </c>
      <c r="L878" s="418">
        <f>'Merluza común Artesanal'!K624</f>
        <v>0</v>
      </c>
      <c r="M878" s="566">
        <f>'Merluza común Artesanal'!L624</f>
        <v>0</v>
      </c>
      <c r="N878" s="379" t="str">
        <f>'Merluza común Artesanal'!M624</f>
        <v>-</v>
      </c>
      <c r="O878" s="398">
        <f>Resumen_año!$C$5</f>
        <v>43627</v>
      </c>
    </row>
    <row r="879" spans="1:15" ht="15.75" customHeight="1">
      <c r="A879" s="414" t="s">
        <v>90</v>
      </c>
      <c r="B879" s="414" t="s">
        <v>91</v>
      </c>
      <c r="C879" s="414" t="s">
        <v>114</v>
      </c>
      <c r="D879" s="414" t="s">
        <v>107</v>
      </c>
      <c r="E879" s="408" t="str">
        <f>+'Merluza común Artesanal'!E624</f>
        <v>STI PESCADORES, ARMADORES Y RAMAS AFINES DE LA PESCA ARTESANAL JUANOVOARCE-LOTA  RSU 08.07.0485</v>
      </c>
      <c r="F879" s="414" t="s">
        <v>95</v>
      </c>
      <c r="G879" s="414" t="s">
        <v>96</v>
      </c>
      <c r="H879" s="418">
        <f>'Merluza común Artesanal'!G625</f>
        <v>9.8140000000000001</v>
      </c>
      <c r="I879" s="418">
        <f>'Merluza común Artesanal'!H625</f>
        <v>-15</v>
      </c>
      <c r="J879" s="418">
        <f>'Merluza común Artesanal'!I625</f>
        <v>-5.1859999999999999</v>
      </c>
      <c r="K879" s="418">
        <f>'Merluza común Artesanal'!J625</f>
        <v>0</v>
      </c>
      <c r="L879" s="418">
        <f>'Merluza común Artesanal'!K625</f>
        <v>-5.1859999999999999</v>
      </c>
      <c r="M879" s="566">
        <f>'Merluza común Artesanal'!L625</f>
        <v>0</v>
      </c>
      <c r="N879" s="379">
        <f>'Merluza común Artesanal'!M625</f>
        <v>43601</v>
      </c>
      <c r="O879" s="398">
        <f>Resumen_año!$C$5</f>
        <v>43627</v>
      </c>
    </row>
    <row r="880" spans="1:15" ht="15.75" customHeight="1">
      <c r="A880" s="414" t="s">
        <v>90</v>
      </c>
      <c r="B880" s="414" t="s">
        <v>91</v>
      </c>
      <c r="C880" s="414" t="s">
        <v>114</v>
      </c>
      <c r="D880" s="414" t="s">
        <v>107</v>
      </c>
      <c r="E880" s="408" t="str">
        <f>+'Merluza común Artesanal'!E624</f>
        <v>STI PESCADORES, ARMADORES Y RAMAS AFINES DE LA PESCA ARTESANAL JUANOVOARCE-LOTA  RSU 08.07.0485</v>
      </c>
      <c r="F880" s="414" t="s">
        <v>97</v>
      </c>
      <c r="G880" s="414" t="s">
        <v>98</v>
      </c>
      <c r="H880" s="418">
        <f>'Merluza común Artesanal'!G626</f>
        <v>9.8710000000000004</v>
      </c>
      <c r="I880" s="418">
        <f>'Merluza común Artesanal'!H626</f>
        <v>0</v>
      </c>
      <c r="J880" s="418">
        <f>'Merluza común Artesanal'!I626</f>
        <v>4.6850000000000005</v>
      </c>
      <c r="K880" s="418">
        <f>'Merluza común Artesanal'!J626</f>
        <v>0</v>
      </c>
      <c r="L880" s="418">
        <f>'Merluza común Artesanal'!K626</f>
        <v>4.6850000000000005</v>
      </c>
      <c r="M880" s="566">
        <f>'Merluza común Artesanal'!L626</f>
        <v>0</v>
      </c>
      <c r="N880" s="379" t="str">
        <f>'Merluza común Artesanal'!M626</f>
        <v>-</v>
      </c>
      <c r="O880" s="398">
        <f>Resumen_año!$C$5</f>
        <v>43627</v>
      </c>
    </row>
    <row r="881" spans="1:15" ht="15.75" customHeight="1">
      <c r="A881" s="414" t="s">
        <v>90</v>
      </c>
      <c r="B881" s="414" t="s">
        <v>91</v>
      </c>
      <c r="C881" s="414" t="s">
        <v>114</v>
      </c>
      <c r="D881" s="414" t="s">
        <v>107</v>
      </c>
      <c r="E881" s="408" t="str">
        <f>+'Merluza común Artesanal'!E624</f>
        <v>STI PESCADORES, ARMADORES Y RAMAS AFINES DE LA PESCA ARTESANAL JUANOVOARCE-LOTA  RSU 08.07.0485</v>
      </c>
      <c r="F881" s="414" t="s">
        <v>94</v>
      </c>
      <c r="G881" s="414" t="s">
        <v>98</v>
      </c>
      <c r="H881" s="418">
        <f>'Merluza común Artesanal'!N624</f>
        <v>19.685000000000002</v>
      </c>
      <c r="I881" s="418">
        <f>'Merluza común Artesanal'!O624</f>
        <v>-15</v>
      </c>
      <c r="J881" s="418">
        <f>'Merluza común Artesanal'!P624</f>
        <v>4.6850000000000023</v>
      </c>
      <c r="K881" s="418">
        <f>'Merluza común Artesanal'!Q624</f>
        <v>0</v>
      </c>
      <c r="L881" s="418">
        <f>'Merluza común Artesanal'!R624</f>
        <v>4.6850000000000023</v>
      </c>
      <c r="M881" s="566">
        <f>'Merluza común Artesanal'!S624</f>
        <v>0</v>
      </c>
      <c r="N881" s="379" t="s">
        <v>262</v>
      </c>
      <c r="O881" s="398">
        <f>Resumen_año!$C$5</f>
        <v>43627</v>
      </c>
    </row>
    <row r="882" spans="1:15" ht="15.75" customHeight="1">
      <c r="A882" s="414" t="s">
        <v>90</v>
      </c>
      <c r="B882" s="414" t="s">
        <v>91</v>
      </c>
      <c r="C882" s="414" t="s">
        <v>114</v>
      </c>
      <c r="D882" s="414" t="s">
        <v>107</v>
      </c>
      <c r="E882" s="411" t="str">
        <f>+'Merluza común Artesanal'!E627</f>
        <v>COOPERATIVA DE PESCADORES SOL DE ISRAEL LIMITADA COOPES LTDA. 5483</v>
      </c>
      <c r="F882" s="414" t="s">
        <v>94</v>
      </c>
      <c r="G882" s="414" t="s">
        <v>94</v>
      </c>
      <c r="H882" s="418">
        <f>'Merluza común Artesanal'!G627</f>
        <v>0</v>
      </c>
      <c r="I882" s="418">
        <f>'Merluza común Artesanal'!H627</f>
        <v>0</v>
      </c>
      <c r="J882" s="418">
        <f>'Merluza común Artesanal'!I627</f>
        <v>0</v>
      </c>
      <c r="K882" s="418">
        <f>'Merluza común Artesanal'!J627</f>
        <v>0</v>
      </c>
      <c r="L882" s="418">
        <f>'Merluza común Artesanal'!K627</f>
        <v>0</v>
      </c>
      <c r="M882" s="566">
        <f>'Merluza común Artesanal'!L627</f>
        <v>0</v>
      </c>
      <c r="N882" s="379" t="str">
        <f>'Merluza común Artesanal'!M627</f>
        <v>-</v>
      </c>
      <c r="O882" s="398">
        <f>Resumen_año!$C$5</f>
        <v>43627</v>
      </c>
    </row>
    <row r="883" spans="1:15" ht="15.75" customHeight="1">
      <c r="A883" s="414" t="s">
        <v>90</v>
      </c>
      <c r="B883" s="414" t="s">
        <v>91</v>
      </c>
      <c r="C883" s="414" t="s">
        <v>114</v>
      </c>
      <c r="D883" s="414" t="s">
        <v>107</v>
      </c>
      <c r="E883" s="411" t="str">
        <f>+'Merluza común Artesanal'!E627</f>
        <v>COOPERATIVA DE PESCADORES SOL DE ISRAEL LIMITADA COOPES LTDA. 5483</v>
      </c>
      <c r="F883" s="414" t="s">
        <v>95</v>
      </c>
      <c r="G883" s="414" t="s">
        <v>96</v>
      </c>
      <c r="H883" s="418">
        <f>'Merluza común Artesanal'!G628</f>
        <v>5.7990000000000004</v>
      </c>
      <c r="I883" s="418">
        <f>'Merluza común Artesanal'!H628</f>
        <v>0</v>
      </c>
      <c r="J883" s="418">
        <f>'Merluza común Artesanal'!I628</f>
        <v>5.7990000000000004</v>
      </c>
      <c r="K883" s="418">
        <f>'Merluza común Artesanal'!J628</f>
        <v>0</v>
      </c>
      <c r="L883" s="418">
        <f>'Merluza común Artesanal'!K628</f>
        <v>5.7990000000000004</v>
      </c>
      <c r="M883" s="566">
        <f>'Merluza común Artesanal'!L628</f>
        <v>0</v>
      </c>
      <c r="N883" s="379" t="str">
        <f>'Merluza común Artesanal'!M628</f>
        <v>-</v>
      </c>
      <c r="O883" s="398">
        <f>Resumen_año!$C$5</f>
        <v>43627</v>
      </c>
    </row>
    <row r="884" spans="1:15" ht="15.75" customHeight="1">
      <c r="A884" s="414" t="s">
        <v>90</v>
      </c>
      <c r="B884" s="414" t="s">
        <v>91</v>
      </c>
      <c r="C884" s="414" t="s">
        <v>114</v>
      </c>
      <c r="D884" s="414" t="s">
        <v>107</v>
      </c>
      <c r="E884" s="411" t="str">
        <f>+'Merluza común Artesanal'!E627</f>
        <v>COOPERATIVA DE PESCADORES SOL DE ISRAEL LIMITADA COOPES LTDA. 5483</v>
      </c>
      <c r="F884" s="414" t="s">
        <v>97</v>
      </c>
      <c r="G884" s="414" t="s">
        <v>98</v>
      </c>
      <c r="H884" s="418">
        <f>'Merluza común Artesanal'!G629</f>
        <v>5.8330000000000002</v>
      </c>
      <c r="I884" s="418">
        <f>'Merluza común Artesanal'!H629</f>
        <v>0</v>
      </c>
      <c r="J884" s="418">
        <f>'Merluza común Artesanal'!I629</f>
        <v>11.632000000000001</v>
      </c>
      <c r="K884" s="418">
        <f>'Merluza común Artesanal'!J629</f>
        <v>0</v>
      </c>
      <c r="L884" s="418">
        <f>'Merluza común Artesanal'!K629</f>
        <v>11.632000000000001</v>
      </c>
      <c r="M884" s="566">
        <f>'Merluza común Artesanal'!L629</f>
        <v>0</v>
      </c>
      <c r="N884" s="379" t="str">
        <f>'Merluza común Artesanal'!M629</f>
        <v>-</v>
      </c>
      <c r="O884" s="398">
        <f>Resumen_año!$C$5</f>
        <v>43627</v>
      </c>
    </row>
    <row r="885" spans="1:15" ht="15.75" customHeight="1">
      <c r="A885" s="414" t="s">
        <v>90</v>
      </c>
      <c r="B885" s="414" t="s">
        <v>91</v>
      </c>
      <c r="C885" s="414" t="s">
        <v>114</v>
      </c>
      <c r="D885" s="414" t="s">
        <v>107</v>
      </c>
      <c r="E885" s="411" t="str">
        <f>+'Merluza común Artesanal'!E627</f>
        <v>COOPERATIVA DE PESCADORES SOL DE ISRAEL LIMITADA COOPES LTDA. 5483</v>
      </c>
      <c r="F885" s="414" t="s">
        <v>94</v>
      </c>
      <c r="G885" s="414" t="s">
        <v>98</v>
      </c>
      <c r="H885" s="418">
        <f>'Merluza común Artesanal'!N627</f>
        <v>11.632000000000001</v>
      </c>
      <c r="I885" s="418">
        <f>'Merluza común Artesanal'!O627</f>
        <v>0</v>
      </c>
      <c r="J885" s="418">
        <f>'Merluza común Artesanal'!P627</f>
        <v>11.632000000000001</v>
      </c>
      <c r="K885" s="418">
        <f>'Merluza común Artesanal'!Q627</f>
        <v>0</v>
      </c>
      <c r="L885" s="418">
        <f>'Merluza común Artesanal'!R627</f>
        <v>11.632000000000001</v>
      </c>
      <c r="M885" s="566">
        <f>'Merluza común Artesanal'!S627</f>
        <v>0</v>
      </c>
      <c r="N885" s="379" t="s">
        <v>262</v>
      </c>
      <c r="O885" s="398">
        <f>Resumen_año!$C$5</f>
        <v>43627</v>
      </c>
    </row>
    <row r="886" spans="1:15" ht="15.75" customHeight="1">
      <c r="A886" s="414" t="s">
        <v>90</v>
      </c>
      <c r="B886" s="414" t="s">
        <v>91</v>
      </c>
      <c r="C886" s="414" t="s">
        <v>114</v>
      </c>
      <c r="D886" s="414" t="s">
        <v>107</v>
      </c>
      <c r="E886" s="411" t="str">
        <f>+'Merluza común Artesanal'!E630</f>
        <v>STI PESCADORES Y ARMADORES Y RAMOS AFINES DE LA PESCA ARTESANAL, LOTA PESCA RSU 08.07.0495</v>
      </c>
      <c r="F886" s="414" t="s">
        <v>94</v>
      </c>
      <c r="G886" s="414" t="s">
        <v>94</v>
      </c>
      <c r="H886" s="418">
        <f>'Merluza común Artesanal'!G630</f>
        <v>0</v>
      </c>
      <c r="I886" s="418">
        <f>'Merluza común Artesanal'!H630</f>
        <v>0</v>
      </c>
      <c r="J886" s="418">
        <f>'Merluza común Artesanal'!I630</f>
        <v>0</v>
      </c>
      <c r="K886" s="418">
        <f>'Merluza común Artesanal'!J630</f>
        <v>0</v>
      </c>
      <c r="L886" s="418">
        <f>'Merluza común Artesanal'!K630</f>
        <v>0</v>
      </c>
      <c r="M886" s="566">
        <f>'Merluza común Artesanal'!L630</f>
        <v>0</v>
      </c>
      <c r="N886" s="379" t="str">
        <f>'Merluza común Artesanal'!M630</f>
        <v>-</v>
      </c>
      <c r="O886" s="398">
        <f>Resumen_año!$C$5</f>
        <v>43627</v>
      </c>
    </row>
    <row r="887" spans="1:15" ht="15.75" customHeight="1">
      <c r="A887" s="414" t="s">
        <v>90</v>
      </c>
      <c r="B887" s="414" t="s">
        <v>91</v>
      </c>
      <c r="C887" s="414" t="s">
        <v>114</v>
      </c>
      <c r="D887" s="414" t="s">
        <v>107</v>
      </c>
      <c r="E887" s="411" t="str">
        <f>+'Merluza común Artesanal'!E630</f>
        <v>STI PESCADORES Y ARMADORES Y RAMOS AFINES DE LA PESCA ARTESANAL, LOTA PESCA RSU 08.07.0495</v>
      </c>
      <c r="F887" s="414" t="s">
        <v>95</v>
      </c>
      <c r="G887" s="414" t="s">
        <v>96</v>
      </c>
      <c r="H887" s="418">
        <f>'Merluza común Artesanal'!G631</f>
        <v>3.073</v>
      </c>
      <c r="I887" s="418">
        <f>'Merluza común Artesanal'!H631</f>
        <v>0</v>
      </c>
      <c r="J887" s="418">
        <f>'Merluza común Artesanal'!I631</f>
        <v>3.073</v>
      </c>
      <c r="K887" s="418">
        <f>'Merluza común Artesanal'!J631</f>
        <v>0</v>
      </c>
      <c r="L887" s="418">
        <f>'Merluza común Artesanal'!K631</f>
        <v>3.073</v>
      </c>
      <c r="M887" s="566">
        <f>'Merluza común Artesanal'!L631</f>
        <v>0</v>
      </c>
      <c r="N887" s="379" t="str">
        <f>'Merluza común Artesanal'!M631</f>
        <v>-</v>
      </c>
      <c r="O887" s="398">
        <f>Resumen_año!$C$5</f>
        <v>43627</v>
      </c>
    </row>
    <row r="888" spans="1:15" ht="15.75" customHeight="1">
      <c r="A888" s="414" t="s">
        <v>90</v>
      </c>
      <c r="B888" s="414" t="s">
        <v>91</v>
      </c>
      <c r="C888" s="414" t="s">
        <v>114</v>
      </c>
      <c r="D888" s="414" t="s">
        <v>107</v>
      </c>
      <c r="E888" s="411" t="str">
        <f>+'Merluza común Artesanal'!E630</f>
        <v>STI PESCADORES Y ARMADORES Y RAMOS AFINES DE LA PESCA ARTESANAL, LOTA PESCA RSU 08.07.0495</v>
      </c>
      <c r="F888" s="414" t="s">
        <v>97</v>
      </c>
      <c r="G888" s="414" t="s">
        <v>98</v>
      </c>
      <c r="H888" s="418">
        <f>'Merluza común Artesanal'!G632</f>
        <v>3.0910000000000002</v>
      </c>
      <c r="I888" s="418">
        <f>'Merluza común Artesanal'!H632</f>
        <v>0</v>
      </c>
      <c r="J888" s="418">
        <f>'Merluza común Artesanal'!I632</f>
        <v>6.1639999999999997</v>
      </c>
      <c r="K888" s="418">
        <f>'Merluza común Artesanal'!J632</f>
        <v>0</v>
      </c>
      <c r="L888" s="418">
        <f>'Merluza común Artesanal'!K632</f>
        <v>6.1639999999999997</v>
      </c>
      <c r="M888" s="566">
        <f>'Merluza común Artesanal'!L632</f>
        <v>0</v>
      </c>
      <c r="N888" s="379" t="str">
        <f>'Merluza común Artesanal'!M632</f>
        <v>-</v>
      </c>
      <c r="O888" s="398">
        <f>Resumen_año!$C$5</f>
        <v>43627</v>
      </c>
    </row>
    <row r="889" spans="1:15" ht="15.75" customHeight="1">
      <c r="A889" s="414" t="s">
        <v>90</v>
      </c>
      <c r="B889" s="414" t="s">
        <v>91</v>
      </c>
      <c r="C889" s="414" t="s">
        <v>114</v>
      </c>
      <c r="D889" s="414" t="s">
        <v>107</v>
      </c>
      <c r="E889" s="411" t="str">
        <f>+'Merluza común Artesanal'!E630</f>
        <v>STI PESCADORES Y ARMADORES Y RAMOS AFINES DE LA PESCA ARTESANAL, LOTA PESCA RSU 08.07.0495</v>
      </c>
      <c r="F889" s="414" t="s">
        <v>94</v>
      </c>
      <c r="G889" s="414" t="s">
        <v>98</v>
      </c>
      <c r="H889" s="418">
        <f>'Merluza común Artesanal'!N630</f>
        <v>6.1639999999999997</v>
      </c>
      <c r="I889" s="418">
        <f>'Merluza común Artesanal'!O630</f>
        <v>0</v>
      </c>
      <c r="J889" s="418">
        <f>'Merluza común Artesanal'!P630</f>
        <v>6.1639999999999997</v>
      </c>
      <c r="K889" s="418">
        <f>'Merluza común Artesanal'!Q630</f>
        <v>0</v>
      </c>
      <c r="L889" s="418">
        <f>'Merluza común Artesanal'!R630</f>
        <v>6.1639999999999997</v>
      </c>
      <c r="M889" s="566">
        <f>'Merluza común Artesanal'!S630</f>
        <v>0</v>
      </c>
      <c r="N889" s="379" t="s">
        <v>262</v>
      </c>
      <c r="O889" s="398">
        <f>Resumen_año!$C$5</f>
        <v>43627</v>
      </c>
    </row>
    <row r="890" spans="1:15" ht="15.75" customHeight="1">
      <c r="A890" s="414" t="s">
        <v>90</v>
      </c>
      <c r="B890" s="414" t="s">
        <v>91</v>
      </c>
      <c r="C890" s="414" t="s">
        <v>114</v>
      </c>
      <c r="D890" s="414" t="s">
        <v>107</v>
      </c>
      <c r="E890" s="411" t="str">
        <f>+'Merluza común Artesanal'!E633</f>
        <v>STI PESCADORES Y ARMADORES Y RAMOS AFINES DE LA PESCA ARTESANAL, EPES LOTA RSU 08.07.0510</v>
      </c>
      <c r="F890" s="414" t="s">
        <v>94</v>
      </c>
      <c r="G890" s="414" t="s">
        <v>94</v>
      </c>
      <c r="H890" s="418">
        <f>'Merluza común Artesanal'!G633</f>
        <v>0</v>
      </c>
      <c r="I890" s="418">
        <f>'Merluza común Artesanal'!H633</f>
        <v>0</v>
      </c>
      <c r="J890" s="418">
        <f>'Merluza común Artesanal'!I633</f>
        <v>0</v>
      </c>
      <c r="K890" s="418">
        <f>'Merluza común Artesanal'!J633</f>
        <v>0</v>
      </c>
      <c r="L890" s="418">
        <f>'Merluza común Artesanal'!K633</f>
        <v>0</v>
      </c>
      <c r="M890" s="566">
        <f>'Merluza común Artesanal'!L633</f>
        <v>0</v>
      </c>
      <c r="N890" s="379" t="str">
        <f>'Merluza común Artesanal'!M633</f>
        <v>-</v>
      </c>
      <c r="O890" s="398">
        <f>Resumen_año!$C$5</f>
        <v>43627</v>
      </c>
    </row>
    <row r="891" spans="1:15" ht="15.75" customHeight="1">
      <c r="A891" s="414" t="s">
        <v>90</v>
      </c>
      <c r="B891" s="414" t="s">
        <v>91</v>
      </c>
      <c r="C891" s="414" t="s">
        <v>114</v>
      </c>
      <c r="D891" s="414" t="s">
        <v>107</v>
      </c>
      <c r="E891" s="411" t="str">
        <f>+'Merluza común Artesanal'!E633</f>
        <v>STI PESCADORES Y ARMADORES Y RAMOS AFINES DE LA PESCA ARTESANAL, EPES LOTA RSU 08.07.0510</v>
      </c>
      <c r="F891" s="414" t="s">
        <v>95</v>
      </c>
      <c r="G891" s="414" t="s">
        <v>96</v>
      </c>
      <c r="H891" s="418">
        <f>'Merluza común Artesanal'!G634</f>
        <v>3.512</v>
      </c>
      <c r="I891" s="418">
        <f>'Merluza común Artesanal'!H634</f>
        <v>0</v>
      </c>
      <c r="J891" s="418">
        <f>'Merluza común Artesanal'!I634</f>
        <v>3.512</v>
      </c>
      <c r="K891" s="418">
        <f>'Merluza común Artesanal'!J634</f>
        <v>0</v>
      </c>
      <c r="L891" s="418">
        <f>'Merluza común Artesanal'!K634</f>
        <v>3.512</v>
      </c>
      <c r="M891" s="566">
        <f>'Merluza común Artesanal'!L634</f>
        <v>0</v>
      </c>
      <c r="N891" s="379" t="str">
        <f>'Merluza común Artesanal'!M634</f>
        <v>-</v>
      </c>
      <c r="O891" s="398">
        <f>Resumen_año!$C$5</f>
        <v>43627</v>
      </c>
    </row>
    <row r="892" spans="1:15" ht="15.75" customHeight="1">
      <c r="A892" s="414" t="s">
        <v>90</v>
      </c>
      <c r="B892" s="414" t="s">
        <v>91</v>
      </c>
      <c r="C892" s="414" t="s">
        <v>114</v>
      </c>
      <c r="D892" s="414" t="s">
        <v>107</v>
      </c>
      <c r="E892" s="411" t="str">
        <f>+'Merluza común Artesanal'!E633</f>
        <v>STI PESCADORES Y ARMADORES Y RAMOS AFINES DE LA PESCA ARTESANAL, EPES LOTA RSU 08.07.0510</v>
      </c>
      <c r="F892" s="414" t="s">
        <v>97</v>
      </c>
      <c r="G892" s="414" t="s">
        <v>98</v>
      </c>
      <c r="H892" s="418">
        <f>'Merluza común Artesanal'!G635</f>
        <v>3.532</v>
      </c>
      <c r="I892" s="418">
        <f>'Merluza común Artesanal'!H635</f>
        <v>0</v>
      </c>
      <c r="J892" s="418">
        <f>'Merluza común Artesanal'!I635</f>
        <v>7.0440000000000005</v>
      </c>
      <c r="K892" s="418">
        <f>'Merluza común Artesanal'!J635</f>
        <v>0</v>
      </c>
      <c r="L892" s="418">
        <f>'Merluza común Artesanal'!K635</f>
        <v>7.0440000000000005</v>
      </c>
      <c r="M892" s="566">
        <f>'Merluza común Artesanal'!L635</f>
        <v>0</v>
      </c>
      <c r="N892" s="379" t="str">
        <f>'Merluza común Artesanal'!M635</f>
        <v>-</v>
      </c>
      <c r="O892" s="398">
        <f>Resumen_año!$C$5</f>
        <v>43627</v>
      </c>
    </row>
    <row r="893" spans="1:15" ht="15.75" customHeight="1">
      <c r="A893" s="414" t="s">
        <v>90</v>
      </c>
      <c r="B893" s="414" t="s">
        <v>91</v>
      </c>
      <c r="C893" s="414" t="s">
        <v>114</v>
      </c>
      <c r="D893" s="414" t="s">
        <v>107</v>
      </c>
      <c r="E893" s="411" t="str">
        <f>+'Merluza común Artesanal'!E633</f>
        <v>STI PESCADORES Y ARMADORES Y RAMOS AFINES DE LA PESCA ARTESANAL, EPES LOTA RSU 08.07.0510</v>
      </c>
      <c r="F893" s="414" t="s">
        <v>94</v>
      </c>
      <c r="G893" s="414" t="s">
        <v>98</v>
      </c>
      <c r="H893" s="418">
        <f>'Merluza común Artesanal'!N633</f>
        <v>7.0440000000000005</v>
      </c>
      <c r="I893" s="418">
        <f>'Merluza común Artesanal'!O633</f>
        <v>0</v>
      </c>
      <c r="J893" s="418">
        <f>'Merluza común Artesanal'!P633</f>
        <v>7.0440000000000005</v>
      </c>
      <c r="K893" s="418">
        <f>'Merluza común Artesanal'!Q633</f>
        <v>0</v>
      </c>
      <c r="L893" s="418">
        <f>'Merluza común Artesanal'!R633</f>
        <v>7.0440000000000005</v>
      </c>
      <c r="M893" s="566">
        <f>'Merluza común Artesanal'!S633</f>
        <v>0</v>
      </c>
      <c r="N893" s="379" t="s">
        <v>262</v>
      </c>
      <c r="O893" s="398">
        <f>Resumen_año!$C$5</f>
        <v>43627</v>
      </c>
    </row>
    <row r="894" spans="1:15" ht="15.75" customHeight="1">
      <c r="A894" s="414" t="s">
        <v>90</v>
      </c>
      <c r="B894" s="414" t="s">
        <v>91</v>
      </c>
      <c r="C894" s="414" t="s">
        <v>114</v>
      </c>
      <c r="D894" s="414" t="s">
        <v>107</v>
      </c>
      <c r="E894" s="411" t="str">
        <f>+'Merluza común Artesanal'!E636</f>
        <v>COOPERATIVA PESQUERA ARTESABAK DE CORONEL LTDA. 5472</v>
      </c>
      <c r="F894" s="414" t="s">
        <v>94</v>
      </c>
      <c r="G894" s="414" t="s">
        <v>94</v>
      </c>
      <c r="H894" s="418">
        <f>'Merluza común Artesanal'!G636</f>
        <v>0</v>
      </c>
      <c r="I894" s="418">
        <f>'Merluza común Artesanal'!H636</f>
        <v>0</v>
      </c>
      <c r="J894" s="418">
        <f>'Merluza común Artesanal'!I636</f>
        <v>0</v>
      </c>
      <c r="K894" s="418">
        <f>'Merluza común Artesanal'!J636</f>
        <v>0</v>
      </c>
      <c r="L894" s="418">
        <f>'Merluza común Artesanal'!K636</f>
        <v>0</v>
      </c>
      <c r="M894" s="566">
        <f>'Merluza común Artesanal'!L636</f>
        <v>0</v>
      </c>
      <c r="N894" s="379" t="str">
        <f>'Merluza común Artesanal'!M636</f>
        <v>-</v>
      </c>
      <c r="O894" s="398">
        <f>Resumen_año!$C$5</f>
        <v>43627</v>
      </c>
    </row>
    <row r="895" spans="1:15" ht="15.75" customHeight="1">
      <c r="A895" s="414" t="s">
        <v>90</v>
      </c>
      <c r="B895" s="414" t="s">
        <v>91</v>
      </c>
      <c r="C895" s="414" t="s">
        <v>114</v>
      </c>
      <c r="D895" s="414" t="s">
        <v>107</v>
      </c>
      <c r="E895" s="411" t="str">
        <f>+'Merluza común Artesanal'!E636</f>
        <v>COOPERATIVA PESQUERA ARTESABAK DE CORONEL LTDA. 5472</v>
      </c>
      <c r="F895" s="414" t="s">
        <v>95</v>
      </c>
      <c r="G895" s="414" t="s">
        <v>96</v>
      </c>
      <c r="H895" s="418">
        <f>'Merluza común Artesanal'!G637</f>
        <v>1.6120000000000001</v>
      </c>
      <c r="I895" s="418">
        <f>'Merluza común Artesanal'!H637</f>
        <v>0</v>
      </c>
      <c r="J895" s="418">
        <f>'Merluza común Artesanal'!I637</f>
        <v>1.6120000000000001</v>
      </c>
      <c r="K895" s="418">
        <f>'Merluza común Artesanal'!J637</f>
        <v>0</v>
      </c>
      <c r="L895" s="418">
        <f>'Merluza común Artesanal'!K637</f>
        <v>1.6120000000000001</v>
      </c>
      <c r="M895" s="566">
        <f>'Merluza común Artesanal'!L637</f>
        <v>0</v>
      </c>
      <c r="N895" s="379" t="str">
        <f>'Merluza común Artesanal'!M637</f>
        <v>-</v>
      </c>
      <c r="O895" s="398">
        <f>Resumen_año!$C$5</f>
        <v>43627</v>
      </c>
    </row>
    <row r="896" spans="1:15" ht="15.75" customHeight="1">
      <c r="A896" s="414" t="s">
        <v>90</v>
      </c>
      <c r="B896" s="414" t="s">
        <v>91</v>
      </c>
      <c r="C896" s="414" t="s">
        <v>114</v>
      </c>
      <c r="D896" s="414" t="s">
        <v>107</v>
      </c>
      <c r="E896" s="411" t="str">
        <f>+'Merluza común Artesanal'!E636</f>
        <v>COOPERATIVA PESQUERA ARTESABAK DE CORONEL LTDA. 5472</v>
      </c>
      <c r="F896" s="414" t="s">
        <v>97</v>
      </c>
      <c r="G896" s="414" t="s">
        <v>98</v>
      </c>
      <c r="H896" s="418">
        <f>'Merluza común Artesanal'!G638</f>
        <v>1.6220000000000001</v>
      </c>
      <c r="I896" s="418">
        <f>'Merluza común Artesanal'!H638</f>
        <v>0</v>
      </c>
      <c r="J896" s="418">
        <f>'Merluza común Artesanal'!I638</f>
        <v>3.234</v>
      </c>
      <c r="K896" s="418">
        <f>'Merluza común Artesanal'!J638</f>
        <v>0</v>
      </c>
      <c r="L896" s="418">
        <f>'Merluza común Artesanal'!K638</f>
        <v>3.234</v>
      </c>
      <c r="M896" s="566">
        <f>'Merluza común Artesanal'!L638</f>
        <v>0</v>
      </c>
      <c r="N896" s="379" t="str">
        <f>'Merluza común Artesanal'!M638</f>
        <v>-</v>
      </c>
      <c r="O896" s="398">
        <f>Resumen_año!$C$5</f>
        <v>43627</v>
      </c>
    </row>
    <row r="897" spans="1:15" ht="15.75" customHeight="1">
      <c r="A897" s="414" t="s">
        <v>90</v>
      </c>
      <c r="B897" s="414" t="s">
        <v>91</v>
      </c>
      <c r="C897" s="414" t="s">
        <v>114</v>
      </c>
      <c r="D897" s="414" t="s">
        <v>107</v>
      </c>
      <c r="E897" s="411" t="str">
        <f>+'Merluza común Artesanal'!E636</f>
        <v>COOPERATIVA PESQUERA ARTESABAK DE CORONEL LTDA. 5472</v>
      </c>
      <c r="F897" s="414" t="s">
        <v>94</v>
      </c>
      <c r="G897" s="414" t="s">
        <v>98</v>
      </c>
      <c r="H897" s="418">
        <f>'Merluza común Artesanal'!N636</f>
        <v>3.234</v>
      </c>
      <c r="I897" s="418">
        <f>'Merluza común Artesanal'!O636</f>
        <v>0</v>
      </c>
      <c r="J897" s="418">
        <f>'Merluza común Artesanal'!P636</f>
        <v>3.234</v>
      </c>
      <c r="K897" s="418">
        <f>'Merluza común Artesanal'!Q636</f>
        <v>0</v>
      </c>
      <c r="L897" s="418">
        <f>'Merluza común Artesanal'!R636</f>
        <v>3.234</v>
      </c>
      <c r="M897" s="566">
        <f>'Merluza común Artesanal'!S636</f>
        <v>0</v>
      </c>
      <c r="N897" s="379" t="s">
        <v>262</v>
      </c>
      <c r="O897" s="398">
        <f>Resumen_año!$C$5</f>
        <v>43627</v>
      </c>
    </row>
    <row r="898" spans="1:15" ht="15.75" customHeight="1">
      <c r="A898" s="414" t="s">
        <v>90</v>
      </c>
      <c r="B898" s="414" t="s">
        <v>91</v>
      </c>
      <c r="C898" s="414" t="s">
        <v>114</v>
      </c>
      <c r="D898" s="414" t="s">
        <v>107</v>
      </c>
      <c r="E898" s="408" t="str">
        <f>+'Merluza común Artesanal'!E639</f>
        <v>STI PESCADORES ARTESANALES, LANCHEROS, ACUICULTORES Y ACTIVIDADES CONEXAS DE CALETA LOTA BAJO SIPESCA LOTA BAJO RSU 08.07.0106</v>
      </c>
      <c r="F898" s="414" t="s">
        <v>94</v>
      </c>
      <c r="G898" s="414" t="s">
        <v>94</v>
      </c>
      <c r="H898" s="418">
        <f>'Merluza común Artesanal'!G639</f>
        <v>0</v>
      </c>
      <c r="I898" s="418">
        <f>'Merluza común Artesanal'!H639</f>
        <v>0</v>
      </c>
      <c r="J898" s="418">
        <f>'Merluza común Artesanal'!I639</f>
        <v>0</v>
      </c>
      <c r="K898" s="418">
        <f>'Merluza común Artesanal'!J639</f>
        <v>0</v>
      </c>
      <c r="L898" s="418">
        <f>'Merluza común Artesanal'!K639</f>
        <v>0</v>
      </c>
      <c r="M898" s="566">
        <f>'Merluza común Artesanal'!L639</f>
        <v>0</v>
      </c>
      <c r="N898" s="379" t="str">
        <f>'Merluza común Artesanal'!M639</f>
        <v>-</v>
      </c>
      <c r="O898" s="398">
        <f>Resumen_año!$C$5</f>
        <v>43627</v>
      </c>
    </row>
    <row r="899" spans="1:15" ht="15.75" customHeight="1">
      <c r="A899" s="414" t="s">
        <v>90</v>
      </c>
      <c r="B899" s="414" t="s">
        <v>91</v>
      </c>
      <c r="C899" s="414" t="s">
        <v>114</v>
      </c>
      <c r="D899" s="414" t="s">
        <v>107</v>
      </c>
      <c r="E899" s="408" t="str">
        <f>+'Merluza común Artesanal'!E639</f>
        <v>STI PESCADORES ARTESANALES, LANCHEROS, ACUICULTORES Y ACTIVIDADES CONEXAS DE CALETA LOTA BAJO SIPESCA LOTA BAJO RSU 08.07.0106</v>
      </c>
      <c r="F899" s="414" t="s">
        <v>95</v>
      </c>
      <c r="G899" s="414" t="s">
        <v>96</v>
      </c>
      <c r="H899" s="418">
        <f>'Merluza común Artesanal'!G640</f>
        <v>12.773</v>
      </c>
      <c r="I899" s="418">
        <f>'Merluza común Artesanal'!H640</f>
        <v>-20.5</v>
      </c>
      <c r="J899" s="418">
        <f>'Merluza común Artesanal'!I640</f>
        <v>-7.7270000000000003</v>
      </c>
      <c r="K899" s="418">
        <f>'Merluza común Artesanal'!J640</f>
        <v>0</v>
      </c>
      <c r="L899" s="418">
        <f>'Merluza común Artesanal'!K640</f>
        <v>-7.7270000000000003</v>
      </c>
      <c r="M899" s="566">
        <f>'Merluza común Artesanal'!L640</f>
        <v>0</v>
      </c>
      <c r="N899" s="379">
        <f>'Merluza común Artesanal'!M640</f>
        <v>43584</v>
      </c>
      <c r="O899" s="398">
        <f>Resumen_año!$C$5</f>
        <v>43627</v>
      </c>
    </row>
    <row r="900" spans="1:15" ht="15.75" customHeight="1">
      <c r="A900" s="414" t="s">
        <v>90</v>
      </c>
      <c r="B900" s="414" t="s">
        <v>91</v>
      </c>
      <c r="C900" s="414" t="s">
        <v>114</v>
      </c>
      <c r="D900" s="414" t="s">
        <v>107</v>
      </c>
      <c r="E900" s="408" t="str">
        <f>+'Merluza común Artesanal'!E639</f>
        <v>STI PESCADORES ARTESANALES, LANCHEROS, ACUICULTORES Y ACTIVIDADES CONEXAS DE CALETA LOTA BAJO SIPESCA LOTA BAJO RSU 08.07.0106</v>
      </c>
      <c r="F900" s="414" t="s">
        <v>97</v>
      </c>
      <c r="G900" s="414" t="s">
        <v>98</v>
      </c>
      <c r="H900" s="418">
        <f>'Merluza común Artesanal'!G641</f>
        <v>12.847</v>
      </c>
      <c r="I900" s="418">
        <f>'Merluza común Artesanal'!H641</f>
        <v>0</v>
      </c>
      <c r="J900" s="418">
        <f>'Merluza común Artesanal'!I641</f>
        <v>5.1199999999999992</v>
      </c>
      <c r="K900" s="418">
        <f>'Merluza común Artesanal'!J641</f>
        <v>0</v>
      </c>
      <c r="L900" s="418">
        <f>'Merluza común Artesanal'!K641</f>
        <v>5.1199999999999992</v>
      </c>
      <c r="M900" s="566">
        <f>'Merluza común Artesanal'!L641</f>
        <v>0</v>
      </c>
      <c r="N900" s="379" t="str">
        <f>'Merluza común Artesanal'!M641</f>
        <v>-</v>
      </c>
      <c r="O900" s="398">
        <f>Resumen_año!$C$5</f>
        <v>43627</v>
      </c>
    </row>
    <row r="901" spans="1:15" ht="15.75" customHeight="1">
      <c r="A901" s="414" t="s">
        <v>90</v>
      </c>
      <c r="B901" s="414" t="s">
        <v>91</v>
      </c>
      <c r="C901" s="414" t="s">
        <v>114</v>
      </c>
      <c r="D901" s="414" t="s">
        <v>107</v>
      </c>
      <c r="E901" s="408" t="str">
        <f>+'Merluza común Artesanal'!E639</f>
        <v>STI PESCADORES ARTESANALES, LANCHEROS, ACUICULTORES Y ACTIVIDADES CONEXAS DE CALETA LOTA BAJO SIPESCA LOTA BAJO RSU 08.07.0106</v>
      </c>
      <c r="F901" s="414" t="s">
        <v>94</v>
      </c>
      <c r="G901" s="414" t="s">
        <v>98</v>
      </c>
      <c r="H901" s="418">
        <f>'Merluza común Artesanal'!N639</f>
        <v>25.619999999999997</v>
      </c>
      <c r="I901" s="418">
        <f>'Merluza común Artesanal'!O639</f>
        <v>-20.5</v>
      </c>
      <c r="J901" s="418">
        <f>'Merluza común Artesanal'!P639</f>
        <v>5.1199999999999974</v>
      </c>
      <c r="K901" s="418">
        <f>'Merluza común Artesanal'!Q639</f>
        <v>0</v>
      </c>
      <c r="L901" s="418">
        <f>'Merluza común Artesanal'!R639</f>
        <v>5.1199999999999974</v>
      </c>
      <c r="M901" s="566">
        <f>'Merluza común Artesanal'!S639</f>
        <v>0</v>
      </c>
      <c r="N901" s="379" t="s">
        <v>262</v>
      </c>
      <c r="O901" s="398">
        <f>Resumen_año!$C$5</f>
        <v>43627</v>
      </c>
    </row>
    <row r="902" spans="1:15" ht="15.75" customHeight="1">
      <c r="A902" s="414" t="s">
        <v>90</v>
      </c>
      <c r="B902" s="414" t="s">
        <v>91</v>
      </c>
      <c r="C902" s="414" t="s">
        <v>114</v>
      </c>
      <c r="D902" s="414" t="s">
        <v>107</v>
      </c>
      <c r="E902" s="408" t="str">
        <f>+'Merluza común Artesanal'!E642</f>
        <v>ASOCIACIÓN GREMIAL DE PESCADORES ARTESANALES CALETA LOTA-A.G. APESCA LOTA 428-8</v>
      </c>
      <c r="F902" s="414" t="s">
        <v>94</v>
      </c>
      <c r="G902" s="414" t="s">
        <v>94</v>
      </c>
      <c r="H902" s="418">
        <f>'Merluza común Artesanal'!G642</f>
        <v>0</v>
      </c>
      <c r="I902" s="418">
        <f>'Merluza común Artesanal'!H642</f>
        <v>0</v>
      </c>
      <c r="J902" s="418">
        <f>'Merluza común Artesanal'!I642</f>
        <v>0</v>
      </c>
      <c r="K902" s="418">
        <f>'Merluza común Artesanal'!J642</f>
        <v>0</v>
      </c>
      <c r="L902" s="418">
        <f>'Merluza común Artesanal'!K642</f>
        <v>0</v>
      </c>
      <c r="M902" s="566">
        <f>'Merluza común Artesanal'!L642</f>
        <v>0</v>
      </c>
      <c r="N902" s="379" t="str">
        <f>'Merluza común Artesanal'!M642</f>
        <v>-</v>
      </c>
      <c r="O902" s="398">
        <f>Resumen_año!$C$5</f>
        <v>43627</v>
      </c>
    </row>
    <row r="903" spans="1:15" ht="15.75" customHeight="1">
      <c r="A903" s="414" t="s">
        <v>90</v>
      </c>
      <c r="B903" s="414" t="s">
        <v>91</v>
      </c>
      <c r="C903" s="414" t="s">
        <v>114</v>
      </c>
      <c r="D903" s="414" t="s">
        <v>107</v>
      </c>
      <c r="E903" s="408" t="str">
        <f>+'Merluza común Artesanal'!E642</f>
        <v>ASOCIACIÓN GREMIAL DE PESCADORES ARTESANALES CALETA LOTA-A.G. APESCA LOTA 428-8</v>
      </c>
      <c r="F903" s="414" t="s">
        <v>95</v>
      </c>
      <c r="G903" s="414" t="s">
        <v>96</v>
      </c>
      <c r="H903" s="418">
        <f>'Merluza común Artesanal'!G643</f>
        <v>4.8520000000000003</v>
      </c>
      <c r="I903" s="418">
        <f>'Merluza común Artesanal'!H643</f>
        <v>0</v>
      </c>
      <c r="J903" s="418">
        <f>'Merluza común Artesanal'!I643</f>
        <v>4.8520000000000003</v>
      </c>
      <c r="K903" s="418">
        <f>'Merluza común Artesanal'!J643</f>
        <v>0</v>
      </c>
      <c r="L903" s="418">
        <f>'Merluza común Artesanal'!K643</f>
        <v>4.8520000000000003</v>
      </c>
      <c r="M903" s="566">
        <f>'Merluza común Artesanal'!L643</f>
        <v>0</v>
      </c>
      <c r="N903" s="379" t="str">
        <f>'Merluza común Artesanal'!M643</f>
        <v>-</v>
      </c>
      <c r="O903" s="398">
        <f>Resumen_año!$C$5</f>
        <v>43627</v>
      </c>
    </row>
    <row r="904" spans="1:15" ht="15.75" customHeight="1">
      <c r="A904" s="414" t="s">
        <v>90</v>
      </c>
      <c r="B904" s="414" t="s">
        <v>91</v>
      </c>
      <c r="C904" s="414" t="s">
        <v>114</v>
      </c>
      <c r="D904" s="414" t="s">
        <v>107</v>
      </c>
      <c r="E904" s="408" t="str">
        <f>+'Merluza común Artesanal'!E642</f>
        <v>ASOCIACIÓN GREMIAL DE PESCADORES ARTESANALES CALETA LOTA-A.G. APESCA LOTA 428-8</v>
      </c>
      <c r="F904" s="414" t="s">
        <v>97</v>
      </c>
      <c r="G904" s="414" t="s">
        <v>98</v>
      </c>
      <c r="H904" s="418">
        <f>'Merluza común Artesanal'!G644</f>
        <v>4.88</v>
      </c>
      <c r="I904" s="418">
        <f>'Merluza común Artesanal'!H644</f>
        <v>0</v>
      </c>
      <c r="J904" s="418">
        <f>'Merluza común Artesanal'!I644</f>
        <v>9.7319999999999993</v>
      </c>
      <c r="K904" s="418">
        <f>'Merluza común Artesanal'!J644</f>
        <v>0</v>
      </c>
      <c r="L904" s="418">
        <f>'Merluza común Artesanal'!K644</f>
        <v>9.7319999999999993</v>
      </c>
      <c r="M904" s="566">
        <f>'Merluza común Artesanal'!L644</f>
        <v>0</v>
      </c>
      <c r="N904" s="379" t="str">
        <f>'Merluza común Artesanal'!M644</f>
        <v>-</v>
      </c>
      <c r="O904" s="398">
        <f>Resumen_año!$C$5</f>
        <v>43627</v>
      </c>
    </row>
    <row r="905" spans="1:15" ht="15.75" customHeight="1">
      <c r="A905" s="414" t="s">
        <v>90</v>
      </c>
      <c r="B905" s="414" t="s">
        <v>91</v>
      </c>
      <c r="C905" s="414" t="s">
        <v>114</v>
      </c>
      <c r="D905" s="414" t="s">
        <v>107</v>
      </c>
      <c r="E905" s="408" t="str">
        <f>+'Merluza común Artesanal'!E642</f>
        <v>ASOCIACIÓN GREMIAL DE PESCADORES ARTESANALES CALETA LOTA-A.G. APESCA LOTA 428-8</v>
      </c>
      <c r="F905" s="414" t="s">
        <v>94</v>
      </c>
      <c r="G905" s="414" t="s">
        <v>98</v>
      </c>
      <c r="H905" s="418">
        <f>'Merluza común Artesanal'!N642</f>
        <v>9.7319999999999993</v>
      </c>
      <c r="I905" s="418">
        <f>'Merluza común Artesanal'!O642</f>
        <v>0</v>
      </c>
      <c r="J905" s="418">
        <f>'Merluza común Artesanal'!P642</f>
        <v>9.7319999999999993</v>
      </c>
      <c r="K905" s="418">
        <f>'Merluza común Artesanal'!Q642</f>
        <v>0</v>
      </c>
      <c r="L905" s="418">
        <f>'Merluza común Artesanal'!R642</f>
        <v>9.7319999999999993</v>
      </c>
      <c r="M905" s="566">
        <f>'Merluza común Artesanal'!S642</f>
        <v>0</v>
      </c>
      <c r="N905" s="379" t="s">
        <v>262</v>
      </c>
      <c r="O905" s="398">
        <f>Resumen_año!$C$5</f>
        <v>43627</v>
      </c>
    </row>
    <row r="906" spans="1:15" ht="15.75" customHeight="1">
      <c r="A906" s="414" t="s">
        <v>90</v>
      </c>
      <c r="B906" s="414" t="s">
        <v>91</v>
      </c>
      <c r="C906" s="414" t="s">
        <v>114</v>
      </c>
      <c r="D906" s="414" t="s">
        <v>107</v>
      </c>
      <c r="E906" s="408" t="str">
        <f>+'Merluza común Artesanal'!E645</f>
        <v>AGRUPACIÓN DE ARMADORES GOLFO DE ARAUCO  ROC 621 ARAUCO</v>
      </c>
      <c r="F906" s="414" t="s">
        <v>94</v>
      </c>
      <c r="G906" s="414" t="s">
        <v>94</v>
      </c>
      <c r="H906" s="418">
        <f>'Merluza común Artesanal'!G645</f>
        <v>0</v>
      </c>
      <c r="I906" s="418">
        <f>'Merluza común Artesanal'!H645</f>
        <v>0</v>
      </c>
      <c r="J906" s="418">
        <f>'Merluza común Artesanal'!I645</f>
        <v>0</v>
      </c>
      <c r="K906" s="418">
        <f>'Merluza común Artesanal'!J645</f>
        <v>0</v>
      </c>
      <c r="L906" s="418">
        <f>'Merluza común Artesanal'!K645</f>
        <v>0</v>
      </c>
      <c r="M906" s="401">
        <f>'Merluza común Artesanal'!L645</f>
        <v>0</v>
      </c>
      <c r="N906" s="397" t="str">
        <f>'Merluza común Artesanal'!M645</f>
        <v>-</v>
      </c>
      <c r="O906" s="398">
        <f>Resumen_año!$C$5</f>
        <v>43627</v>
      </c>
    </row>
    <row r="907" spans="1:15" ht="15.75" customHeight="1">
      <c r="A907" s="414" t="s">
        <v>90</v>
      </c>
      <c r="B907" s="414" t="s">
        <v>91</v>
      </c>
      <c r="C907" s="414" t="s">
        <v>114</v>
      </c>
      <c r="D907" s="414" t="s">
        <v>107</v>
      </c>
      <c r="E907" s="408" t="str">
        <f>+'Merluza común Artesanal'!E645</f>
        <v>AGRUPACIÓN DE ARMADORES GOLFO DE ARAUCO  ROC 621 ARAUCO</v>
      </c>
      <c r="F907" s="414" t="s">
        <v>95</v>
      </c>
      <c r="G907" s="414" t="s">
        <v>96</v>
      </c>
      <c r="H907" s="418">
        <f>'Merluza común Artesanal'!G646</f>
        <v>3.7519999999999998</v>
      </c>
      <c r="I907" s="418">
        <f>'Merluza común Artesanal'!H646</f>
        <v>0</v>
      </c>
      <c r="J907" s="418">
        <f>'Merluza común Artesanal'!I646</f>
        <v>3.7519999999999998</v>
      </c>
      <c r="K907" s="418">
        <f>'Merluza común Artesanal'!J646</f>
        <v>0</v>
      </c>
      <c r="L907" s="418">
        <f>'Merluza común Artesanal'!K646</f>
        <v>3.7519999999999998</v>
      </c>
      <c r="M907" s="401">
        <f>'Merluza común Artesanal'!L646</f>
        <v>0</v>
      </c>
      <c r="N907" s="397" t="str">
        <f>'Merluza común Artesanal'!M646</f>
        <v>-</v>
      </c>
      <c r="O907" s="398">
        <f>Resumen_año!$C$5</f>
        <v>43627</v>
      </c>
    </row>
    <row r="908" spans="1:15" ht="15.75" customHeight="1">
      <c r="A908" s="414" t="s">
        <v>90</v>
      </c>
      <c r="B908" s="414" t="s">
        <v>91</v>
      </c>
      <c r="C908" s="414" t="s">
        <v>114</v>
      </c>
      <c r="D908" s="414" t="s">
        <v>107</v>
      </c>
      <c r="E908" s="408" t="str">
        <f>+'Merluza común Artesanal'!E645</f>
        <v>AGRUPACIÓN DE ARMADORES GOLFO DE ARAUCO  ROC 621 ARAUCO</v>
      </c>
      <c r="F908" s="414" t="s">
        <v>97</v>
      </c>
      <c r="G908" s="414" t="s">
        <v>98</v>
      </c>
      <c r="H908" s="418">
        <f>'Merluza común Artesanal'!G647</f>
        <v>3.774</v>
      </c>
      <c r="I908" s="418">
        <f>'Merluza común Artesanal'!H647</f>
        <v>0</v>
      </c>
      <c r="J908" s="418">
        <f>'Merluza común Artesanal'!I647</f>
        <v>7.5259999999999998</v>
      </c>
      <c r="K908" s="418">
        <f>'Merluza común Artesanal'!J647</f>
        <v>0</v>
      </c>
      <c r="L908" s="418">
        <f>'Merluza común Artesanal'!K647</f>
        <v>7.5259999999999998</v>
      </c>
      <c r="M908" s="401">
        <f>'Merluza común Artesanal'!L647</f>
        <v>0</v>
      </c>
      <c r="N908" s="397" t="str">
        <f>'Merluza común Artesanal'!M647</f>
        <v>-</v>
      </c>
      <c r="O908" s="398">
        <f>Resumen_año!$C$5</f>
        <v>43627</v>
      </c>
    </row>
    <row r="909" spans="1:15" ht="15.75" customHeight="1">
      <c r="A909" s="414" t="s">
        <v>90</v>
      </c>
      <c r="B909" s="414" t="s">
        <v>91</v>
      </c>
      <c r="C909" s="414" t="s">
        <v>114</v>
      </c>
      <c r="D909" s="414" t="s">
        <v>107</v>
      </c>
      <c r="E909" s="408" t="str">
        <f>+'Merluza común Artesanal'!E645</f>
        <v>AGRUPACIÓN DE ARMADORES GOLFO DE ARAUCO  ROC 621 ARAUCO</v>
      </c>
      <c r="F909" s="414" t="s">
        <v>94</v>
      </c>
      <c r="G909" s="414" t="s">
        <v>98</v>
      </c>
      <c r="H909" s="418">
        <f>'Merluza común Artesanal'!N645</f>
        <v>7.5259999999999998</v>
      </c>
      <c r="I909" s="418">
        <f>'Merluza común Artesanal'!O645</f>
        <v>0</v>
      </c>
      <c r="J909" s="418">
        <f>'Merluza común Artesanal'!P645</f>
        <v>7.5259999999999998</v>
      </c>
      <c r="K909" s="418">
        <f>'Merluza común Artesanal'!Q645</f>
        <v>0</v>
      </c>
      <c r="L909" s="418">
        <f>'Merluza común Artesanal'!R645</f>
        <v>7.5259999999999998</v>
      </c>
      <c r="M909" s="401">
        <f>'Merluza común Artesanal'!S645</f>
        <v>0</v>
      </c>
      <c r="N909" s="380" t="s">
        <v>262</v>
      </c>
      <c r="O909" s="398">
        <f>Resumen_año!$C$5</f>
        <v>43627</v>
      </c>
    </row>
    <row r="910" spans="1:15" ht="15.75" customHeight="1">
      <c r="A910" s="414" t="s">
        <v>90</v>
      </c>
      <c r="B910" s="414" t="s">
        <v>91</v>
      </c>
      <c r="C910" s="414" t="s">
        <v>114</v>
      </c>
      <c r="D910" s="414" t="s">
        <v>106</v>
      </c>
      <c r="E910" s="408" t="str">
        <f>+'Merluza común Artesanal'!E648</f>
        <v>CUOTA RESIDUAL O BOLSÓN</v>
      </c>
      <c r="F910" s="414" t="s">
        <v>94</v>
      </c>
      <c r="G910" s="414" t="s">
        <v>94</v>
      </c>
      <c r="H910" s="418">
        <f>'Merluza común Artesanal'!G648</f>
        <v>0</v>
      </c>
      <c r="I910" s="418">
        <f>'Merluza común Artesanal'!H648</f>
        <v>0</v>
      </c>
      <c r="J910" s="418">
        <f>'Merluza común Artesanal'!I648</f>
        <v>0</v>
      </c>
      <c r="K910" s="418">
        <f>'Merluza común Artesanal'!J648</f>
        <v>0</v>
      </c>
      <c r="L910" s="418">
        <f>'Merluza común Artesanal'!K648</f>
        <v>0</v>
      </c>
      <c r="M910" s="566">
        <f>'Merluza común Artesanal'!L648</f>
        <v>0</v>
      </c>
      <c r="N910" s="379" t="str">
        <f>'Merluza común Artesanal'!M648</f>
        <v>-</v>
      </c>
      <c r="O910" s="398">
        <f>Resumen_año!$C$5</f>
        <v>43627</v>
      </c>
    </row>
    <row r="911" spans="1:15" ht="15.75" customHeight="1">
      <c r="A911" s="414" t="s">
        <v>90</v>
      </c>
      <c r="B911" s="414" t="s">
        <v>91</v>
      </c>
      <c r="C911" s="414" t="s">
        <v>114</v>
      </c>
      <c r="D911" s="414" t="s">
        <v>106</v>
      </c>
      <c r="E911" s="408" t="str">
        <f>+'Merluza común Artesanal'!E648</f>
        <v>CUOTA RESIDUAL O BOLSÓN</v>
      </c>
      <c r="F911" s="414" t="s">
        <v>95</v>
      </c>
      <c r="G911" s="414" t="s">
        <v>96</v>
      </c>
      <c r="H911" s="418">
        <f>'Merluza común Artesanal'!G649</f>
        <v>52.518999999999998</v>
      </c>
      <c r="I911" s="418">
        <f>'Merluza común Artesanal'!H649</f>
        <v>0</v>
      </c>
      <c r="J911" s="418">
        <f>'Merluza común Artesanal'!I649</f>
        <v>52.518999999999998</v>
      </c>
      <c r="K911" s="418">
        <f>'Merluza común Artesanal'!J649</f>
        <v>17.774999999999999</v>
      </c>
      <c r="L911" s="418">
        <f>'Merluza común Artesanal'!K649</f>
        <v>34.744</v>
      </c>
      <c r="M911" s="566">
        <f>'Merluza común Artesanal'!L649</f>
        <v>0.33844894228755307</v>
      </c>
      <c r="N911" s="379" t="str">
        <f>'Merluza común Artesanal'!M649</f>
        <v>-</v>
      </c>
      <c r="O911" s="398">
        <f>Resumen_año!$C$5</f>
        <v>43627</v>
      </c>
    </row>
    <row r="912" spans="1:15" ht="15.75" customHeight="1">
      <c r="A912" s="414" t="s">
        <v>90</v>
      </c>
      <c r="B912" s="414" t="s">
        <v>91</v>
      </c>
      <c r="C912" s="414" t="s">
        <v>114</v>
      </c>
      <c r="D912" s="414" t="s">
        <v>106</v>
      </c>
      <c r="E912" s="408" t="str">
        <f>+'Merluza común Artesanal'!E648</f>
        <v>CUOTA RESIDUAL O BOLSÓN</v>
      </c>
      <c r="F912" s="414" t="s">
        <v>97</v>
      </c>
      <c r="G912" s="414" t="s">
        <v>98</v>
      </c>
      <c r="H912" s="418">
        <f>'Merluza común Artesanal'!G650</f>
        <v>52.823</v>
      </c>
      <c r="I912" s="418">
        <f>'Merluza común Artesanal'!H650</f>
        <v>0</v>
      </c>
      <c r="J912" s="418">
        <f>'Merluza común Artesanal'!I650</f>
        <v>87.567000000000007</v>
      </c>
      <c r="K912" s="418">
        <f>'Merluza común Artesanal'!J650</f>
        <v>0</v>
      </c>
      <c r="L912" s="418">
        <f>'Merluza común Artesanal'!K650</f>
        <v>87.567000000000007</v>
      </c>
      <c r="M912" s="566">
        <f>'Merluza común Artesanal'!L650</f>
        <v>0</v>
      </c>
      <c r="N912" s="379" t="str">
        <f>'Merluza común Artesanal'!M650</f>
        <v>-</v>
      </c>
      <c r="O912" s="398">
        <f>Resumen_año!$C$5</f>
        <v>43627</v>
      </c>
    </row>
    <row r="913" spans="1:15" ht="15.75" customHeight="1">
      <c r="A913" s="414" t="s">
        <v>90</v>
      </c>
      <c r="B913" s="414" t="s">
        <v>91</v>
      </c>
      <c r="C913" s="414" t="s">
        <v>114</v>
      </c>
      <c r="D913" s="414" t="s">
        <v>106</v>
      </c>
      <c r="E913" s="408" t="str">
        <f>+'Merluza común Artesanal'!E648</f>
        <v>CUOTA RESIDUAL O BOLSÓN</v>
      </c>
      <c r="F913" s="414" t="s">
        <v>94</v>
      </c>
      <c r="G913" s="414" t="s">
        <v>98</v>
      </c>
      <c r="H913" s="418">
        <f>'Merluza común Artesanal'!N648</f>
        <v>105.342</v>
      </c>
      <c r="I913" s="418">
        <f>'Merluza común Artesanal'!O648</f>
        <v>0</v>
      </c>
      <c r="J913" s="418">
        <f>'Merluza común Artesanal'!P648</f>
        <v>105.342</v>
      </c>
      <c r="K913" s="418">
        <f>'Merluza común Artesanal'!Q648</f>
        <v>17.774999999999999</v>
      </c>
      <c r="L913" s="418">
        <f>'Merluza común Artesanal'!R648</f>
        <v>87.567000000000007</v>
      </c>
      <c r="M913" s="566">
        <f>'Merluza común Artesanal'!S648</f>
        <v>0.16873611664863017</v>
      </c>
      <c r="N913" s="379" t="s">
        <v>262</v>
      </c>
      <c r="O913" s="398">
        <f>Resumen_año!$C$5</f>
        <v>43627</v>
      </c>
    </row>
    <row r="914" spans="1:15" ht="15.75" customHeight="1">
      <c r="A914" s="414" t="s">
        <v>90</v>
      </c>
      <c r="B914" s="414" t="s">
        <v>91</v>
      </c>
      <c r="C914" s="414" t="s">
        <v>114</v>
      </c>
      <c r="D914" s="414" t="s">
        <v>92</v>
      </c>
      <c r="E914" s="408" t="str">
        <f>+'Merluza común Artesanal'!E651</f>
        <v>AREA SUR</v>
      </c>
      <c r="F914" s="414" t="s">
        <v>94</v>
      </c>
      <c r="G914" s="414" t="s">
        <v>94</v>
      </c>
      <c r="H914" s="418">
        <f>'Merluza común Artesanal'!G651</f>
        <v>30.718</v>
      </c>
      <c r="I914" s="418">
        <f>'Merluza común Artesanal'!H651</f>
        <v>0</v>
      </c>
      <c r="J914" s="418">
        <f>'Merluza común Artesanal'!I651</f>
        <v>30.718</v>
      </c>
      <c r="K914" s="418">
        <f>'Merluza común Artesanal'!J651</f>
        <v>37.340000000000003</v>
      </c>
      <c r="L914" s="418">
        <f>'Merluza común Artesanal'!K651</f>
        <v>-6.6220000000000034</v>
      </c>
      <c r="M914" s="401">
        <f>'Merluza común Artesanal'!L651</f>
        <v>1.2155739305944397</v>
      </c>
      <c r="N914" s="381">
        <f>'Merluza común Artesanal'!M651</f>
        <v>43487</v>
      </c>
      <c r="O914" s="398">
        <f>Resumen_año!$C$5</f>
        <v>43627</v>
      </c>
    </row>
    <row r="915" spans="1:15" ht="15.75" customHeight="1">
      <c r="A915" s="414" t="s">
        <v>90</v>
      </c>
      <c r="B915" s="414" t="s">
        <v>91</v>
      </c>
      <c r="C915" s="414" t="s">
        <v>114</v>
      </c>
      <c r="D915" s="414" t="s">
        <v>107</v>
      </c>
      <c r="E915" s="408" t="str">
        <f>+'Merluza común Artesanal'!E652</f>
        <v>STI PESCA ARTESANAL, BUZOS MARISCADORES Y ACTIVIDADES CONEXAS DE LA CALETA DE QUIDICO RSU 08.04.0032</v>
      </c>
      <c r="F915" s="414" t="s">
        <v>94</v>
      </c>
      <c r="G915" s="414" t="s">
        <v>94</v>
      </c>
      <c r="H915" s="418">
        <f>'Merluza común Artesanal'!G652</f>
        <v>0</v>
      </c>
      <c r="I915" s="418">
        <f>'Merluza común Artesanal'!H652</f>
        <v>0</v>
      </c>
      <c r="J915" s="418">
        <f>'Merluza común Artesanal'!I652</f>
        <v>0</v>
      </c>
      <c r="K915" s="418">
        <f>'Merluza común Artesanal'!J652</f>
        <v>0</v>
      </c>
      <c r="L915" s="418">
        <f>'Merluza común Artesanal'!K652</f>
        <v>0</v>
      </c>
      <c r="M915" s="566">
        <f>'Merluza común Artesanal'!L652</f>
        <v>0</v>
      </c>
      <c r="N915" s="379" t="str">
        <f>'Merluza común Artesanal'!M652</f>
        <v>-</v>
      </c>
      <c r="O915" s="398">
        <f>Resumen_año!$C$5</f>
        <v>43627</v>
      </c>
    </row>
    <row r="916" spans="1:15" ht="15.75" customHeight="1">
      <c r="A916" s="414" t="s">
        <v>90</v>
      </c>
      <c r="B916" s="414" t="s">
        <v>91</v>
      </c>
      <c r="C916" s="414" t="s">
        <v>114</v>
      </c>
      <c r="D916" s="414" t="s">
        <v>107</v>
      </c>
      <c r="E916" s="408" t="str">
        <f>+'Merluza común Artesanal'!E652</f>
        <v>STI PESCA ARTESANAL, BUZOS MARISCADORES Y ACTIVIDADES CONEXAS DE LA CALETA DE QUIDICO RSU 08.04.0032</v>
      </c>
      <c r="F916" s="414" t="s">
        <v>95</v>
      </c>
      <c r="G916" s="414" t="s">
        <v>96</v>
      </c>
      <c r="H916" s="418">
        <f>'Merluza común Artesanal'!G653</f>
        <v>77.358999999999995</v>
      </c>
      <c r="I916" s="418">
        <f>'Merluza común Artesanal'!H653</f>
        <v>0</v>
      </c>
      <c r="J916" s="418">
        <f>'Merluza común Artesanal'!I653</f>
        <v>77.358999999999995</v>
      </c>
      <c r="K916" s="418">
        <f>'Merluza común Artesanal'!J653</f>
        <v>45.41</v>
      </c>
      <c r="L916" s="418">
        <f>'Merluza común Artesanal'!K653</f>
        <v>31.948999999999998</v>
      </c>
      <c r="M916" s="566">
        <f>'Merluza común Artesanal'!L653</f>
        <v>0.58700345144068566</v>
      </c>
      <c r="N916" s="379" t="str">
        <f>'Merluza común Artesanal'!M653</f>
        <v>-</v>
      </c>
      <c r="O916" s="398">
        <f>Resumen_año!$C$5</f>
        <v>43627</v>
      </c>
    </row>
    <row r="917" spans="1:15" ht="15.75" customHeight="1">
      <c r="A917" s="414" t="s">
        <v>90</v>
      </c>
      <c r="B917" s="414" t="s">
        <v>91</v>
      </c>
      <c r="C917" s="414" t="s">
        <v>114</v>
      </c>
      <c r="D917" s="414" t="s">
        <v>107</v>
      </c>
      <c r="E917" s="408" t="str">
        <f>+'Merluza común Artesanal'!E652</f>
        <v>STI PESCA ARTESANAL, BUZOS MARISCADORES Y ACTIVIDADES CONEXAS DE LA CALETA DE QUIDICO RSU 08.04.0032</v>
      </c>
      <c r="F917" s="414" t="s">
        <v>97</v>
      </c>
      <c r="G917" s="414" t="s">
        <v>98</v>
      </c>
      <c r="H917" s="418">
        <f>'Merluza común Artesanal'!G654</f>
        <v>30.248999999999999</v>
      </c>
      <c r="I917" s="418">
        <f>'Merluza común Artesanal'!H654</f>
        <v>0</v>
      </c>
      <c r="J917" s="418">
        <f>'Merluza común Artesanal'!I654</f>
        <v>62.197999999999993</v>
      </c>
      <c r="K917" s="418">
        <f>'Merluza común Artesanal'!J654</f>
        <v>0</v>
      </c>
      <c r="L917" s="418">
        <f>'Merluza común Artesanal'!K654</f>
        <v>62.197999999999993</v>
      </c>
      <c r="M917" s="566">
        <f>'Merluza común Artesanal'!L654</f>
        <v>0</v>
      </c>
      <c r="N917" s="379" t="str">
        <f>'Merluza común Artesanal'!M654</f>
        <v>-</v>
      </c>
      <c r="O917" s="398">
        <f>Resumen_año!$C$5</f>
        <v>43627</v>
      </c>
    </row>
    <row r="918" spans="1:15" ht="15.75" customHeight="1">
      <c r="A918" s="414" t="s">
        <v>90</v>
      </c>
      <c r="B918" s="414" t="s">
        <v>91</v>
      </c>
      <c r="C918" s="414" t="s">
        <v>114</v>
      </c>
      <c r="D918" s="414" t="s">
        <v>107</v>
      </c>
      <c r="E918" s="408" t="str">
        <f>+'Merluza común Artesanal'!E652</f>
        <v>STI PESCA ARTESANAL, BUZOS MARISCADORES Y ACTIVIDADES CONEXAS DE LA CALETA DE QUIDICO RSU 08.04.0032</v>
      </c>
      <c r="F918" s="414" t="s">
        <v>94</v>
      </c>
      <c r="G918" s="414" t="s">
        <v>98</v>
      </c>
      <c r="H918" s="418">
        <f>'Merluza común Artesanal'!N652</f>
        <v>107.60799999999999</v>
      </c>
      <c r="I918" s="418">
        <f>'Merluza común Artesanal'!O652</f>
        <v>0</v>
      </c>
      <c r="J918" s="418">
        <f>'Merluza común Artesanal'!P652</f>
        <v>107.60799999999999</v>
      </c>
      <c r="K918" s="418">
        <f>'Merluza común Artesanal'!Q652</f>
        <v>45.41</v>
      </c>
      <c r="L918" s="418">
        <f>'Merluza común Artesanal'!R652</f>
        <v>62.197999999999993</v>
      </c>
      <c r="M918" s="566">
        <f>'Merluza común Artesanal'!S652</f>
        <v>0.42199464723812358</v>
      </c>
      <c r="N918" s="379" t="s">
        <v>262</v>
      </c>
      <c r="O918" s="398">
        <f>Resumen_año!$C$5</f>
        <v>43627</v>
      </c>
    </row>
    <row r="919" spans="1:15" ht="15.75" customHeight="1">
      <c r="A919" s="414" t="s">
        <v>90</v>
      </c>
      <c r="B919" s="414" t="s">
        <v>91</v>
      </c>
      <c r="C919" s="414" t="s">
        <v>114</v>
      </c>
      <c r="D919" s="414" t="s">
        <v>107</v>
      </c>
      <c r="E919" s="408" t="str">
        <f>+'Merluza común Artesanal'!E655</f>
        <v>STI DE LA PESCA ARTESANAL, BUZOS MARISCADORES Y ACTIVIDADES CONEXAS DE LA CALETA DE TIRUA RSU 08.12.0007</v>
      </c>
      <c r="F919" s="414" t="s">
        <v>94</v>
      </c>
      <c r="G919" s="414" t="s">
        <v>94</v>
      </c>
      <c r="H919" s="418">
        <f>'Merluza común Artesanal'!G655</f>
        <v>0</v>
      </c>
      <c r="I919" s="418">
        <f>'Merluza común Artesanal'!H655</f>
        <v>0</v>
      </c>
      <c r="J919" s="418">
        <f>'Merluza común Artesanal'!I655</f>
        <v>0</v>
      </c>
      <c r="K919" s="418">
        <f>'Merluza común Artesanal'!J655</f>
        <v>0</v>
      </c>
      <c r="L919" s="418">
        <f>'Merluza común Artesanal'!K655</f>
        <v>0</v>
      </c>
      <c r="M919" s="566">
        <f>'Merluza común Artesanal'!L655</f>
        <v>0</v>
      </c>
      <c r="N919" s="379" t="str">
        <f>'Merluza común Artesanal'!M655</f>
        <v>-</v>
      </c>
      <c r="O919" s="398">
        <f>Resumen_año!$C$5</f>
        <v>43627</v>
      </c>
    </row>
    <row r="920" spans="1:15" ht="15.75" customHeight="1">
      <c r="A920" s="414" t="s">
        <v>90</v>
      </c>
      <c r="B920" s="414" t="s">
        <v>91</v>
      </c>
      <c r="C920" s="414" t="s">
        <v>114</v>
      </c>
      <c r="D920" s="414" t="s">
        <v>107</v>
      </c>
      <c r="E920" s="408" t="str">
        <f>+'Merluza común Artesanal'!E655</f>
        <v>STI DE LA PESCA ARTESANAL, BUZOS MARISCADORES Y ACTIVIDADES CONEXAS DE LA CALETA DE TIRUA RSU 08.12.0007</v>
      </c>
      <c r="F920" s="414" t="s">
        <v>95</v>
      </c>
      <c r="G920" s="414" t="s">
        <v>96</v>
      </c>
      <c r="H920" s="418">
        <f>'Merluza común Artesanal'!G656</f>
        <v>12.206</v>
      </c>
      <c r="I920" s="418">
        <f>'Merluza común Artesanal'!H656</f>
        <v>0</v>
      </c>
      <c r="J920" s="418">
        <f>'Merluza común Artesanal'!I656</f>
        <v>12.206</v>
      </c>
      <c r="K920" s="418">
        <f>'Merluza común Artesanal'!J656</f>
        <v>14.525</v>
      </c>
      <c r="L920" s="418">
        <f>'Merluza común Artesanal'!K656</f>
        <v>-2.3190000000000008</v>
      </c>
      <c r="M920" s="566">
        <f>'Merluza común Artesanal'!L656</f>
        <v>1.189988530231034</v>
      </c>
      <c r="N920" s="379">
        <f>'Merluza común Artesanal'!M656</f>
        <v>43577</v>
      </c>
      <c r="O920" s="398">
        <f>Resumen_año!$C$5</f>
        <v>43627</v>
      </c>
    </row>
    <row r="921" spans="1:15" ht="15.75" customHeight="1">
      <c r="A921" s="414" t="s">
        <v>90</v>
      </c>
      <c r="B921" s="414" t="s">
        <v>91</v>
      </c>
      <c r="C921" s="414" t="s">
        <v>114</v>
      </c>
      <c r="D921" s="414" t="s">
        <v>107</v>
      </c>
      <c r="E921" s="408" t="str">
        <f>+'Merluza común Artesanal'!E655</f>
        <v>STI DE LA PESCA ARTESANAL, BUZOS MARISCADORES Y ACTIVIDADES CONEXAS DE LA CALETA DE TIRUA RSU 08.12.0007</v>
      </c>
      <c r="F921" s="414" t="s">
        <v>97</v>
      </c>
      <c r="G921" s="414" t="s">
        <v>98</v>
      </c>
      <c r="H921" s="418">
        <f>'Merluza común Artesanal'!G657</f>
        <v>15.528</v>
      </c>
      <c r="I921" s="418">
        <f>'Merluza común Artesanal'!H657</f>
        <v>0</v>
      </c>
      <c r="J921" s="418">
        <f>'Merluza común Artesanal'!I657</f>
        <v>13.209</v>
      </c>
      <c r="K921" s="418">
        <f>'Merluza común Artesanal'!J657</f>
        <v>0</v>
      </c>
      <c r="L921" s="418">
        <f>'Merluza común Artesanal'!K657</f>
        <v>13.209</v>
      </c>
      <c r="M921" s="566">
        <f>'Merluza común Artesanal'!L657</f>
        <v>0</v>
      </c>
      <c r="N921" s="379" t="str">
        <f>'Merluza común Artesanal'!M657</f>
        <v>-</v>
      </c>
      <c r="O921" s="398">
        <f>Resumen_año!$C$5</f>
        <v>43627</v>
      </c>
    </row>
    <row r="922" spans="1:15" ht="15.75" customHeight="1">
      <c r="A922" s="414" t="s">
        <v>90</v>
      </c>
      <c r="B922" s="414" t="s">
        <v>91</v>
      </c>
      <c r="C922" s="414" t="s">
        <v>114</v>
      </c>
      <c r="D922" s="414" t="s">
        <v>107</v>
      </c>
      <c r="E922" s="408" t="str">
        <f>+'Merluza común Artesanal'!E655</f>
        <v>STI DE LA PESCA ARTESANAL, BUZOS MARISCADORES Y ACTIVIDADES CONEXAS DE LA CALETA DE TIRUA RSU 08.12.0007</v>
      </c>
      <c r="F922" s="414" t="s">
        <v>94</v>
      </c>
      <c r="G922" s="414" t="s">
        <v>98</v>
      </c>
      <c r="H922" s="418">
        <f>'Merluza común Artesanal'!N655</f>
        <v>27.734000000000002</v>
      </c>
      <c r="I922" s="418">
        <f>'Merluza común Artesanal'!O655</f>
        <v>0</v>
      </c>
      <c r="J922" s="418">
        <f>'Merluza común Artesanal'!P655</f>
        <v>27.734000000000002</v>
      </c>
      <c r="K922" s="418">
        <f>'Merluza común Artesanal'!Q655</f>
        <v>14.525</v>
      </c>
      <c r="L922" s="418">
        <f>'Merluza común Artesanal'!R655</f>
        <v>13.209000000000001</v>
      </c>
      <c r="M922" s="566">
        <f>'Merluza común Artesanal'!S655</f>
        <v>0.52372539121655726</v>
      </c>
      <c r="N922" s="379" t="s">
        <v>262</v>
      </c>
      <c r="O922" s="398">
        <f>Resumen_año!$C$5</f>
        <v>43627</v>
      </c>
    </row>
    <row r="923" spans="1:15" ht="15.75" customHeight="1">
      <c r="A923" s="414" t="s">
        <v>90</v>
      </c>
      <c r="B923" s="414" t="s">
        <v>91</v>
      </c>
      <c r="C923" s="414" t="s">
        <v>114</v>
      </c>
      <c r="D923" s="414" t="s">
        <v>107</v>
      </c>
      <c r="E923" s="408" t="str">
        <f>+'Merluza común Artesanal'!E658</f>
        <v>STI DE PESCADORES ARTESANALES, BUZOS MARISCADORES CALETA QUIDICO RSU 08.13.0051</v>
      </c>
      <c r="F923" s="414" t="s">
        <v>94</v>
      </c>
      <c r="G923" s="414" t="s">
        <v>94</v>
      </c>
      <c r="H923" s="418">
        <f>'Merluza común Artesanal'!G658</f>
        <v>0</v>
      </c>
      <c r="I923" s="418">
        <f>'Merluza común Artesanal'!H658</f>
        <v>0</v>
      </c>
      <c r="J923" s="418">
        <f>'Merluza común Artesanal'!I658</f>
        <v>0</v>
      </c>
      <c r="K923" s="418">
        <f>'Merluza común Artesanal'!J658</f>
        <v>0</v>
      </c>
      <c r="L923" s="418">
        <f>'Merluza común Artesanal'!K658</f>
        <v>0</v>
      </c>
      <c r="M923" s="566">
        <f>'Merluza común Artesanal'!L658</f>
        <v>0</v>
      </c>
      <c r="N923" s="379" t="str">
        <f>'Merluza común Artesanal'!M658</f>
        <v>-</v>
      </c>
      <c r="O923" s="398">
        <f>Resumen_año!$C$5</f>
        <v>43627</v>
      </c>
    </row>
    <row r="924" spans="1:15" ht="15.75" customHeight="1">
      <c r="A924" s="414" t="s">
        <v>90</v>
      </c>
      <c r="B924" s="414" t="s">
        <v>91</v>
      </c>
      <c r="C924" s="414" t="s">
        <v>114</v>
      </c>
      <c r="D924" s="414" t="s">
        <v>107</v>
      </c>
      <c r="E924" s="408" t="str">
        <f>+'Merluza común Artesanal'!E658</f>
        <v>STI DE PESCADORES ARTESANALES, BUZOS MARISCADORES CALETA QUIDICO RSU 08.13.0051</v>
      </c>
      <c r="F924" s="414" t="s">
        <v>95</v>
      </c>
      <c r="G924" s="414" t="s">
        <v>96</v>
      </c>
      <c r="H924" s="418">
        <f>'Merluza común Artesanal'!G659</f>
        <v>165.19900000000001</v>
      </c>
      <c r="I924" s="418">
        <f>'Merluza común Artesanal'!H659</f>
        <v>-40</v>
      </c>
      <c r="J924" s="418">
        <f>'Merluza común Artesanal'!I659</f>
        <v>125.19900000000001</v>
      </c>
      <c r="K924" s="418">
        <f>'Merluza común Artesanal'!J659</f>
        <v>101.584</v>
      </c>
      <c r="L924" s="418">
        <f>'Merluza común Artesanal'!K659</f>
        <v>23.615000000000009</v>
      </c>
      <c r="M924" s="566">
        <f>'Merluza común Artesanal'!L659</f>
        <v>0.81138028259011652</v>
      </c>
      <c r="N924" s="379">
        <f>'Merluza común Artesanal'!M659</f>
        <v>43570</v>
      </c>
      <c r="O924" s="398">
        <f>Resumen_año!$C$5</f>
        <v>43627</v>
      </c>
    </row>
    <row r="925" spans="1:15" ht="15.75" customHeight="1">
      <c r="A925" s="414" t="s">
        <v>90</v>
      </c>
      <c r="B925" s="414" t="s">
        <v>91</v>
      </c>
      <c r="C925" s="414" t="s">
        <v>114</v>
      </c>
      <c r="D925" s="414" t="s">
        <v>107</v>
      </c>
      <c r="E925" s="408" t="str">
        <f>+'Merluza común Artesanal'!E658</f>
        <v>STI DE PESCADORES ARTESANALES, BUZOS MARISCADORES CALETA QUIDICO RSU 08.13.0051</v>
      </c>
      <c r="F925" s="414" t="s">
        <v>97</v>
      </c>
      <c r="G925" s="414" t="s">
        <v>98</v>
      </c>
      <c r="H925" s="418">
        <f>'Merluza común Artesanal'!G660</f>
        <v>1.1220000000000001</v>
      </c>
      <c r="I925" s="418">
        <f>'Merluza común Artesanal'!H660</f>
        <v>0</v>
      </c>
      <c r="J925" s="418">
        <f>'Merluza común Artesanal'!I660</f>
        <v>24.737000000000009</v>
      </c>
      <c r="K925" s="418">
        <f>'Merluza común Artesanal'!J660</f>
        <v>0</v>
      </c>
      <c r="L925" s="418">
        <f>'Merluza común Artesanal'!K660</f>
        <v>24.737000000000009</v>
      </c>
      <c r="M925" s="566">
        <f>'Merluza común Artesanal'!L660</f>
        <v>0</v>
      </c>
      <c r="N925" s="379" t="str">
        <f>'Merluza común Artesanal'!M660</f>
        <v>-</v>
      </c>
      <c r="O925" s="398">
        <f>Resumen_año!$C$5</f>
        <v>43627</v>
      </c>
    </row>
    <row r="926" spans="1:15" ht="15.75" customHeight="1">
      <c r="A926" s="414" t="s">
        <v>90</v>
      </c>
      <c r="B926" s="414" t="s">
        <v>91</v>
      </c>
      <c r="C926" s="414" t="s">
        <v>114</v>
      </c>
      <c r="D926" s="414" t="s">
        <v>107</v>
      </c>
      <c r="E926" s="408" t="str">
        <f>+'Merluza común Artesanal'!E658</f>
        <v>STI DE PESCADORES ARTESANALES, BUZOS MARISCADORES CALETA QUIDICO RSU 08.13.0051</v>
      </c>
      <c r="F926" s="414" t="s">
        <v>94</v>
      </c>
      <c r="G926" s="414" t="s">
        <v>98</v>
      </c>
      <c r="H926" s="418">
        <f>'Merluza común Artesanal'!N658</f>
        <v>166.32100000000003</v>
      </c>
      <c r="I926" s="418">
        <f>'Merluza común Artesanal'!O658</f>
        <v>-40</v>
      </c>
      <c r="J926" s="418">
        <f>'Merluza común Artesanal'!P658</f>
        <v>126.32100000000003</v>
      </c>
      <c r="K926" s="418">
        <f>'Merluza común Artesanal'!Q658</f>
        <v>101.584</v>
      </c>
      <c r="L926" s="418">
        <f>'Merluza común Artesanal'!R658</f>
        <v>24.737000000000023</v>
      </c>
      <c r="M926" s="566">
        <f>'Merluza común Artesanal'!S658</f>
        <v>0.80417349451001796</v>
      </c>
      <c r="N926" s="379" t="s">
        <v>262</v>
      </c>
      <c r="O926" s="398">
        <f>Resumen_año!$C$5</f>
        <v>43627</v>
      </c>
    </row>
    <row r="927" spans="1:15" ht="15.75" customHeight="1">
      <c r="A927" s="414" t="s">
        <v>90</v>
      </c>
      <c r="B927" s="414" t="s">
        <v>91</v>
      </c>
      <c r="C927" s="414" t="s">
        <v>114</v>
      </c>
      <c r="D927" s="408" t="s">
        <v>106</v>
      </c>
      <c r="E927" s="411" t="str">
        <f>+'Merluza común Artesanal'!E661</f>
        <v>CUOTA RESIDUAL O BOLSÓN</v>
      </c>
      <c r="F927" s="414" t="s">
        <v>94</v>
      </c>
      <c r="G927" s="414" t="s">
        <v>94</v>
      </c>
      <c r="H927" s="418">
        <f>'Merluza común Artesanal'!G661</f>
        <v>0</v>
      </c>
      <c r="I927" s="418">
        <f>'Merluza común Artesanal'!H661</f>
        <v>0</v>
      </c>
      <c r="J927" s="418">
        <f>'Merluza común Artesanal'!I661</f>
        <v>0</v>
      </c>
      <c r="K927" s="418">
        <f>'Merluza común Artesanal'!J661</f>
        <v>0</v>
      </c>
      <c r="L927" s="418">
        <f>'Merluza común Artesanal'!K661</f>
        <v>0</v>
      </c>
      <c r="M927" s="566">
        <f>'Merluza común Artesanal'!L661</f>
        <v>0</v>
      </c>
      <c r="N927" s="379" t="str">
        <f>'Merluza común Artesanal'!M661</f>
        <v>-</v>
      </c>
      <c r="O927" s="398">
        <f>Resumen_año!$C$5</f>
        <v>43627</v>
      </c>
    </row>
    <row r="928" spans="1:15" ht="15.75" customHeight="1">
      <c r="A928" s="414" t="s">
        <v>90</v>
      </c>
      <c r="B928" s="414" t="s">
        <v>91</v>
      </c>
      <c r="C928" s="414" t="s">
        <v>114</v>
      </c>
      <c r="D928" s="408" t="s">
        <v>106</v>
      </c>
      <c r="E928" s="411" t="str">
        <f>+'Merluza común Artesanal'!E661</f>
        <v>CUOTA RESIDUAL O BOLSÓN</v>
      </c>
      <c r="F928" s="414" t="s">
        <v>95</v>
      </c>
      <c r="G928" s="414" t="s">
        <v>96</v>
      </c>
      <c r="H928" s="418">
        <f>'Merluza común Artesanal'!G662</f>
        <v>4.431</v>
      </c>
      <c r="I928" s="418">
        <f>'Merluza común Artesanal'!H662</f>
        <v>0</v>
      </c>
      <c r="J928" s="418">
        <f>'Merluza común Artesanal'!I662</f>
        <v>4.431</v>
      </c>
      <c r="K928" s="418">
        <f>'Merluza común Artesanal'!J662</f>
        <v>0.3</v>
      </c>
      <c r="L928" s="418">
        <f>'Merluza común Artesanal'!K662</f>
        <v>4.1310000000000002</v>
      </c>
      <c r="M928" s="566">
        <f>'Merluza común Artesanal'!L662</f>
        <v>6.7704807041299928E-2</v>
      </c>
      <c r="N928" s="379" t="str">
        <f>'Merluza común Artesanal'!M662</f>
        <v>-</v>
      </c>
      <c r="O928" s="398">
        <f>Resumen_año!$C$5</f>
        <v>43627</v>
      </c>
    </row>
    <row r="929" spans="1:15" ht="15.75" customHeight="1">
      <c r="A929" s="414" t="s">
        <v>90</v>
      </c>
      <c r="B929" s="414" t="s">
        <v>91</v>
      </c>
      <c r="C929" s="414" t="s">
        <v>114</v>
      </c>
      <c r="D929" s="408" t="s">
        <v>106</v>
      </c>
      <c r="E929" s="411" t="str">
        <f>+'Merluza común Artesanal'!E661</f>
        <v>CUOTA RESIDUAL O BOLSÓN</v>
      </c>
      <c r="F929" s="414" t="s">
        <v>97</v>
      </c>
      <c r="G929" s="414" t="s">
        <v>98</v>
      </c>
      <c r="H929" s="418">
        <f>'Merluza común Artesanal'!G663</f>
        <v>5.6369999999999996</v>
      </c>
      <c r="I929" s="418">
        <f>'Merluza común Artesanal'!H663</f>
        <v>0</v>
      </c>
      <c r="J929" s="418">
        <f>'Merluza común Artesanal'!I663</f>
        <v>9.7680000000000007</v>
      </c>
      <c r="K929" s="418">
        <f>'Merluza común Artesanal'!J663</f>
        <v>0</v>
      </c>
      <c r="L929" s="418">
        <f>'Merluza común Artesanal'!K663</f>
        <v>9.7680000000000007</v>
      </c>
      <c r="M929" s="566">
        <f>'Merluza común Artesanal'!L663</f>
        <v>0</v>
      </c>
      <c r="N929" s="379" t="str">
        <f>'Merluza común Artesanal'!M663</f>
        <v>-</v>
      </c>
      <c r="O929" s="398">
        <f>Resumen_año!$C$5</f>
        <v>43627</v>
      </c>
    </row>
    <row r="930" spans="1:15" ht="15.75" customHeight="1">
      <c r="A930" s="414" t="s">
        <v>90</v>
      </c>
      <c r="B930" s="414" t="s">
        <v>91</v>
      </c>
      <c r="C930" s="414" t="s">
        <v>114</v>
      </c>
      <c r="D930" s="408" t="s">
        <v>106</v>
      </c>
      <c r="E930" s="411" t="str">
        <f>+'Merluza común Artesanal'!E661</f>
        <v>CUOTA RESIDUAL O BOLSÓN</v>
      </c>
      <c r="F930" s="414" t="s">
        <v>94</v>
      </c>
      <c r="G930" s="414" t="s">
        <v>98</v>
      </c>
      <c r="H930" s="418">
        <f>'Merluza común Artesanal'!N661</f>
        <v>10.068</v>
      </c>
      <c r="I930" s="418">
        <f>'Merluza común Artesanal'!O661</f>
        <v>0</v>
      </c>
      <c r="J930" s="418">
        <f>'Merluza común Artesanal'!P661</f>
        <v>10.068</v>
      </c>
      <c r="K930" s="418">
        <f>'Merluza común Artesanal'!Q661</f>
        <v>0.3</v>
      </c>
      <c r="L930" s="418">
        <f>'Merluza común Artesanal'!R661</f>
        <v>9.7679999999999989</v>
      </c>
      <c r="M930" s="566">
        <f>'Merluza común Artesanal'!S661</f>
        <v>2.9797377830750895E-2</v>
      </c>
      <c r="N930" s="379" t="s">
        <v>262</v>
      </c>
      <c r="O930" s="398">
        <f>Resumen_año!$C$5</f>
        <v>43627</v>
      </c>
    </row>
    <row r="931" spans="1:15" ht="15.75" customHeight="1">
      <c r="A931" s="414" t="s">
        <v>90</v>
      </c>
      <c r="B931" s="414" t="s">
        <v>91</v>
      </c>
      <c r="C931" s="414" t="s">
        <v>114</v>
      </c>
      <c r="D931" s="376" t="s">
        <v>125</v>
      </c>
      <c r="E931" s="423" t="s">
        <v>124</v>
      </c>
      <c r="F931" s="414" t="s">
        <v>94</v>
      </c>
      <c r="G931" s="414" t="s">
        <v>98</v>
      </c>
      <c r="H931" s="418">
        <f>Resumen_año!E13</f>
        <v>3844.3639999999996</v>
      </c>
      <c r="I931" s="418">
        <f>Resumen_año!F13</f>
        <v>-102.49999999999997</v>
      </c>
      <c r="J931" s="418">
        <f>Resumen_año!G13</f>
        <v>3741.8639999999996</v>
      </c>
      <c r="K931" s="418">
        <f>Resumen_año!H13</f>
        <v>839.45499999999993</v>
      </c>
      <c r="L931" s="418">
        <f>Resumen_año!I13</f>
        <v>2902.4089999999997</v>
      </c>
      <c r="M931" s="566">
        <f>Resumen_año!J13</f>
        <v>0.22434139776325382</v>
      </c>
      <c r="N931" s="379" t="s">
        <v>262</v>
      </c>
      <c r="O931" s="398">
        <f>Resumen_año!$C$5</f>
        <v>43627</v>
      </c>
    </row>
    <row r="932" spans="1:15" ht="15.75" customHeight="1">
      <c r="A932" s="414" t="s">
        <v>90</v>
      </c>
      <c r="B932" s="414" t="s">
        <v>91</v>
      </c>
      <c r="C932" s="414" t="s">
        <v>115</v>
      </c>
      <c r="D932" s="414" t="s">
        <v>109</v>
      </c>
      <c r="E932" s="414" t="str">
        <f>+'Merluza común Artesanal'!E666</f>
        <v>Region</v>
      </c>
      <c r="F932" s="414" t="s">
        <v>94</v>
      </c>
      <c r="G932" s="414" t="s">
        <v>94</v>
      </c>
      <c r="H932" s="418">
        <f>'Merluza común Artesanal'!G666</f>
        <v>1.6439999999999999</v>
      </c>
      <c r="I932" s="418">
        <f>'Merluza común Artesanal'!H666</f>
        <v>0</v>
      </c>
      <c r="J932" s="418">
        <f>'Merluza común Artesanal'!I666</f>
        <v>1.6439999999999999</v>
      </c>
      <c r="K932" s="418">
        <f>'Merluza común Artesanal'!J666</f>
        <v>0</v>
      </c>
      <c r="L932" s="418">
        <f>'Merluza común Artesanal'!K666</f>
        <v>1.6439999999999999</v>
      </c>
      <c r="M932" s="566">
        <f>'Merluza común Artesanal'!L666</f>
        <v>0</v>
      </c>
      <c r="N932" s="379" t="str">
        <f>'Merluza común Artesanal'!M666</f>
        <v xml:space="preserve"> -</v>
      </c>
      <c r="O932" s="398">
        <f>Resumen_año!$C$5</f>
        <v>43627</v>
      </c>
    </row>
    <row r="933" spans="1:15" ht="15.75" customHeight="1">
      <c r="A933" s="414" t="s">
        <v>90</v>
      </c>
      <c r="B933" s="414" t="s">
        <v>91</v>
      </c>
      <c r="C933" s="414" t="s">
        <v>115</v>
      </c>
      <c r="D933" s="414" t="s">
        <v>109</v>
      </c>
      <c r="E933" s="414" t="str">
        <f>+'Merluza común Artesanal'!E666</f>
        <v>Region</v>
      </c>
      <c r="F933" s="414" t="s">
        <v>95</v>
      </c>
      <c r="G933" s="414" t="s">
        <v>96</v>
      </c>
      <c r="H933" s="418">
        <f>'Merluza común Artesanal'!G667</f>
        <v>7.72</v>
      </c>
      <c r="I933" s="418">
        <f>'Merluza común Artesanal'!H667</f>
        <v>0</v>
      </c>
      <c r="J933" s="418">
        <f>'Merluza común Artesanal'!I667</f>
        <v>9.363999999999999</v>
      </c>
      <c r="K933" s="418">
        <f>'Merluza común Artesanal'!J667</f>
        <v>15.292999999999999</v>
      </c>
      <c r="L933" s="418">
        <f>'Merluza común Artesanal'!K667</f>
        <v>-5.9290000000000003</v>
      </c>
      <c r="M933" s="566">
        <f>'Merluza común Artesanal'!L667</f>
        <v>1.6331695856471595</v>
      </c>
      <c r="N933" s="379">
        <f>'Merluza común Artesanal'!M667</f>
        <v>43574</v>
      </c>
      <c r="O933" s="398">
        <f>Resumen_año!$C$5</f>
        <v>43627</v>
      </c>
    </row>
    <row r="934" spans="1:15" ht="15.75" customHeight="1">
      <c r="A934" s="414" t="s">
        <v>90</v>
      </c>
      <c r="B934" s="414" t="s">
        <v>91</v>
      </c>
      <c r="C934" s="414" t="s">
        <v>115</v>
      </c>
      <c r="D934" s="414" t="s">
        <v>109</v>
      </c>
      <c r="E934" s="414" t="str">
        <f>+'Merluza común Artesanal'!E666</f>
        <v>Region</v>
      </c>
      <c r="F934" s="414" t="s">
        <v>97</v>
      </c>
      <c r="G934" s="414" t="s">
        <v>98</v>
      </c>
      <c r="H934" s="418">
        <f>'Merluza común Artesanal'!G668</f>
        <v>9.3209999999999997</v>
      </c>
      <c r="I934" s="418">
        <f>'Merluza común Artesanal'!H668</f>
        <v>0</v>
      </c>
      <c r="J934" s="418">
        <f>'Merluza común Artesanal'!I668</f>
        <v>3.3919999999999995</v>
      </c>
      <c r="K934" s="418">
        <f>'Merluza común Artesanal'!J668</f>
        <v>0</v>
      </c>
      <c r="L934" s="418">
        <f>'Merluza común Artesanal'!K668</f>
        <v>3.3919999999999995</v>
      </c>
      <c r="M934" s="566">
        <f>'Merluza común Artesanal'!L668</f>
        <v>0</v>
      </c>
      <c r="N934" s="379" t="str">
        <f>'Merluza común Artesanal'!M668</f>
        <v xml:space="preserve"> -</v>
      </c>
      <c r="O934" s="398">
        <f>Resumen_año!$C$5</f>
        <v>43627</v>
      </c>
    </row>
    <row r="935" spans="1:15" ht="15.75" customHeight="1">
      <c r="A935" s="414" t="s">
        <v>90</v>
      </c>
      <c r="B935" s="414" t="s">
        <v>91</v>
      </c>
      <c r="C935" s="414" t="s">
        <v>115</v>
      </c>
      <c r="D935" s="414" t="s">
        <v>109</v>
      </c>
      <c r="E935" s="414" t="str">
        <f>+'Merluza común Artesanal'!E666</f>
        <v>Region</v>
      </c>
      <c r="F935" s="414" t="s">
        <v>94</v>
      </c>
      <c r="G935" s="414" t="s">
        <v>98</v>
      </c>
      <c r="H935" s="418">
        <f>'Merluza común Artesanal'!N666</f>
        <v>18.684999999999999</v>
      </c>
      <c r="I935" s="418">
        <f>'Merluza común Artesanal'!O666</f>
        <v>0</v>
      </c>
      <c r="J935" s="418">
        <f>'Merluza común Artesanal'!P666</f>
        <v>18.684999999999999</v>
      </c>
      <c r="K935" s="418">
        <f>'Merluza común Artesanal'!Q666</f>
        <v>15.292999999999999</v>
      </c>
      <c r="L935" s="418">
        <f>'Merluza común Artesanal'!R666</f>
        <v>3.3919999999999995</v>
      </c>
      <c r="M935" s="566">
        <f>'Merluza común Artesanal'!S666</f>
        <v>0.81846400856301849</v>
      </c>
      <c r="N935" s="379" t="s">
        <v>262</v>
      </c>
      <c r="O935" s="398">
        <f>Resumen_año!$C$5</f>
        <v>43627</v>
      </c>
    </row>
    <row r="936" spans="1:15" ht="15.75" customHeight="1">
      <c r="A936" s="414" t="s">
        <v>90</v>
      </c>
      <c r="B936" s="414" t="s">
        <v>91</v>
      </c>
      <c r="C936" s="414" t="s">
        <v>116</v>
      </c>
      <c r="D936" s="412" t="s">
        <v>110</v>
      </c>
      <c r="E936" s="412" t="str">
        <f>+'Merluza común Artesanal'!E670</f>
        <v>Macrozona XIV-X</v>
      </c>
      <c r="F936" s="414" t="s">
        <v>94</v>
      </c>
      <c r="G936" s="414" t="s">
        <v>94</v>
      </c>
      <c r="H936" s="418">
        <f>'Merluza común Artesanal'!G670</f>
        <v>1.5209999999999999</v>
      </c>
      <c r="I936" s="418">
        <f>'Merluza común Artesanal'!H670</f>
        <v>0</v>
      </c>
      <c r="J936" s="418">
        <f>'Merluza común Artesanal'!I670</f>
        <v>1.5209999999999999</v>
      </c>
      <c r="K936" s="418">
        <f>'Merluza común Artesanal'!J670</f>
        <v>0</v>
      </c>
      <c r="L936" s="418">
        <f>'Merluza común Artesanal'!K670</f>
        <v>1.5209999999999999</v>
      </c>
      <c r="M936" s="566">
        <f>'Merluza común Artesanal'!L670</f>
        <v>0</v>
      </c>
      <c r="N936" s="379" t="str">
        <f>'Merluza común Artesanal'!M670</f>
        <v xml:space="preserve"> -</v>
      </c>
      <c r="O936" s="398">
        <f>Resumen_año!$C$5</f>
        <v>43627</v>
      </c>
    </row>
    <row r="937" spans="1:15" ht="15.75" customHeight="1">
      <c r="A937" s="414" t="s">
        <v>90</v>
      </c>
      <c r="B937" s="414" t="s">
        <v>91</v>
      </c>
      <c r="C937" s="414" t="s">
        <v>116</v>
      </c>
      <c r="D937" s="412" t="s">
        <v>110</v>
      </c>
      <c r="E937" s="412" t="str">
        <f>+'Merluza común Artesanal'!E670</f>
        <v>Macrozona XIV-X</v>
      </c>
      <c r="F937" s="414" t="s">
        <v>95</v>
      </c>
      <c r="G937" s="414" t="s">
        <v>96</v>
      </c>
      <c r="H937" s="418">
        <f>'Merluza común Artesanal'!G671</f>
        <v>7.1420000000000003</v>
      </c>
      <c r="I937" s="418">
        <f>'Merluza común Artesanal'!H671</f>
        <v>0</v>
      </c>
      <c r="J937" s="418">
        <f>'Merluza común Artesanal'!I671</f>
        <v>8.6630000000000003</v>
      </c>
      <c r="K937" s="418">
        <f>'Merluza común Artesanal'!J671</f>
        <v>2.0089999999999999</v>
      </c>
      <c r="L937" s="418">
        <f>'Merluza común Artesanal'!K671</f>
        <v>6.6539999999999999</v>
      </c>
      <c r="M937" s="566">
        <f>'Merluza común Artesanal'!L671</f>
        <v>0.2319058063026665</v>
      </c>
      <c r="N937" s="379" t="str">
        <f>'Merluza común Artesanal'!M671</f>
        <v xml:space="preserve"> -</v>
      </c>
      <c r="O937" s="398">
        <f>Resumen_año!$C$5</f>
        <v>43627</v>
      </c>
    </row>
    <row r="938" spans="1:15" ht="15.75" customHeight="1">
      <c r="A938" s="414" t="s">
        <v>90</v>
      </c>
      <c r="B938" s="414" t="s">
        <v>91</v>
      </c>
      <c r="C938" s="414" t="s">
        <v>116</v>
      </c>
      <c r="D938" s="412" t="s">
        <v>110</v>
      </c>
      <c r="E938" s="412" t="str">
        <f>+'Merluza común Artesanal'!E670</f>
        <v>Macrozona XIV-X</v>
      </c>
      <c r="F938" s="414" t="s">
        <v>97</v>
      </c>
      <c r="G938" s="414" t="s">
        <v>98</v>
      </c>
      <c r="H938" s="418">
        <f>'Merluza común Artesanal'!G672</f>
        <v>8.6189999999999998</v>
      </c>
      <c r="I938" s="418">
        <f>'Merluza común Artesanal'!H672</f>
        <v>0</v>
      </c>
      <c r="J938" s="418">
        <f>'Merluza común Artesanal'!I672</f>
        <v>15.273</v>
      </c>
      <c r="K938" s="418">
        <f>'Merluza común Artesanal'!J672</f>
        <v>0</v>
      </c>
      <c r="L938" s="418">
        <f>'Merluza común Artesanal'!K672</f>
        <v>15.273</v>
      </c>
      <c r="M938" s="566">
        <f>'Merluza común Artesanal'!L672</f>
        <v>0</v>
      </c>
      <c r="N938" s="379" t="str">
        <f>'Merluza común Artesanal'!M672</f>
        <v xml:space="preserve"> -</v>
      </c>
      <c r="O938" s="398">
        <f>Resumen_año!$C$5</f>
        <v>43627</v>
      </c>
    </row>
    <row r="939" spans="1:15" ht="15.75" customHeight="1">
      <c r="A939" s="414" t="s">
        <v>90</v>
      </c>
      <c r="B939" s="414" t="s">
        <v>91</v>
      </c>
      <c r="C939" s="414" t="s">
        <v>116</v>
      </c>
      <c r="D939" s="412" t="s">
        <v>110</v>
      </c>
      <c r="E939" s="412" t="str">
        <f>+'Merluza común Artesanal'!E670</f>
        <v>Macrozona XIV-X</v>
      </c>
      <c r="F939" s="414" t="s">
        <v>94</v>
      </c>
      <c r="G939" s="414" t="s">
        <v>98</v>
      </c>
      <c r="H939" s="418">
        <f>'Merluza común Artesanal'!N670</f>
        <v>17.282</v>
      </c>
      <c r="I939" s="418">
        <f>'Merluza común Artesanal'!O670</f>
        <v>0</v>
      </c>
      <c r="J939" s="418">
        <f>'Merluza común Artesanal'!P670</f>
        <v>17.282</v>
      </c>
      <c r="K939" s="418">
        <f>'Merluza común Artesanal'!Q670</f>
        <v>2.0089999999999999</v>
      </c>
      <c r="L939" s="418">
        <f>'Merluza común Artesanal'!R670</f>
        <v>15.273</v>
      </c>
      <c r="M939" s="566">
        <f>'Merluza común Artesanal'!S670</f>
        <v>0.11624811943062145</v>
      </c>
      <c r="N939" s="379" t="s">
        <v>262</v>
      </c>
      <c r="O939" s="398">
        <f>Resumen_año!$C$5</f>
        <v>43627</v>
      </c>
    </row>
    <row r="940" spans="1:15" ht="15.75" customHeight="1">
      <c r="A940" s="414" t="s">
        <v>90</v>
      </c>
      <c r="B940" s="414" t="s">
        <v>91</v>
      </c>
      <c r="C940" s="408" t="s">
        <v>119</v>
      </c>
      <c r="D940" s="422" t="s">
        <v>120</v>
      </c>
      <c r="E940" s="411" t="str">
        <f>+'Merluza común Industrial'!C7</f>
        <v xml:space="preserve">ANTARTIC SEAFOOD S.A.   </v>
      </c>
      <c r="F940" s="414" t="s">
        <v>94</v>
      </c>
      <c r="G940" s="414" t="s">
        <v>97</v>
      </c>
      <c r="H940" s="418">
        <f>'Merluza común Industrial'!E7</f>
        <v>144.04400000000001</v>
      </c>
      <c r="I940" s="418">
        <f>'Merluza común Industrial'!F7</f>
        <v>-38.926079999999999</v>
      </c>
      <c r="J940" s="418">
        <f>'Merluza común Industrial'!G7</f>
        <v>105.11792000000001</v>
      </c>
      <c r="K940" s="418">
        <f>'Merluza común Industrial'!H7</f>
        <v>1.073</v>
      </c>
      <c r="L940" s="418">
        <f>'Merluza común Industrial'!I7</f>
        <v>104.04492000000002</v>
      </c>
      <c r="M940" s="401">
        <f>'Merluza común Industrial'!J7</f>
        <v>1.0207584016122083E-2</v>
      </c>
      <c r="N940" s="379" t="s">
        <v>262</v>
      </c>
      <c r="O940" s="398">
        <f>Resumen_año!$C$5</f>
        <v>43627</v>
      </c>
    </row>
    <row r="941" spans="1:15" ht="15.75" customHeight="1">
      <c r="A941" s="414" t="s">
        <v>90</v>
      </c>
      <c r="B941" s="414" t="s">
        <v>91</v>
      </c>
      <c r="C941" s="408" t="s">
        <v>119</v>
      </c>
      <c r="D941" s="422" t="s">
        <v>120</v>
      </c>
      <c r="E941" s="411" t="str">
        <f>+'Merluza común Industrial'!C7</f>
        <v xml:space="preserve">ANTARTIC SEAFOOD S.A.   </v>
      </c>
      <c r="F941" s="411" t="s">
        <v>103</v>
      </c>
      <c r="G941" s="414" t="s">
        <v>98</v>
      </c>
      <c r="H941" s="418">
        <f>'Merluza común Industrial'!E8</f>
        <v>48.015000000000001</v>
      </c>
      <c r="I941" s="418">
        <f>'Merluza común Industrial'!F8</f>
        <v>0</v>
      </c>
      <c r="J941" s="418">
        <f>'Merluza común Industrial'!G8</f>
        <v>152.05992000000003</v>
      </c>
      <c r="K941" s="418">
        <f>'Merluza común Industrial'!H8</f>
        <v>0</v>
      </c>
      <c r="L941" s="418">
        <f>'Merluza común Industrial'!I8</f>
        <v>152.05992000000003</v>
      </c>
      <c r="M941" s="401">
        <f>'Merluza común Industrial'!J8</f>
        <v>0</v>
      </c>
      <c r="N941" s="379" t="s">
        <v>262</v>
      </c>
      <c r="O941" s="398">
        <f>Resumen_año!$C$5</f>
        <v>43627</v>
      </c>
    </row>
    <row r="942" spans="1:15" ht="15.75" customHeight="1">
      <c r="A942" s="414" t="s">
        <v>90</v>
      </c>
      <c r="B942" s="414" t="s">
        <v>91</v>
      </c>
      <c r="C942" s="408" t="s">
        <v>119</v>
      </c>
      <c r="D942" s="422" t="s">
        <v>120</v>
      </c>
      <c r="E942" s="411" t="str">
        <f>+'Merluza común Industrial'!C7</f>
        <v xml:space="preserve">ANTARTIC SEAFOOD S.A.   </v>
      </c>
      <c r="F942" s="414" t="s">
        <v>94</v>
      </c>
      <c r="G942" s="414" t="s">
        <v>98</v>
      </c>
      <c r="H942" s="418">
        <f>'Merluza común Industrial'!K7</f>
        <v>192.05900000000003</v>
      </c>
      <c r="I942" s="418">
        <f>'Merluza común Industrial'!L7</f>
        <v>-38.926079999999999</v>
      </c>
      <c r="J942" s="418">
        <f>'Merluza común Industrial'!M7</f>
        <v>153.13292000000001</v>
      </c>
      <c r="K942" s="418">
        <f>'Merluza común Industrial'!N7</f>
        <v>1.073</v>
      </c>
      <c r="L942" s="418">
        <f>'Merluza común Industrial'!O7</f>
        <v>152.05992000000001</v>
      </c>
      <c r="M942" s="401">
        <f>'Merluza común Industrial'!P7</f>
        <v>7.0069845203761536E-3</v>
      </c>
      <c r="N942" s="379" t="s">
        <v>262</v>
      </c>
      <c r="O942" s="398">
        <f>Resumen_año!$C$5</f>
        <v>43627</v>
      </c>
    </row>
    <row r="943" spans="1:15" ht="15.75" customHeight="1">
      <c r="A943" s="414" t="s">
        <v>90</v>
      </c>
      <c r="B943" s="414" t="s">
        <v>91</v>
      </c>
      <c r="C943" s="408" t="s">
        <v>119</v>
      </c>
      <c r="D943" s="422" t="s">
        <v>120</v>
      </c>
      <c r="E943" s="411" t="str">
        <f>+'Merluza común Industrial'!C9</f>
        <v>ANTONIO CRUZ CORDOVA NAKOUZI E.I.R.L.</v>
      </c>
      <c r="F943" s="414" t="s">
        <v>94</v>
      </c>
      <c r="G943" s="414" t="s">
        <v>97</v>
      </c>
      <c r="H943" s="418">
        <f>'Merluza común Industrial'!E9</f>
        <v>346.07900000000001</v>
      </c>
      <c r="I943" s="418">
        <f>'Merluza común Industrial'!F9</f>
        <v>308.85022240000001</v>
      </c>
      <c r="J943" s="418">
        <f>'Merluza común Industrial'!G9</f>
        <v>654.92922240000007</v>
      </c>
      <c r="K943" s="418">
        <f>'Merluza común Industrial'!H9</f>
        <v>401.77699999999999</v>
      </c>
      <c r="L943" s="418">
        <f>'Merluza común Industrial'!I9</f>
        <v>253.15222240000008</v>
      </c>
      <c r="M943" s="401">
        <f>'Merluza común Industrial'!J9</f>
        <v>0.61346628957504878</v>
      </c>
      <c r="N943" s="379" t="s">
        <v>262</v>
      </c>
      <c r="O943" s="398">
        <f>Resumen_año!$C$5</f>
        <v>43627</v>
      </c>
    </row>
    <row r="944" spans="1:15" ht="15.75" customHeight="1">
      <c r="A944" s="414" t="s">
        <v>90</v>
      </c>
      <c r="B944" s="414" t="s">
        <v>91</v>
      </c>
      <c r="C944" s="408" t="s">
        <v>119</v>
      </c>
      <c r="D944" s="422" t="s">
        <v>120</v>
      </c>
      <c r="E944" s="411" t="str">
        <f>+'Merluza común Industrial'!C9</f>
        <v>ANTONIO CRUZ CORDOVA NAKOUZI E.I.R.L.</v>
      </c>
      <c r="F944" s="411" t="s">
        <v>103</v>
      </c>
      <c r="G944" s="414" t="s">
        <v>98</v>
      </c>
      <c r="H944" s="418">
        <f>'Merluza común Industrial'!E10</f>
        <v>115.36</v>
      </c>
      <c r="I944" s="418">
        <f>'Merluza común Industrial'!F10</f>
        <v>0</v>
      </c>
      <c r="J944" s="418">
        <f>'Merluza común Industrial'!G10</f>
        <v>368.5122224000001</v>
      </c>
      <c r="K944" s="418">
        <f>'Merluza común Industrial'!H10</f>
        <v>0</v>
      </c>
      <c r="L944" s="418">
        <f>'Merluza común Industrial'!I10</f>
        <v>368.5122224000001</v>
      </c>
      <c r="M944" s="401">
        <f>'Merluza común Industrial'!J10</f>
        <v>0</v>
      </c>
      <c r="N944" s="379" t="s">
        <v>262</v>
      </c>
      <c r="O944" s="398">
        <f>Resumen_año!$C$5</f>
        <v>43627</v>
      </c>
    </row>
    <row r="945" spans="1:15" ht="15.75" customHeight="1">
      <c r="A945" s="414" t="s">
        <v>90</v>
      </c>
      <c r="B945" s="414" t="s">
        <v>91</v>
      </c>
      <c r="C945" s="408" t="s">
        <v>119</v>
      </c>
      <c r="D945" s="422" t="s">
        <v>120</v>
      </c>
      <c r="E945" s="411" t="str">
        <f>+'Merluza común Industrial'!C9</f>
        <v>ANTONIO CRUZ CORDOVA NAKOUZI E.I.R.L.</v>
      </c>
      <c r="F945" s="414" t="s">
        <v>94</v>
      </c>
      <c r="G945" s="414" t="s">
        <v>98</v>
      </c>
      <c r="H945" s="418">
        <f>'Merluza común Industrial'!K9</f>
        <v>461.43900000000002</v>
      </c>
      <c r="I945" s="418">
        <f>'Merluza común Industrial'!L9</f>
        <v>308.85022240000001</v>
      </c>
      <c r="J945" s="418">
        <f>'Merluza común Industrial'!M9</f>
        <v>770.28922239999997</v>
      </c>
      <c r="K945" s="418">
        <f>'Merluza común Industrial'!N9</f>
        <v>401.77699999999999</v>
      </c>
      <c r="L945" s="418">
        <f>'Merluza común Industrial'!O9</f>
        <v>368.51222239999998</v>
      </c>
      <c r="M945" s="401">
        <f>'Merluza común Industrial'!P9</f>
        <v>0.52159239454003814</v>
      </c>
      <c r="N945" s="379" t="s">
        <v>262</v>
      </c>
      <c r="O945" s="398">
        <f>Resumen_año!$C$5</f>
        <v>43627</v>
      </c>
    </row>
    <row r="946" spans="1:15" ht="15.75" customHeight="1">
      <c r="A946" s="414" t="s">
        <v>90</v>
      </c>
      <c r="B946" s="414" t="s">
        <v>91</v>
      </c>
      <c r="C946" s="408" t="s">
        <v>119</v>
      </c>
      <c r="D946" s="422" t="s">
        <v>120</v>
      </c>
      <c r="E946" s="411" t="str">
        <f>+'Merluza común Industrial'!C17</f>
        <v>DA VENEZIA RETAMALES ANTONIO</v>
      </c>
      <c r="F946" s="414" t="s">
        <v>94</v>
      </c>
      <c r="G946" s="414" t="s">
        <v>97</v>
      </c>
      <c r="H946" s="418">
        <f>'Merluza común Industrial'!E17</f>
        <v>106.256</v>
      </c>
      <c r="I946" s="418">
        <f>'Merluza común Industrial'!F17</f>
        <v>0</v>
      </c>
      <c r="J946" s="418">
        <f>'Merluza común Industrial'!G17</f>
        <v>106.256</v>
      </c>
      <c r="K946" s="418">
        <f>'Merluza común Industrial'!H17</f>
        <v>86.366</v>
      </c>
      <c r="L946" s="418">
        <f>'Merluza común Industrial'!I17</f>
        <v>19.89</v>
      </c>
      <c r="M946" s="401">
        <f>'Merluza común Industrial'!J17</f>
        <v>0.81281057069718421</v>
      </c>
      <c r="N946" s="379" t="s">
        <v>262</v>
      </c>
      <c r="O946" s="398">
        <f>Resumen_año!$C$5</f>
        <v>43627</v>
      </c>
    </row>
    <row r="947" spans="1:15" ht="15.75" customHeight="1">
      <c r="A947" s="414" t="s">
        <v>90</v>
      </c>
      <c r="B947" s="414" t="s">
        <v>91</v>
      </c>
      <c r="C947" s="408" t="s">
        <v>119</v>
      </c>
      <c r="D947" s="422" t="s">
        <v>120</v>
      </c>
      <c r="E947" s="411" t="str">
        <f>+'Merluza común Industrial'!C17</f>
        <v>DA VENEZIA RETAMALES ANTONIO</v>
      </c>
      <c r="F947" s="411" t="s">
        <v>103</v>
      </c>
      <c r="G947" s="414" t="s">
        <v>98</v>
      </c>
      <c r="H947" s="418">
        <f>'Merluza común Industrial'!E18</f>
        <v>35.418999999999997</v>
      </c>
      <c r="I947" s="418">
        <f>'Merluza común Industrial'!F18</f>
        <v>0</v>
      </c>
      <c r="J947" s="418">
        <f>'Merluza común Industrial'!G18</f>
        <v>55.308999999999997</v>
      </c>
      <c r="K947" s="418">
        <f>'Merluza común Industrial'!H18</f>
        <v>0</v>
      </c>
      <c r="L947" s="418">
        <f>'Merluza común Industrial'!I18</f>
        <v>55.308999999999997</v>
      </c>
      <c r="M947" s="401">
        <f>'Merluza común Industrial'!J18</f>
        <v>0</v>
      </c>
      <c r="N947" s="379" t="s">
        <v>262</v>
      </c>
      <c r="O947" s="398">
        <f>Resumen_año!$C$5</f>
        <v>43627</v>
      </c>
    </row>
    <row r="948" spans="1:15" ht="15.75" customHeight="1">
      <c r="A948" s="414" t="s">
        <v>90</v>
      </c>
      <c r="B948" s="414" t="s">
        <v>91</v>
      </c>
      <c r="C948" s="408" t="s">
        <v>119</v>
      </c>
      <c r="D948" s="422" t="s">
        <v>120</v>
      </c>
      <c r="E948" s="411" t="str">
        <f>+'Merluza común Industrial'!C17</f>
        <v>DA VENEZIA RETAMALES ANTONIO</v>
      </c>
      <c r="F948" s="414" t="s">
        <v>94</v>
      </c>
      <c r="G948" s="414" t="s">
        <v>98</v>
      </c>
      <c r="H948" s="418">
        <f>'Merluza común Industrial'!K17</f>
        <v>141.67500000000001</v>
      </c>
      <c r="I948" s="418">
        <f>'Merluza común Industrial'!L17</f>
        <v>0</v>
      </c>
      <c r="J948" s="418">
        <f>'Merluza común Industrial'!M17</f>
        <v>141.67500000000001</v>
      </c>
      <c r="K948" s="418">
        <f>'Merluza común Industrial'!N17</f>
        <v>86.366</v>
      </c>
      <c r="L948" s="418">
        <f>'Merluza común Industrial'!O17</f>
        <v>55.309000000000012</v>
      </c>
      <c r="M948" s="401">
        <f>'Merluza común Industrial'!P17</f>
        <v>0</v>
      </c>
      <c r="N948" s="379" t="s">
        <v>262</v>
      </c>
      <c r="O948" s="398">
        <f>Resumen_año!$C$5</f>
        <v>43627</v>
      </c>
    </row>
    <row r="949" spans="1:15" ht="15.75" customHeight="1">
      <c r="A949" s="414" t="s">
        <v>90</v>
      </c>
      <c r="B949" s="414" t="s">
        <v>91</v>
      </c>
      <c r="C949" s="408" t="s">
        <v>119</v>
      </c>
      <c r="D949" s="422" t="s">
        <v>120</v>
      </c>
      <c r="E949" s="411" t="str">
        <f>+'Merluza común Industrial'!C21</f>
        <v>ENFEMAR LTDA.</v>
      </c>
      <c r="F949" s="414" t="s">
        <v>94</v>
      </c>
      <c r="G949" s="414" t="s">
        <v>97</v>
      </c>
      <c r="H949" s="418">
        <f>'Merluza común Industrial'!E21</f>
        <v>888.54399999999998</v>
      </c>
      <c r="I949" s="418">
        <f>'Merluza común Industrial'!F21</f>
        <v>100.1950768</v>
      </c>
      <c r="J949" s="418">
        <f>'Merluza común Industrial'!G21</f>
        <v>988.73907680000002</v>
      </c>
      <c r="K949" s="418">
        <f>'Merluza común Industrial'!H21</f>
        <v>475.714</v>
      </c>
      <c r="L949" s="418">
        <f>'Merluza común Industrial'!I21</f>
        <v>513.02507680000008</v>
      </c>
      <c r="M949" s="401">
        <f>'Merluza común Industrial'!J21</f>
        <v>0.4811319903928773</v>
      </c>
      <c r="N949" s="379" t="s">
        <v>262</v>
      </c>
      <c r="O949" s="398">
        <f>Resumen_año!$C$5</f>
        <v>43627</v>
      </c>
    </row>
    <row r="950" spans="1:15" ht="15.75" customHeight="1">
      <c r="A950" s="414" t="s">
        <v>90</v>
      </c>
      <c r="B950" s="414" t="s">
        <v>91</v>
      </c>
      <c r="C950" s="408" t="s">
        <v>119</v>
      </c>
      <c r="D950" s="422" t="s">
        <v>120</v>
      </c>
      <c r="E950" s="411" t="str">
        <f>+'Merluza común Industrial'!C21</f>
        <v>ENFEMAR LTDA.</v>
      </c>
      <c r="F950" s="411" t="s">
        <v>103</v>
      </c>
      <c r="G950" s="414" t="s">
        <v>98</v>
      </c>
      <c r="H950" s="418">
        <f>'Merluza común Industrial'!E22</f>
        <v>296.18099999999998</v>
      </c>
      <c r="I950" s="418">
        <f>'Merluza común Industrial'!F22</f>
        <v>14.3</v>
      </c>
      <c r="J950" s="418">
        <f>'Merluza común Industrial'!G22</f>
        <v>823.50607680000007</v>
      </c>
      <c r="K950" s="418">
        <f>'Merluza común Industrial'!H22</f>
        <v>0</v>
      </c>
      <c r="L950" s="418">
        <f>'Merluza común Industrial'!I22</f>
        <v>823.50607680000007</v>
      </c>
      <c r="M950" s="401">
        <f>'Merluza común Industrial'!J22</f>
        <v>0</v>
      </c>
      <c r="N950" s="379" t="s">
        <v>262</v>
      </c>
      <c r="O950" s="398">
        <f>Resumen_año!$C$5</f>
        <v>43627</v>
      </c>
    </row>
    <row r="951" spans="1:15" ht="15.75" customHeight="1">
      <c r="A951" s="414" t="s">
        <v>90</v>
      </c>
      <c r="B951" s="414" t="s">
        <v>91</v>
      </c>
      <c r="C951" s="408" t="s">
        <v>119</v>
      </c>
      <c r="D951" s="422" t="s">
        <v>120</v>
      </c>
      <c r="E951" s="411" t="str">
        <f>+'Merluza común Industrial'!C21</f>
        <v>ENFEMAR LTDA.</v>
      </c>
      <c r="F951" s="414" t="s">
        <v>94</v>
      </c>
      <c r="G951" s="414" t="s">
        <v>98</v>
      </c>
      <c r="H951" s="418">
        <f>'Merluza común Industrial'!K21</f>
        <v>1184.7249999999999</v>
      </c>
      <c r="I951" s="418">
        <f>'Merluza común Industrial'!L21</f>
        <v>114.49507679999999</v>
      </c>
      <c r="J951" s="418">
        <f>'Merluza común Industrial'!M21</f>
        <v>1299.2200767999998</v>
      </c>
      <c r="K951" s="418">
        <f>'Merluza común Industrial'!N21</f>
        <v>475.714</v>
      </c>
      <c r="L951" s="418">
        <f>'Merluza común Industrial'!O21</f>
        <v>823.50607679999985</v>
      </c>
      <c r="M951" s="401">
        <f>'Merluza común Industrial'!P21</f>
        <v>0.36615351663260265</v>
      </c>
      <c r="N951" s="379" t="s">
        <v>262</v>
      </c>
      <c r="O951" s="398">
        <f>Resumen_año!$C$5</f>
        <v>43627</v>
      </c>
    </row>
    <row r="952" spans="1:15" ht="15.75" customHeight="1">
      <c r="A952" s="414" t="s">
        <v>90</v>
      </c>
      <c r="B952" s="414" t="s">
        <v>91</v>
      </c>
      <c r="C952" s="408" t="s">
        <v>119</v>
      </c>
      <c r="D952" s="422" t="s">
        <v>120</v>
      </c>
      <c r="E952" s="411" t="str">
        <f>+'Merluza común Industrial'!C23</f>
        <v>GENMAR LTDA.</v>
      </c>
      <c r="F952" s="414" t="s">
        <v>94</v>
      </c>
      <c r="G952" s="414" t="s">
        <v>97</v>
      </c>
      <c r="H952" s="418">
        <f>'Merluza común Industrial'!E23</f>
        <v>219.74700000000001</v>
      </c>
      <c r="I952" s="418">
        <f>'Merluza común Industrial'!F23</f>
        <v>-292.99599999999998</v>
      </c>
      <c r="J952" s="418">
        <f>'Merluza común Industrial'!G23</f>
        <v>-73.248999999999967</v>
      </c>
      <c r="K952" s="418">
        <f>'Merluza común Industrial'!H23</f>
        <v>0</v>
      </c>
      <c r="L952" s="418">
        <f>'Merluza común Industrial'!I23</f>
        <v>-73.248999999999967</v>
      </c>
      <c r="M952" s="401">
        <f>'Merluza común Industrial'!J23</f>
        <v>0</v>
      </c>
      <c r="N952" s="379" t="s">
        <v>262</v>
      </c>
      <c r="O952" s="398">
        <f>Resumen_año!$C$5</f>
        <v>43627</v>
      </c>
    </row>
    <row r="953" spans="1:15" ht="15.75" customHeight="1">
      <c r="A953" s="414" t="s">
        <v>90</v>
      </c>
      <c r="B953" s="414" t="s">
        <v>91</v>
      </c>
      <c r="C953" s="408" t="s">
        <v>119</v>
      </c>
      <c r="D953" s="422" t="s">
        <v>120</v>
      </c>
      <c r="E953" s="411" t="str">
        <f>+'Merluza común Industrial'!C23</f>
        <v>GENMAR LTDA.</v>
      </c>
      <c r="F953" s="411" t="s">
        <v>103</v>
      </c>
      <c r="G953" s="414" t="s">
        <v>98</v>
      </c>
      <c r="H953" s="418">
        <f>'Merluza común Industrial'!E24</f>
        <v>73.248999999999995</v>
      </c>
      <c r="I953" s="418">
        <f>'Merluza común Industrial'!F24</f>
        <v>0</v>
      </c>
      <c r="J953" s="418">
        <f>'Merluza común Industrial'!G24</f>
        <v>0</v>
      </c>
      <c r="K953" s="418">
        <f>'Merluza común Industrial'!H24</f>
        <v>0</v>
      </c>
      <c r="L953" s="418">
        <f>'Merluza común Industrial'!I24</f>
        <v>0</v>
      </c>
      <c r="M953" s="401" t="e">
        <f>'Merluza común Industrial'!J24</f>
        <v>#DIV/0!</v>
      </c>
      <c r="N953" s="379" t="s">
        <v>262</v>
      </c>
      <c r="O953" s="398">
        <f>Resumen_año!$C$5</f>
        <v>43627</v>
      </c>
    </row>
    <row r="954" spans="1:15" ht="15.75" customHeight="1">
      <c r="A954" s="414" t="s">
        <v>90</v>
      </c>
      <c r="B954" s="414" t="s">
        <v>91</v>
      </c>
      <c r="C954" s="408" t="s">
        <v>119</v>
      </c>
      <c r="D954" s="422" t="s">
        <v>120</v>
      </c>
      <c r="E954" s="411" t="str">
        <f>+'Merluza común Industrial'!C23</f>
        <v>GENMAR LTDA.</v>
      </c>
      <c r="F954" s="414" t="s">
        <v>94</v>
      </c>
      <c r="G954" s="414" t="s">
        <v>98</v>
      </c>
      <c r="H954" s="418">
        <f>'Merluza común Industrial'!K23</f>
        <v>292.99599999999998</v>
      </c>
      <c r="I954" s="418">
        <f>'Merluza común Industrial'!L23</f>
        <v>-292.99599999999998</v>
      </c>
      <c r="J954" s="418">
        <f>'Merluza común Industrial'!M23</f>
        <v>0</v>
      </c>
      <c r="K954" s="418">
        <f>'Merluza común Industrial'!N23</f>
        <v>0</v>
      </c>
      <c r="L954" s="418">
        <f>'Merluza común Industrial'!O23</f>
        <v>0</v>
      </c>
      <c r="M954" s="401" t="e">
        <f>'Merluza común Industrial'!P23</f>
        <v>#DIV/0!</v>
      </c>
      <c r="N954" s="379" t="s">
        <v>262</v>
      </c>
      <c r="O954" s="398">
        <f>Resumen_año!$C$5</f>
        <v>43627</v>
      </c>
    </row>
    <row r="955" spans="1:15" ht="15.75" customHeight="1">
      <c r="A955" s="414" t="s">
        <v>90</v>
      </c>
      <c r="B955" s="414" t="s">
        <v>91</v>
      </c>
      <c r="C955" s="408" t="s">
        <v>119</v>
      </c>
      <c r="D955" s="422" t="s">
        <v>120</v>
      </c>
      <c r="E955" s="411" t="str">
        <f>+'Merluza común Industrial'!C25</f>
        <v>GONZALEZ SILVA MARCELINO</v>
      </c>
      <c r="F955" s="414" t="s">
        <v>94</v>
      </c>
      <c r="G955" s="414" t="s">
        <v>97</v>
      </c>
      <c r="H955" s="418">
        <f>'Merluza común Industrial'!E25</f>
        <v>376.17700000000002</v>
      </c>
      <c r="I955" s="418">
        <f>'Merluza común Industrial'!F25</f>
        <v>-501.56900000000002</v>
      </c>
      <c r="J955" s="418">
        <f>'Merluza común Industrial'!G25</f>
        <v>-125.392</v>
      </c>
      <c r="K955" s="418">
        <f>'Merluza común Industrial'!H25</f>
        <v>0</v>
      </c>
      <c r="L955" s="418">
        <f>'Merluza común Industrial'!I25</f>
        <v>-125.392</v>
      </c>
      <c r="M955" s="401">
        <f>'Merluza común Industrial'!J25</f>
        <v>0</v>
      </c>
      <c r="N955" s="379" t="s">
        <v>262</v>
      </c>
      <c r="O955" s="398">
        <f>Resumen_año!$C$5</f>
        <v>43627</v>
      </c>
    </row>
    <row r="956" spans="1:15" ht="15.75" customHeight="1">
      <c r="A956" s="414" t="s">
        <v>90</v>
      </c>
      <c r="B956" s="414" t="s">
        <v>91</v>
      </c>
      <c r="C956" s="408" t="s">
        <v>119</v>
      </c>
      <c r="D956" s="422" t="s">
        <v>120</v>
      </c>
      <c r="E956" s="411" t="str">
        <f>+'Merluza común Industrial'!C25</f>
        <v>GONZALEZ SILVA MARCELINO</v>
      </c>
      <c r="F956" s="411" t="s">
        <v>103</v>
      </c>
      <c r="G956" s="414" t="s">
        <v>98</v>
      </c>
      <c r="H956" s="418">
        <f>'Merluza común Industrial'!E26</f>
        <v>125.392</v>
      </c>
      <c r="I956" s="418">
        <f>'Merluza común Industrial'!F26</f>
        <v>0</v>
      </c>
      <c r="J956" s="418">
        <f>'Merluza común Industrial'!G26</f>
        <v>0</v>
      </c>
      <c r="K956" s="418">
        <f>'Merluza común Industrial'!H26</f>
        <v>0</v>
      </c>
      <c r="L956" s="418">
        <f>'Merluza común Industrial'!I26</f>
        <v>0</v>
      </c>
      <c r="M956" s="401" t="e">
        <f>'Merluza común Industrial'!J26</f>
        <v>#DIV/0!</v>
      </c>
      <c r="N956" s="379" t="s">
        <v>262</v>
      </c>
      <c r="O956" s="398">
        <f>Resumen_año!$C$5</f>
        <v>43627</v>
      </c>
    </row>
    <row r="957" spans="1:15" ht="15.75" customHeight="1">
      <c r="A957" s="414" t="s">
        <v>90</v>
      </c>
      <c r="B957" s="414" t="s">
        <v>91</v>
      </c>
      <c r="C957" s="408" t="s">
        <v>119</v>
      </c>
      <c r="D957" s="422" t="s">
        <v>120</v>
      </c>
      <c r="E957" s="411" t="str">
        <f>+'Merluza común Industrial'!C25</f>
        <v>GONZALEZ SILVA MARCELINO</v>
      </c>
      <c r="F957" s="414" t="s">
        <v>94</v>
      </c>
      <c r="G957" s="414" t="s">
        <v>98</v>
      </c>
      <c r="H957" s="418">
        <f>'Merluza común Industrial'!K25</f>
        <v>501.56900000000002</v>
      </c>
      <c r="I957" s="418">
        <f>'Merluza común Industrial'!L25</f>
        <v>-501.56900000000002</v>
      </c>
      <c r="J957" s="418">
        <f>'Merluza común Industrial'!M25</f>
        <v>0</v>
      </c>
      <c r="K957" s="418">
        <f>'Merluza común Industrial'!N25</f>
        <v>0</v>
      </c>
      <c r="L957" s="418">
        <f>'Merluza común Industrial'!O25</f>
        <v>0</v>
      </c>
      <c r="M957" s="401" t="e">
        <f>'Merluza común Industrial'!P25</f>
        <v>#DIV/0!</v>
      </c>
      <c r="N957" s="379" t="s">
        <v>262</v>
      </c>
      <c r="O957" s="398">
        <f>Resumen_año!$C$5</f>
        <v>43627</v>
      </c>
    </row>
    <row r="958" spans="1:15" ht="15.75" customHeight="1">
      <c r="A958" s="414" t="s">
        <v>90</v>
      </c>
      <c r="B958" s="414" t="s">
        <v>91</v>
      </c>
      <c r="C958" s="408" t="s">
        <v>119</v>
      </c>
      <c r="D958" s="422" t="s">
        <v>120</v>
      </c>
      <c r="E958" s="411" t="str">
        <f>+'Merluza común Industrial'!C27</f>
        <v>GRIMAR S.A.</v>
      </c>
      <c r="F958" s="414" t="s">
        <v>94</v>
      </c>
      <c r="G958" s="414" t="s">
        <v>97</v>
      </c>
      <c r="H958" s="418">
        <f>'Merluza común Industrial'!E27</f>
        <v>65.921000000000006</v>
      </c>
      <c r="I958" s="418">
        <f>'Merluza común Industrial'!F27</f>
        <v>0</v>
      </c>
      <c r="J958" s="418">
        <f>'Merluza común Industrial'!G27</f>
        <v>65.921000000000006</v>
      </c>
      <c r="K958" s="418">
        <f>'Merluza común Industrial'!H27</f>
        <v>0</v>
      </c>
      <c r="L958" s="418">
        <f>'Merluza común Industrial'!I27</f>
        <v>65.921000000000006</v>
      </c>
      <c r="M958" s="401">
        <f>'Merluza común Industrial'!J27</f>
        <v>0</v>
      </c>
      <c r="N958" s="379" t="s">
        <v>262</v>
      </c>
      <c r="O958" s="398">
        <f>Resumen_año!$C$5</f>
        <v>43627</v>
      </c>
    </row>
    <row r="959" spans="1:15" ht="15.75" customHeight="1">
      <c r="A959" s="414" t="s">
        <v>90</v>
      </c>
      <c r="B959" s="414" t="s">
        <v>91</v>
      </c>
      <c r="C959" s="408" t="s">
        <v>119</v>
      </c>
      <c r="D959" s="422" t="s">
        <v>120</v>
      </c>
      <c r="E959" s="411" t="str">
        <f>+'Merluza común Industrial'!C27</f>
        <v>GRIMAR S.A.</v>
      </c>
      <c r="F959" s="411" t="s">
        <v>103</v>
      </c>
      <c r="G959" s="414" t="s">
        <v>98</v>
      </c>
      <c r="H959" s="418">
        <f>'Merluza común Industrial'!E28</f>
        <v>21.974</v>
      </c>
      <c r="I959" s="418">
        <f>'Merluza común Industrial'!F28</f>
        <v>0</v>
      </c>
      <c r="J959" s="418">
        <f>'Merluza común Industrial'!G28</f>
        <v>87.89500000000001</v>
      </c>
      <c r="K959" s="418">
        <f>'Merluza común Industrial'!H28</f>
        <v>0</v>
      </c>
      <c r="L959" s="418">
        <f>'Merluza común Industrial'!I28</f>
        <v>87.89500000000001</v>
      </c>
      <c r="M959" s="401">
        <f>'Merluza común Industrial'!J28</f>
        <v>0</v>
      </c>
      <c r="N959" s="379" t="s">
        <v>262</v>
      </c>
      <c r="O959" s="398">
        <f>Resumen_año!$C$5</f>
        <v>43627</v>
      </c>
    </row>
    <row r="960" spans="1:15" ht="15.75" customHeight="1">
      <c r="A960" s="414" t="s">
        <v>90</v>
      </c>
      <c r="B960" s="414" t="s">
        <v>91</v>
      </c>
      <c r="C960" s="408" t="s">
        <v>119</v>
      </c>
      <c r="D960" s="422" t="s">
        <v>120</v>
      </c>
      <c r="E960" s="411" t="str">
        <f>+'Merluza común Industrial'!C27</f>
        <v>GRIMAR S.A.</v>
      </c>
      <c r="F960" s="414" t="s">
        <v>94</v>
      </c>
      <c r="G960" s="414" t="s">
        <v>98</v>
      </c>
      <c r="H960" s="418">
        <f>'Merluza común Industrial'!K27</f>
        <v>87.89500000000001</v>
      </c>
      <c r="I960" s="418">
        <f>'Merluza común Industrial'!L27</f>
        <v>0</v>
      </c>
      <c r="J960" s="418">
        <f>'Merluza común Industrial'!M27</f>
        <v>87.89500000000001</v>
      </c>
      <c r="K960" s="418">
        <f>'Merluza común Industrial'!N27</f>
        <v>0</v>
      </c>
      <c r="L960" s="418">
        <f>'Merluza común Industrial'!O27</f>
        <v>87.89500000000001</v>
      </c>
      <c r="M960" s="401">
        <f>'Merluza común Industrial'!P27</f>
        <v>0</v>
      </c>
      <c r="N960" s="379" t="s">
        <v>262</v>
      </c>
      <c r="O960" s="398">
        <f>Resumen_año!$C$5</f>
        <v>43627</v>
      </c>
    </row>
    <row r="961" spans="1:15" ht="15.75" customHeight="1">
      <c r="A961" s="414" t="s">
        <v>90</v>
      </c>
      <c r="B961" s="414" t="s">
        <v>91</v>
      </c>
      <c r="C961" s="408" t="s">
        <v>119</v>
      </c>
      <c r="D961" s="422" t="s">
        <v>120</v>
      </c>
      <c r="E961" s="411" t="str">
        <f>+'Merluza común Industrial'!C29</f>
        <v>INOSTROZA CONCHA PELANTARIO</v>
      </c>
      <c r="F961" s="414" t="s">
        <v>94</v>
      </c>
      <c r="G961" s="414" t="s">
        <v>97</v>
      </c>
      <c r="H961" s="418">
        <f>'Merluza común Industrial'!E29</f>
        <v>22.268000000000001</v>
      </c>
      <c r="I961" s="418">
        <f>'Merluza común Industrial'!F29</f>
        <v>-29.690999999999999</v>
      </c>
      <c r="J961" s="418">
        <f>'Merluza común Industrial'!G29</f>
        <v>-7.4229999999999983</v>
      </c>
      <c r="K961" s="418">
        <f>'Merluza común Industrial'!H29</f>
        <v>0</v>
      </c>
      <c r="L961" s="418">
        <f>'Merluza común Industrial'!I29</f>
        <v>-7.4229999999999983</v>
      </c>
      <c r="M961" s="401">
        <f>'Merluza común Industrial'!J29</f>
        <v>0</v>
      </c>
      <c r="N961" s="379" t="s">
        <v>262</v>
      </c>
      <c r="O961" s="398">
        <f>Resumen_año!$C$5</f>
        <v>43627</v>
      </c>
    </row>
    <row r="962" spans="1:15" ht="15.75" customHeight="1">
      <c r="A962" s="414" t="s">
        <v>90</v>
      </c>
      <c r="B962" s="414" t="s">
        <v>91</v>
      </c>
      <c r="C962" s="408" t="s">
        <v>119</v>
      </c>
      <c r="D962" s="422" t="s">
        <v>120</v>
      </c>
      <c r="E962" s="411" t="str">
        <f>+'Merluza común Industrial'!C29</f>
        <v>INOSTROZA CONCHA PELANTARIO</v>
      </c>
      <c r="F962" s="411" t="s">
        <v>103</v>
      </c>
      <c r="G962" s="414" t="s">
        <v>98</v>
      </c>
      <c r="H962" s="418">
        <f>'Merluza común Industrial'!E30</f>
        <v>7.423</v>
      </c>
      <c r="I962" s="418">
        <f>'Merluza común Industrial'!F30</f>
        <v>0</v>
      </c>
      <c r="J962" s="418">
        <f>'Merluza común Industrial'!G30</f>
        <v>0</v>
      </c>
      <c r="K962" s="418">
        <f>'Merluza común Industrial'!H30</f>
        <v>0</v>
      </c>
      <c r="L962" s="418">
        <f>'Merluza común Industrial'!I30</f>
        <v>0</v>
      </c>
      <c r="M962" s="401">
        <f>'Merluza común Industrial'!J30</f>
        <v>0</v>
      </c>
      <c r="N962" s="379" t="s">
        <v>262</v>
      </c>
      <c r="O962" s="398">
        <f>Resumen_año!$C$5</f>
        <v>43627</v>
      </c>
    </row>
    <row r="963" spans="1:15" ht="15.75" customHeight="1">
      <c r="A963" s="414" t="s">
        <v>90</v>
      </c>
      <c r="B963" s="414" t="s">
        <v>91</v>
      </c>
      <c r="C963" s="408" t="s">
        <v>119</v>
      </c>
      <c r="D963" s="422" t="s">
        <v>120</v>
      </c>
      <c r="E963" s="411" t="str">
        <f>+'Merluza común Industrial'!C29</f>
        <v>INOSTROZA CONCHA PELANTARIO</v>
      </c>
      <c r="F963" s="414" t="s">
        <v>94</v>
      </c>
      <c r="G963" s="414" t="s">
        <v>98</v>
      </c>
      <c r="H963" s="418">
        <f>'Merluza común Industrial'!K29</f>
        <v>29.691000000000003</v>
      </c>
      <c r="I963" s="418">
        <f>'Merluza común Industrial'!L29</f>
        <v>-29.690999999999999</v>
      </c>
      <c r="J963" s="418">
        <f>'Merluza común Industrial'!M29</f>
        <v>0</v>
      </c>
      <c r="K963" s="418">
        <f>'Merluza común Industrial'!N29</f>
        <v>0</v>
      </c>
      <c r="L963" s="418">
        <f>'Merluza común Industrial'!O29</f>
        <v>0</v>
      </c>
      <c r="M963" s="401">
        <f>'Merluza común Industrial'!P29</f>
        <v>0</v>
      </c>
      <c r="N963" s="379" t="s">
        <v>262</v>
      </c>
      <c r="O963" s="398">
        <f>Resumen_año!$C$5</f>
        <v>43627</v>
      </c>
    </row>
    <row r="964" spans="1:15" ht="15.75" customHeight="1">
      <c r="A964" s="414" t="s">
        <v>90</v>
      </c>
      <c r="B964" s="414" t="s">
        <v>91</v>
      </c>
      <c r="C964" s="408" t="s">
        <v>119</v>
      </c>
      <c r="D964" s="422" t="s">
        <v>120</v>
      </c>
      <c r="E964" s="411" t="str">
        <f>+'Merluza común Industrial'!C33</f>
        <v>ISLA DAMAS S.A.</v>
      </c>
      <c r="F964" s="414" t="s">
        <v>94</v>
      </c>
      <c r="G964" s="414" t="s">
        <v>97</v>
      </c>
      <c r="H964" s="418">
        <f>'Merluza común Industrial'!E33</f>
        <v>34.933999999999997</v>
      </c>
      <c r="I964" s="418">
        <f>'Merluza común Industrial'!F33</f>
        <v>-40.176000000000002</v>
      </c>
      <c r="J964" s="418">
        <f>'Merluza común Industrial'!G33</f>
        <v>-5.2420000000000044</v>
      </c>
      <c r="K964" s="418">
        <f>'Merluza común Industrial'!H33</f>
        <v>0.43099999999999999</v>
      </c>
      <c r="L964" s="418">
        <f>'Merluza común Industrial'!I33</f>
        <v>-5.6730000000000045</v>
      </c>
      <c r="M964" s="401">
        <f>'Merluza común Industrial'!J33</f>
        <v>-8.2220526516596643E-2</v>
      </c>
      <c r="N964" s="379" t="s">
        <v>262</v>
      </c>
      <c r="O964" s="398">
        <f>Resumen_año!$C$5</f>
        <v>43627</v>
      </c>
    </row>
    <row r="965" spans="1:15" ht="15.75" customHeight="1">
      <c r="A965" s="414" t="s">
        <v>90</v>
      </c>
      <c r="B965" s="414" t="s">
        <v>91</v>
      </c>
      <c r="C965" s="408" t="s">
        <v>119</v>
      </c>
      <c r="D965" s="422" t="s">
        <v>120</v>
      </c>
      <c r="E965" s="411" t="str">
        <f>+'Merluza común Industrial'!C33</f>
        <v>ISLA DAMAS S.A.</v>
      </c>
      <c r="F965" s="411" t="s">
        <v>103</v>
      </c>
      <c r="G965" s="414" t="s">
        <v>98</v>
      </c>
      <c r="H965" s="418">
        <f>'Merluza común Industrial'!E34</f>
        <v>11.645</v>
      </c>
      <c r="I965" s="418">
        <f>'Merluza común Industrial'!F34</f>
        <v>0</v>
      </c>
      <c r="J965" s="418">
        <f>'Merluza común Industrial'!G34</f>
        <v>5.9719999999999951</v>
      </c>
      <c r="K965" s="418">
        <f>'Merluza común Industrial'!H34</f>
        <v>0</v>
      </c>
      <c r="L965" s="418">
        <f>'Merluza común Industrial'!I34</f>
        <v>5.9719999999999951</v>
      </c>
      <c r="M965" s="401">
        <f>'Merluza común Industrial'!J34</f>
        <v>0</v>
      </c>
      <c r="N965" s="379" t="s">
        <v>262</v>
      </c>
      <c r="O965" s="398">
        <f>Resumen_año!$C$5</f>
        <v>43627</v>
      </c>
    </row>
    <row r="966" spans="1:15" ht="15.75" customHeight="1">
      <c r="A966" s="414" t="s">
        <v>90</v>
      </c>
      <c r="B966" s="414" t="s">
        <v>91</v>
      </c>
      <c r="C966" s="408" t="s">
        <v>119</v>
      </c>
      <c r="D966" s="422" t="s">
        <v>120</v>
      </c>
      <c r="E966" s="411" t="str">
        <f>+'Merluza común Industrial'!C33</f>
        <v>ISLA DAMAS S.A.</v>
      </c>
      <c r="F966" s="414" t="s">
        <v>94</v>
      </c>
      <c r="G966" s="414" t="s">
        <v>98</v>
      </c>
      <c r="H966" s="418">
        <f>'Merluza común Industrial'!K33</f>
        <v>46.578999999999994</v>
      </c>
      <c r="I966" s="418">
        <f>'Merluza común Industrial'!L33</f>
        <v>-40.176000000000002</v>
      </c>
      <c r="J966" s="418">
        <f>'Merluza común Industrial'!M33</f>
        <v>6.4029999999999916</v>
      </c>
      <c r="K966" s="418">
        <f>'Merluza común Industrial'!N33</f>
        <v>0.43099999999999999</v>
      </c>
      <c r="L966" s="418">
        <f>'Merluza común Industrial'!O33</f>
        <v>5.9719999999999915</v>
      </c>
      <c r="M966" s="401">
        <f>'Merluza común Industrial'!P33</f>
        <v>6.7312197407465343E-2</v>
      </c>
      <c r="N966" s="379" t="s">
        <v>262</v>
      </c>
      <c r="O966" s="398">
        <f>Resumen_año!$C$5</f>
        <v>43627</v>
      </c>
    </row>
    <row r="967" spans="1:15" ht="15.75" customHeight="1">
      <c r="A967" s="414" t="s">
        <v>90</v>
      </c>
      <c r="B967" s="414" t="s">
        <v>91</v>
      </c>
      <c r="C967" s="408" t="s">
        <v>119</v>
      </c>
      <c r="D967" s="422" t="s">
        <v>120</v>
      </c>
      <c r="E967" s="411" t="str">
        <f>+'Merluza común Industrial'!C37</f>
        <v>LANDES S.A.</v>
      </c>
      <c r="F967" s="414" t="s">
        <v>94</v>
      </c>
      <c r="G967" s="414" t="s">
        <v>97</v>
      </c>
      <c r="H967" s="418">
        <f>'Merluza común Industrial'!E37</f>
        <v>1015.277</v>
      </c>
      <c r="I967" s="418">
        <f>'Merluza común Industrial'!F37</f>
        <v>-429.45108479999988</v>
      </c>
      <c r="J967" s="418">
        <f>'Merluza común Industrial'!G37</f>
        <v>585.82591520000017</v>
      </c>
      <c r="K967" s="418">
        <f>'Merluza común Industrial'!H37</f>
        <v>585.51</v>
      </c>
      <c r="L967" s="418">
        <f>'Merluza común Industrial'!I37</f>
        <v>0.31591520000017681</v>
      </c>
      <c r="M967" s="401">
        <f>'Merluza común Industrial'!J37</f>
        <v>0.99946073536215563</v>
      </c>
      <c r="N967" s="379" t="s">
        <v>262</v>
      </c>
      <c r="O967" s="398">
        <f>Resumen_año!$C$5</f>
        <v>43627</v>
      </c>
    </row>
    <row r="968" spans="1:15" ht="15.75" customHeight="1">
      <c r="A968" s="414" t="s">
        <v>90</v>
      </c>
      <c r="B968" s="414" t="s">
        <v>91</v>
      </c>
      <c r="C968" s="408" t="s">
        <v>119</v>
      </c>
      <c r="D968" s="422" t="s">
        <v>120</v>
      </c>
      <c r="E968" s="411" t="str">
        <f>+'Merluza común Industrial'!C37</f>
        <v>LANDES S.A.</v>
      </c>
      <c r="F968" s="411" t="s">
        <v>103</v>
      </c>
      <c r="G968" s="414" t="s">
        <v>98</v>
      </c>
      <c r="H968" s="418">
        <f>'Merluza común Industrial'!E38</f>
        <v>338.42599999999999</v>
      </c>
      <c r="I968" s="418">
        <f>'Merluza común Industrial'!F38</f>
        <v>0</v>
      </c>
      <c r="J968" s="418">
        <f>'Merluza común Industrial'!G38</f>
        <v>338.74191520000016</v>
      </c>
      <c r="K968" s="418">
        <f>'Merluza común Industrial'!H38</f>
        <v>0</v>
      </c>
      <c r="L968" s="418">
        <f>'Merluza común Industrial'!I38</f>
        <v>338.74191520000016</v>
      </c>
      <c r="M968" s="401">
        <f>'Merluza común Industrial'!J38</f>
        <v>0</v>
      </c>
      <c r="N968" s="379" t="s">
        <v>262</v>
      </c>
      <c r="O968" s="398">
        <f>Resumen_año!$C$5</f>
        <v>43627</v>
      </c>
    </row>
    <row r="969" spans="1:15" ht="15.75" customHeight="1">
      <c r="A969" s="414" t="s">
        <v>90</v>
      </c>
      <c r="B969" s="414" t="s">
        <v>91</v>
      </c>
      <c r="C969" s="408" t="s">
        <v>119</v>
      </c>
      <c r="D969" s="422" t="s">
        <v>120</v>
      </c>
      <c r="E969" s="411" t="str">
        <f>+'Merluza común Industrial'!C37</f>
        <v>LANDES S.A.</v>
      </c>
      <c r="F969" s="414" t="s">
        <v>94</v>
      </c>
      <c r="G969" s="414" t="s">
        <v>98</v>
      </c>
      <c r="H969" s="418">
        <f>'Merluza común Industrial'!K37</f>
        <v>1353.703</v>
      </c>
      <c r="I969" s="418">
        <f>'Merluza común Industrial'!L37</f>
        <v>-429.45108479999988</v>
      </c>
      <c r="J969" s="418">
        <f>'Merluza común Industrial'!M37</f>
        <v>924.2519152000001</v>
      </c>
      <c r="K969" s="418">
        <f>'Merluza común Industrial'!N37</f>
        <v>585.51</v>
      </c>
      <c r="L969" s="418">
        <f>'Merluza común Industrial'!O37</f>
        <v>338.74191520000011</v>
      </c>
      <c r="M969" s="401">
        <f>'Merluza común Industrial'!P37</f>
        <v>0.6334961176394216</v>
      </c>
      <c r="N969" s="379" t="s">
        <v>262</v>
      </c>
      <c r="O969" s="398">
        <f>Resumen_año!$C$5</f>
        <v>43627</v>
      </c>
    </row>
    <row r="970" spans="1:15" ht="15.75" customHeight="1">
      <c r="A970" s="414" t="s">
        <v>90</v>
      </c>
      <c r="B970" s="414" t="s">
        <v>91</v>
      </c>
      <c r="C970" s="408" t="s">
        <v>119</v>
      </c>
      <c r="D970" s="422" t="s">
        <v>120</v>
      </c>
      <c r="E970" s="411" t="str">
        <f>+'Merluza común Industrial'!C39</f>
        <v>LEUCOTON LTDA.</v>
      </c>
      <c r="F970" s="414" t="s">
        <v>94</v>
      </c>
      <c r="G970" s="414" t="s">
        <v>97</v>
      </c>
      <c r="H970" s="418">
        <f>'Merluza común Industrial'!E39</f>
        <v>215.864</v>
      </c>
      <c r="I970" s="418">
        <f>'Merluza común Industrial'!F39</f>
        <v>-287.81900000000002</v>
      </c>
      <c r="J970" s="418">
        <f>'Merluza común Industrial'!G39</f>
        <v>-71.955000000000013</v>
      </c>
      <c r="K970" s="418">
        <f>'Merluza común Industrial'!H39</f>
        <v>0</v>
      </c>
      <c r="L970" s="418">
        <f>'Merluza común Industrial'!I39</f>
        <v>-71.955000000000013</v>
      </c>
      <c r="M970" s="401">
        <f>'Merluza común Industrial'!J39</f>
        <v>0</v>
      </c>
      <c r="N970" s="379" t="s">
        <v>262</v>
      </c>
      <c r="O970" s="398">
        <f>Resumen_año!$C$5</f>
        <v>43627</v>
      </c>
    </row>
    <row r="971" spans="1:15" ht="15.75" customHeight="1">
      <c r="A971" s="414" t="s">
        <v>90</v>
      </c>
      <c r="B971" s="414" t="s">
        <v>91</v>
      </c>
      <c r="C971" s="408" t="s">
        <v>119</v>
      </c>
      <c r="D971" s="422" t="s">
        <v>120</v>
      </c>
      <c r="E971" s="411" t="str">
        <f>+'Merluza común Industrial'!C39</f>
        <v>LEUCOTON LTDA.</v>
      </c>
      <c r="F971" s="411" t="s">
        <v>103</v>
      </c>
      <c r="G971" s="414" t="s">
        <v>98</v>
      </c>
      <c r="H971" s="418">
        <f>'Merluza común Industrial'!E40</f>
        <v>71.954999999999998</v>
      </c>
      <c r="I971" s="418">
        <f>'Merluza común Industrial'!F40</f>
        <v>0</v>
      </c>
      <c r="J971" s="418">
        <f>'Merluza común Industrial'!G40</f>
        <v>0</v>
      </c>
      <c r="K971" s="418">
        <f>'Merluza común Industrial'!H40</f>
        <v>0</v>
      </c>
      <c r="L971" s="418">
        <f>'Merluza común Industrial'!I40</f>
        <v>0</v>
      </c>
      <c r="M971" s="401" t="e">
        <f>'Merluza común Industrial'!J40</f>
        <v>#DIV/0!</v>
      </c>
      <c r="N971" s="379" t="s">
        <v>262</v>
      </c>
      <c r="O971" s="398">
        <f>Resumen_año!$C$5</f>
        <v>43627</v>
      </c>
    </row>
    <row r="972" spans="1:15" ht="15.75" customHeight="1">
      <c r="A972" s="414" t="s">
        <v>90</v>
      </c>
      <c r="B972" s="414" t="s">
        <v>91</v>
      </c>
      <c r="C972" s="408" t="s">
        <v>119</v>
      </c>
      <c r="D972" s="422" t="s">
        <v>120</v>
      </c>
      <c r="E972" s="411" t="str">
        <f>+'Merluza común Industrial'!C39</f>
        <v>LEUCOTON LTDA.</v>
      </c>
      <c r="F972" s="414" t="s">
        <v>94</v>
      </c>
      <c r="G972" s="414" t="s">
        <v>98</v>
      </c>
      <c r="H972" s="418">
        <f>'Merluza común Industrial'!K39</f>
        <v>287.81900000000002</v>
      </c>
      <c r="I972" s="418">
        <f>'Merluza común Industrial'!L39</f>
        <v>-287.81900000000002</v>
      </c>
      <c r="J972" s="418">
        <f>'Merluza común Industrial'!M39</f>
        <v>0</v>
      </c>
      <c r="K972" s="418">
        <f>'Merluza común Industrial'!N39</f>
        <v>0</v>
      </c>
      <c r="L972" s="418">
        <f>'Merluza común Industrial'!O39</f>
        <v>0</v>
      </c>
      <c r="M972" s="401" t="e">
        <f>'Merluza común Industrial'!P39</f>
        <v>#DIV/0!</v>
      </c>
      <c r="N972" s="379" t="s">
        <v>262</v>
      </c>
      <c r="O972" s="398">
        <f>Resumen_año!$C$5</f>
        <v>43627</v>
      </c>
    </row>
    <row r="973" spans="1:15" ht="15.75" customHeight="1">
      <c r="A973" s="414" t="s">
        <v>90</v>
      </c>
      <c r="B973" s="414" t="s">
        <v>91</v>
      </c>
      <c r="C973" s="408" t="s">
        <v>119</v>
      </c>
      <c r="D973" s="422" t="s">
        <v>120</v>
      </c>
      <c r="E973" s="411" t="str">
        <f>+'Merluza común Industrial'!C41</f>
        <v>NORDIO LTDA.</v>
      </c>
      <c r="F973" s="414" t="s">
        <v>94</v>
      </c>
      <c r="G973" s="414" t="s">
        <v>97</v>
      </c>
      <c r="H973" s="418">
        <f>'Merluza común Industrial'!E41</f>
        <v>67.635999999999996</v>
      </c>
      <c r="I973" s="418">
        <f>'Merluza común Industrial'!F41</f>
        <v>0</v>
      </c>
      <c r="J973" s="418">
        <f>'Merluza común Industrial'!G41</f>
        <v>67.635999999999996</v>
      </c>
      <c r="K973" s="418">
        <f>'Merluza común Industrial'!H41</f>
        <v>0</v>
      </c>
      <c r="L973" s="418">
        <f>'Merluza común Industrial'!I41</f>
        <v>67.635999999999996</v>
      </c>
      <c r="M973" s="401">
        <f>'Merluza común Industrial'!J41</f>
        <v>0</v>
      </c>
      <c r="N973" s="379" t="s">
        <v>262</v>
      </c>
      <c r="O973" s="398">
        <f>Resumen_año!$C$5</f>
        <v>43627</v>
      </c>
    </row>
    <row r="974" spans="1:15" ht="15.75" customHeight="1">
      <c r="A974" s="414" t="s">
        <v>90</v>
      </c>
      <c r="B974" s="414" t="s">
        <v>91</v>
      </c>
      <c r="C974" s="408" t="s">
        <v>119</v>
      </c>
      <c r="D974" s="422" t="s">
        <v>120</v>
      </c>
      <c r="E974" s="411" t="str">
        <f>+'Merluza común Industrial'!C41</f>
        <v>NORDIO LTDA.</v>
      </c>
      <c r="F974" s="411" t="s">
        <v>103</v>
      </c>
      <c r="G974" s="414" t="s">
        <v>98</v>
      </c>
      <c r="H974" s="418">
        <f>'Merluza común Industrial'!E42</f>
        <v>22.545000000000002</v>
      </c>
      <c r="I974" s="418">
        <f>'Merluza común Industrial'!F42</f>
        <v>0</v>
      </c>
      <c r="J974" s="418">
        <f>'Merluza común Industrial'!G42</f>
        <v>90.180999999999997</v>
      </c>
      <c r="K974" s="418">
        <f>'Merluza común Industrial'!H42</f>
        <v>0</v>
      </c>
      <c r="L974" s="418">
        <f>'Merluza común Industrial'!I42</f>
        <v>90.180999999999997</v>
      </c>
      <c r="M974" s="401">
        <f>'Merluza común Industrial'!J42</f>
        <v>0</v>
      </c>
      <c r="N974" s="379" t="s">
        <v>262</v>
      </c>
      <c r="O974" s="398">
        <f>Resumen_año!$C$5</f>
        <v>43627</v>
      </c>
    </row>
    <row r="975" spans="1:15" ht="15.75" customHeight="1">
      <c r="A975" s="414" t="s">
        <v>90</v>
      </c>
      <c r="B975" s="414" t="s">
        <v>91</v>
      </c>
      <c r="C975" s="408" t="s">
        <v>119</v>
      </c>
      <c r="D975" s="422" t="s">
        <v>120</v>
      </c>
      <c r="E975" s="411" t="str">
        <f>+'Merluza común Industrial'!C41</f>
        <v>NORDIO LTDA.</v>
      </c>
      <c r="F975" s="414" t="s">
        <v>94</v>
      </c>
      <c r="G975" s="414" t="s">
        <v>98</v>
      </c>
      <c r="H975" s="418">
        <f>'Merluza común Industrial'!K41</f>
        <v>90.180999999999997</v>
      </c>
      <c r="I975" s="418">
        <f>'Merluza común Industrial'!L41</f>
        <v>0</v>
      </c>
      <c r="J975" s="418">
        <f>'Merluza común Industrial'!M41</f>
        <v>90.180999999999997</v>
      </c>
      <c r="K975" s="418">
        <f>'Merluza común Industrial'!N41</f>
        <v>0</v>
      </c>
      <c r="L975" s="418">
        <f>'Merluza común Industrial'!O41</f>
        <v>90.180999999999997</v>
      </c>
      <c r="M975" s="401">
        <f>'Merluza común Industrial'!P41</f>
        <v>0</v>
      </c>
      <c r="N975" s="379" t="s">
        <v>262</v>
      </c>
      <c r="O975" s="398">
        <f>Resumen_año!$C$5</f>
        <v>43627</v>
      </c>
    </row>
    <row r="976" spans="1:15" ht="15.75" customHeight="1">
      <c r="A976" s="414" t="s">
        <v>90</v>
      </c>
      <c r="B976" s="414" t="s">
        <v>91</v>
      </c>
      <c r="C976" s="408" t="s">
        <v>119</v>
      </c>
      <c r="D976" s="422" t="s">
        <v>120</v>
      </c>
      <c r="E976" s="411" t="str">
        <f>+'Merluza común Industrial'!C43</f>
        <v>ORIZON S.A.</v>
      </c>
      <c r="F976" s="414" t="s">
        <v>94</v>
      </c>
      <c r="G976" s="414" t="s">
        <v>97</v>
      </c>
      <c r="H976" s="418">
        <f>'Merluza común Industrial'!E43</f>
        <v>155.749</v>
      </c>
      <c r="I976" s="418">
        <f>'Merluza común Industrial'!F43</f>
        <v>0</v>
      </c>
      <c r="J976" s="418">
        <f>'Merluza común Industrial'!G43</f>
        <v>155.749</v>
      </c>
      <c r="K976" s="418">
        <f>'Merluza común Industrial'!H43</f>
        <v>0</v>
      </c>
      <c r="L976" s="418">
        <f>'Merluza común Industrial'!I43</f>
        <v>155.749</v>
      </c>
      <c r="M976" s="401">
        <f>'Merluza común Industrial'!J43</f>
        <v>0</v>
      </c>
      <c r="N976" s="379" t="s">
        <v>262</v>
      </c>
      <c r="O976" s="398">
        <f>Resumen_año!$C$5</f>
        <v>43627</v>
      </c>
    </row>
    <row r="977" spans="1:15" ht="15.75" customHeight="1">
      <c r="A977" s="414" t="s">
        <v>90</v>
      </c>
      <c r="B977" s="414" t="s">
        <v>91</v>
      </c>
      <c r="C977" s="408" t="s">
        <v>119</v>
      </c>
      <c r="D977" s="422" t="s">
        <v>120</v>
      </c>
      <c r="E977" s="411" t="str">
        <f>+'Merluza común Industrial'!C43</f>
        <v>ORIZON S.A.</v>
      </c>
      <c r="F977" s="411" t="s">
        <v>103</v>
      </c>
      <c r="G977" s="414" t="s">
        <v>98</v>
      </c>
      <c r="H977" s="418">
        <f>'Merluza común Industrial'!E44</f>
        <v>51.915999999999997</v>
      </c>
      <c r="I977" s="418">
        <f>'Merluza común Industrial'!F44</f>
        <v>0</v>
      </c>
      <c r="J977" s="418">
        <f>'Merluza común Industrial'!G44</f>
        <v>207.66499999999999</v>
      </c>
      <c r="K977" s="418">
        <f>'Merluza común Industrial'!H44</f>
        <v>0</v>
      </c>
      <c r="L977" s="418">
        <f>'Merluza común Industrial'!I44</f>
        <v>207.66499999999999</v>
      </c>
      <c r="M977" s="401">
        <f>'Merluza común Industrial'!J44</f>
        <v>0</v>
      </c>
      <c r="N977" s="379" t="s">
        <v>262</v>
      </c>
      <c r="O977" s="398">
        <f>Resumen_año!$C$5</f>
        <v>43627</v>
      </c>
    </row>
    <row r="978" spans="1:15" ht="15.75" customHeight="1">
      <c r="A978" s="414" t="s">
        <v>90</v>
      </c>
      <c r="B978" s="414" t="s">
        <v>91</v>
      </c>
      <c r="C978" s="408" t="s">
        <v>119</v>
      </c>
      <c r="D978" s="422" t="s">
        <v>120</v>
      </c>
      <c r="E978" s="411" t="str">
        <f>+'Merluza común Industrial'!C43</f>
        <v>ORIZON S.A.</v>
      </c>
      <c r="F978" s="414" t="s">
        <v>94</v>
      </c>
      <c r="G978" s="414" t="s">
        <v>98</v>
      </c>
      <c r="H978" s="418">
        <f>'Merluza común Industrial'!K43</f>
        <v>207.66499999999999</v>
      </c>
      <c r="I978" s="418">
        <f>'Merluza común Industrial'!L43</f>
        <v>0</v>
      </c>
      <c r="J978" s="418">
        <f>'Merluza común Industrial'!M43</f>
        <v>207.66499999999999</v>
      </c>
      <c r="K978" s="418">
        <f>'Merluza común Industrial'!N43</f>
        <v>0</v>
      </c>
      <c r="L978" s="418">
        <f>'Merluza común Industrial'!O43</f>
        <v>207.66499999999999</v>
      </c>
      <c r="M978" s="401">
        <f>'Merluza común Industrial'!P43</f>
        <v>0</v>
      </c>
      <c r="N978" s="379" t="s">
        <v>262</v>
      </c>
      <c r="O978" s="398">
        <f>Resumen_año!$C$5</f>
        <v>43627</v>
      </c>
    </row>
    <row r="979" spans="1:15" ht="15.75" customHeight="1">
      <c r="A979" s="414" t="s">
        <v>90</v>
      </c>
      <c r="B979" s="414" t="s">
        <v>91</v>
      </c>
      <c r="C979" s="408" t="s">
        <v>119</v>
      </c>
      <c r="D979" s="422" t="s">
        <v>120</v>
      </c>
      <c r="E979" s="411" t="str">
        <f>+'Merluza común Industrial'!C19</f>
        <v xml:space="preserve">DERIS S.A.        </v>
      </c>
      <c r="F979" s="414" t="s">
        <v>94</v>
      </c>
      <c r="G979" s="414" t="s">
        <v>97</v>
      </c>
      <c r="H979" s="418">
        <f>'Merluza común Industrial'!E19</f>
        <v>7.2530000000000001</v>
      </c>
      <c r="I979" s="418">
        <f>'Merluza común Industrial'!F19</f>
        <v>0</v>
      </c>
      <c r="J979" s="418">
        <f>'Merluza común Industrial'!G19</f>
        <v>7.2530000000000001</v>
      </c>
      <c r="K979" s="418">
        <f>'Merluza común Industrial'!H19</f>
        <v>0</v>
      </c>
      <c r="L979" s="418">
        <f>'Merluza común Industrial'!I19</f>
        <v>7.2530000000000001</v>
      </c>
      <c r="M979" s="401">
        <f>'Merluza común Industrial'!J19</f>
        <v>0</v>
      </c>
      <c r="N979" s="379" t="s">
        <v>262</v>
      </c>
      <c r="O979" s="398">
        <f>Resumen_año!$C$5</f>
        <v>43627</v>
      </c>
    </row>
    <row r="980" spans="1:15" ht="15.75" customHeight="1">
      <c r="A980" s="414" t="s">
        <v>90</v>
      </c>
      <c r="B980" s="414" t="s">
        <v>91</v>
      </c>
      <c r="C980" s="408" t="s">
        <v>119</v>
      </c>
      <c r="D980" s="422" t="s">
        <v>120</v>
      </c>
      <c r="E980" s="411" t="str">
        <f>+'Merluza común Industrial'!C19</f>
        <v xml:space="preserve">DERIS S.A.        </v>
      </c>
      <c r="F980" s="411" t="s">
        <v>103</v>
      </c>
      <c r="G980" s="414" t="s">
        <v>98</v>
      </c>
      <c r="H980" s="418">
        <f>'Merluza común Industrial'!E20</f>
        <v>2.4180000000000001</v>
      </c>
      <c r="I980" s="418">
        <f>'Merluza común Industrial'!F20</f>
        <v>0</v>
      </c>
      <c r="J980" s="418">
        <f>'Merluza común Industrial'!G20</f>
        <v>9.6709999999999994</v>
      </c>
      <c r="K980" s="418">
        <f>'Merluza común Industrial'!H20</f>
        <v>0</v>
      </c>
      <c r="L980" s="418">
        <f>'Merluza común Industrial'!I20</f>
        <v>9.6709999999999994</v>
      </c>
      <c r="M980" s="401">
        <f>'Merluza común Industrial'!J20</f>
        <v>0</v>
      </c>
      <c r="N980" s="379" t="s">
        <v>262</v>
      </c>
      <c r="O980" s="398">
        <f>Resumen_año!$C$5</f>
        <v>43627</v>
      </c>
    </row>
    <row r="981" spans="1:15" ht="15.75" customHeight="1">
      <c r="A981" s="414" t="s">
        <v>90</v>
      </c>
      <c r="B981" s="414" t="s">
        <v>91</v>
      </c>
      <c r="C981" s="408" t="s">
        <v>119</v>
      </c>
      <c r="D981" s="422" t="s">
        <v>120</v>
      </c>
      <c r="E981" s="411" t="str">
        <f>+'Merluza común Industrial'!C19</f>
        <v xml:space="preserve">DERIS S.A.        </v>
      </c>
      <c r="F981" s="414" t="s">
        <v>94</v>
      </c>
      <c r="G981" s="414" t="s">
        <v>98</v>
      </c>
      <c r="H981" s="418">
        <f>'Merluza común Industrial'!K19</f>
        <v>9.6709999999999994</v>
      </c>
      <c r="I981" s="418">
        <f>'Merluza común Industrial'!L19</f>
        <v>0</v>
      </c>
      <c r="J981" s="418">
        <f>'Merluza común Industrial'!M19</f>
        <v>9.6709999999999994</v>
      </c>
      <c r="K981" s="418">
        <f>'Merluza común Industrial'!N19</f>
        <v>0</v>
      </c>
      <c r="L981" s="418">
        <f>'Merluza común Industrial'!O19</f>
        <v>9.6709999999999994</v>
      </c>
      <c r="M981" s="401">
        <f>'Merluza común Industrial'!P19</f>
        <v>0</v>
      </c>
      <c r="N981" s="379" t="s">
        <v>262</v>
      </c>
      <c r="O981" s="398">
        <f>Resumen_año!$C$5</f>
        <v>43627</v>
      </c>
    </row>
    <row r="982" spans="1:15" ht="15.75" customHeight="1">
      <c r="A982" s="414" t="s">
        <v>90</v>
      </c>
      <c r="B982" s="414" t="s">
        <v>91</v>
      </c>
      <c r="C982" s="408" t="s">
        <v>119</v>
      </c>
      <c r="D982" s="422" t="s">
        <v>120</v>
      </c>
      <c r="E982" s="411" t="str">
        <f>+'Merluza común Industrial'!C51</f>
        <v>SUR AUSTRAL S.A</v>
      </c>
      <c r="F982" s="414" t="s">
        <v>94</v>
      </c>
      <c r="G982" s="414" t="s">
        <v>97</v>
      </c>
      <c r="H982" s="418">
        <f>'Merluza común Industrial'!E51</f>
        <v>0.50900000000000001</v>
      </c>
      <c r="I982" s="418">
        <f>'Merluza común Industrial'!F51</f>
        <v>0</v>
      </c>
      <c r="J982" s="418">
        <f>'Merluza común Industrial'!G51</f>
        <v>0.50900000000000001</v>
      </c>
      <c r="K982" s="418">
        <f>'Merluza común Industrial'!H51</f>
        <v>3.2000000000000001E-2</v>
      </c>
      <c r="L982" s="418">
        <f>'Merluza común Industrial'!I51</f>
        <v>0.47699999999999998</v>
      </c>
      <c r="M982" s="401">
        <f>'Merluza común Industrial'!J51</f>
        <v>6.2868369351669937E-2</v>
      </c>
      <c r="N982" s="379" t="s">
        <v>262</v>
      </c>
      <c r="O982" s="398">
        <f>Resumen_año!$C$5</f>
        <v>43627</v>
      </c>
    </row>
    <row r="983" spans="1:15" ht="15.75" customHeight="1">
      <c r="A983" s="414" t="s">
        <v>90</v>
      </c>
      <c r="B983" s="414" t="s">
        <v>91</v>
      </c>
      <c r="C983" s="408" t="s">
        <v>119</v>
      </c>
      <c r="D983" s="422" t="s">
        <v>120</v>
      </c>
      <c r="E983" s="411" t="str">
        <f>+'Merluza común Industrial'!C51</f>
        <v>SUR AUSTRAL S.A</v>
      </c>
      <c r="F983" s="411" t="s">
        <v>103</v>
      </c>
      <c r="G983" s="414" t="s">
        <v>98</v>
      </c>
      <c r="H983" s="418">
        <f>'Merluza común Industrial'!E52</f>
        <v>0.17</v>
      </c>
      <c r="I983" s="418">
        <f>'Merluza común Industrial'!F52</f>
        <v>0</v>
      </c>
      <c r="J983" s="418">
        <f>'Merluza común Industrial'!G52</f>
        <v>0.64700000000000002</v>
      </c>
      <c r="K983" s="418">
        <f>'Merluza común Industrial'!H52</f>
        <v>0</v>
      </c>
      <c r="L983" s="418">
        <f>'Merluza común Industrial'!I52</f>
        <v>0.64700000000000002</v>
      </c>
      <c r="M983" s="401">
        <f>'Merluza común Industrial'!J52</f>
        <v>0</v>
      </c>
      <c r="N983" s="379" t="s">
        <v>262</v>
      </c>
      <c r="O983" s="398">
        <f>Resumen_año!$C$5</f>
        <v>43627</v>
      </c>
    </row>
    <row r="984" spans="1:15" ht="15.75" customHeight="1">
      <c r="A984" s="414" t="s">
        <v>90</v>
      </c>
      <c r="B984" s="414" t="s">
        <v>91</v>
      </c>
      <c r="C984" s="408" t="s">
        <v>119</v>
      </c>
      <c r="D984" s="422" t="s">
        <v>120</v>
      </c>
      <c r="E984" s="411" t="str">
        <f>+'Merluza común Industrial'!C51</f>
        <v>SUR AUSTRAL S.A</v>
      </c>
      <c r="F984" s="414" t="s">
        <v>94</v>
      </c>
      <c r="G984" s="414" t="s">
        <v>98</v>
      </c>
      <c r="H984" s="418">
        <f>'Merluza común Industrial'!K51</f>
        <v>0.67900000000000005</v>
      </c>
      <c r="I984" s="418">
        <f>'Merluza común Industrial'!L51</f>
        <v>0</v>
      </c>
      <c r="J984" s="418">
        <f>'Merluza común Industrial'!M51</f>
        <v>0.67900000000000005</v>
      </c>
      <c r="K984" s="418">
        <f>'Merluza común Industrial'!N51</f>
        <v>3.2000000000000001E-2</v>
      </c>
      <c r="L984" s="418">
        <f>'Merluza común Industrial'!O51</f>
        <v>0.64700000000000002</v>
      </c>
      <c r="M984" s="401">
        <f>'Merluza común Industrial'!P51</f>
        <v>0</v>
      </c>
      <c r="N984" s="379" t="s">
        <v>262</v>
      </c>
      <c r="O984" s="398">
        <f>Resumen_año!$C$5</f>
        <v>43627</v>
      </c>
    </row>
    <row r="985" spans="1:15" ht="15.75" customHeight="1">
      <c r="A985" s="414" t="s">
        <v>90</v>
      </c>
      <c r="B985" s="414" t="s">
        <v>91</v>
      </c>
      <c r="C985" s="408" t="s">
        <v>119</v>
      </c>
      <c r="D985" s="422" t="s">
        <v>120</v>
      </c>
      <c r="E985" s="411" t="str">
        <f>+'Merluza común Industrial'!C47</f>
        <v>QUINTERO S.A.</v>
      </c>
      <c r="F985" s="414" t="s">
        <v>94</v>
      </c>
      <c r="G985" s="414" t="s">
        <v>97</v>
      </c>
      <c r="H985" s="418">
        <f>'Merluza común Industrial'!E47</f>
        <v>105.25700000000001</v>
      </c>
      <c r="I985" s="418">
        <f>'Merluza común Industrial'!F47</f>
        <v>-45.889919999999996</v>
      </c>
      <c r="J985" s="418">
        <f>'Merluza común Industrial'!G47</f>
        <v>59.367080000000009</v>
      </c>
      <c r="K985" s="418">
        <f>'Merluza común Industrial'!H47</f>
        <v>0.29499999999999998</v>
      </c>
      <c r="L985" s="418">
        <f>'Merluza común Industrial'!I47</f>
        <v>59.072080000000007</v>
      </c>
      <c r="M985" s="401">
        <f>'Merluza común Industrial'!J47</f>
        <v>4.9690838761145056E-3</v>
      </c>
      <c r="N985" s="379" t="s">
        <v>262</v>
      </c>
      <c r="O985" s="398">
        <f>Resumen_año!$C$5</f>
        <v>43627</v>
      </c>
    </row>
    <row r="986" spans="1:15" ht="15.75" customHeight="1">
      <c r="A986" s="414" t="s">
        <v>90</v>
      </c>
      <c r="B986" s="414" t="s">
        <v>91</v>
      </c>
      <c r="C986" s="408" t="s">
        <v>119</v>
      </c>
      <c r="D986" s="422" t="s">
        <v>120</v>
      </c>
      <c r="E986" s="411" t="str">
        <f>+'Merluza común Industrial'!C47</f>
        <v>QUINTERO S.A.</v>
      </c>
      <c r="F986" s="411" t="s">
        <v>103</v>
      </c>
      <c r="G986" s="414" t="s">
        <v>98</v>
      </c>
      <c r="H986" s="418">
        <f>'Merluza común Industrial'!E48</f>
        <v>35.085999999999999</v>
      </c>
      <c r="I986" s="418">
        <f>'Merluza común Industrial'!F48</f>
        <v>0</v>
      </c>
      <c r="J986" s="418">
        <f>'Merluza común Industrial'!G48</f>
        <v>94.158080000000012</v>
      </c>
      <c r="K986" s="418">
        <f>'Merluza común Industrial'!H48</f>
        <v>0</v>
      </c>
      <c r="L986" s="418">
        <f>'Merluza común Industrial'!I48</f>
        <v>94.158080000000012</v>
      </c>
      <c r="M986" s="401">
        <f>'Merluza común Industrial'!J48</f>
        <v>0</v>
      </c>
      <c r="N986" s="379" t="s">
        <v>262</v>
      </c>
      <c r="O986" s="398">
        <f>Resumen_año!$C$5</f>
        <v>43627</v>
      </c>
    </row>
    <row r="987" spans="1:15" ht="15.75" customHeight="1">
      <c r="A987" s="414" t="s">
        <v>90</v>
      </c>
      <c r="B987" s="414" t="s">
        <v>91</v>
      </c>
      <c r="C987" s="408" t="s">
        <v>119</v>
      </c>
      <c r="D987" s="422" t="s">
        <v>120</v>
      </c>
      <c r="E987" s="411" t="str">
        <f>+'Merluza común Industrial'!C47</f>
        <v>QUINTERO S.A.</v>
      </c>
      <c r="F987" s="414" t="s">
        <v>94</v>
      </c>
      <c r="G987" s="414" t="s">
        <v>98</v>
      </c>
      <c r="H987" s="418">
        <f>'Merluza común Industrial'!K47</f>
        <v>140.34300000000002</v>
      </c>
      <c r="I987" s="418">
        <f>'Merluza común Industrial'!L47</f>
        <v>-45.889919999999996</v>
      </c>
      <c r="J987" s="418">
        <f>'Merluza común Industrial'!M47</f>
        <v>94.453080000000028</v>
      </c>
      <c r="K987" s="418">
        <f>'Merluza común Industrial'!N47</f>
        <v>0.29499999999999998</v>
      </c>
      <c r="L987" s="418">
        <f>'Merluza común Industrial'!O47</f>
        <v>94.158080000000027</v>
      </c>
      <c r="M987" s="401">
        <f>'Merluza común Industrial'!P47</f>
        <v>3.1232438370458636E-3</v>
      </c>
      <c r="N987" s="379" t="s">
        <v>262</v>
      </c>
      <c r="O987" s="398">
        <f>Resumen_año!$C$5</f>
        <v>43627</v>
      </c>
    </row>
    <row r="988" spans="1:15" ht="15.75" customHeight="1">
      <c r="A988" s="414" t="s">
        <v>90</v>
      </c>
      <c r="B988" s="414" t="s">
        <v>91</v>
      </c>
      <c r="C988" s="408" t="s">
        <v>119</v>
      </c>
      <c r="D988" s="422" t="s">
        <v>120</v>
      </c>
      <c r="E988" s="411" t="str">
        <f>+'Merluza común Industrial'!C13</f>
        <v xml:space="preserve">BRACPESCA S.A.              </v>
      </c>
      <c r="F988" s="414" t="s">
        <v>94</v>
      </c>
      <c r="G988" s="414" t="s">
        <v>97</v>
      </c>
      <c r="H988" s="418">
        <f>'Merluza común Industrial'!E13</f>
        <v>241.59299999999999</v>
      </c>
      <c r="I988" s="418">
        <f>'Merluza común Industrial'!F13</f>
        <v>-52.853760000000001</v>
      </c>
      <c r="J988" s="418">
        <f>'Merluza común Industrial'!G13</f>
        <v>188.73924</v>
      </c>
      <c r="K988" s="418">
        <f>'Merluza común Industrial'!H13</f>
        <v>4.5739999999999998</v>
      </c>
      <c r="L988" s="418">
        <f>'Merluza común Industrial'!I13</f>
        <v>184.16523999999998</v>
      </c>
      <c r="M988" s="401">
        <f>'Merluza común Industrial'!J13</f>
        <v>2.4234494109439033E-2</v>
      </c>
      <c r="N988" s="379" t="s">
        <v>262</v>
      </c>
      <c r="O988" s="398">
        <f>Resumen_año!$C$5</f>
        <v>43627</v>
      </c>
    </row>
    <row r="989" spans="1:15" ht="15.75" customHeight="1">
      <c r="A989" s="414" t="s">
        <v>90</v>
      </c>
      <c r="B989" s="414" t="s">
        <v>91</v>
      </c>
      <c r="C989" s="408" t="s">
        <v>119</v>
      </c>
      <c r="D989" s="422" t="s">
        <v>120</v>
      </c>
      <c r="E989" s="411" t="str">
        <f>+'Merluza común Industrial'!C13</f>
        <v xml:space="preserve">BRACPESCA S.A.              </v>
      </c>
      <c r="F989" s="411" t="s">
        <v>103</v>
      </c>
      <c r="G989" s="414" t="s">
        <v>98</v>
      </c>
      <c r="H989" s="418">
        <f>'Merluza común Industrial'!E14</f>
        <v>80.531000000000006</v>
      </c>
      <c r="I989" s="418">
        <f>'Merluza común Industrial'!F14</f>
        <v>0</v>
      </c>
      <c r="J989" s="418">
        <f>'Merluza común Industrial'!G14</f>
        <v>264.69623999999999</v>
      </c>
      <c r="K989" s="418">
        <f>'Merluza común Industrial'!H14</f>
        <v>0</v>
      </c>
      <c r="L989" s="418">
        <f>'Merluza común Industrial'!I14</f>
        <v>264.69623999999999</v>
      </c>
      <c r="M989" s="401">
        <f>'Merluza común Industrial'!J14</f>
        <v>0</v>
      </c>
      <c r="N989" s="379" t="s">
        <v>262</v>
      </c>
      <c r="O989" s="398">
        <f>Resumen_año!$C$5</f>
        <v>43627</v>
      </c>
    </row>
    <row r="990" spans="1:15" ht="15.75" customHeight="1">
      <c r="A990" s="414" t="s">
        <v>90</v>
      </c>
      <c r="B990" s="414" t="s">
        <v>91</v>
      </c>
      <c r="C990" s="408" t="s">
        <v>119</v>
      </c>
      <c r="D990" s="422" t="s">
        <v>120</v>
      </c>
      <c r="E990" s="411" t="str">
        <f>+'Merluza común Industrial'!C13</f>
        <v xml:space="preserve">BRACPESCA S.A.              </v>
      </c>
      <c r="F990" s="414" t="s">
        <v>94</v>
      </c>
      <c r="G990" s="414" t="s">
        <v>98</v>
      </c>
      <c r="H990" s="418">
        <f>'Merluza común Industrial'!K13</f>
        <v>322.12400000000002</v>
      </c>
      <c r="I990" s="418">
        <f>'Merluza común Industrial'!L43</f>
        <v>0</v>
      </c>
      <c r="J990" s="418">
        <f>'Merluza común Industrial'!M43</f>
        <v>207.66499999999999</v>
      </c>
      <c r="K990" s="418">
        <f>'Merluza común Industrial'!N43</f>
        <v>0</v>
      </c>
      <c r="L990" s="418">
        <f>'Merluza común Industrial'!O43</f>
        <v>207.66499999999999</v>
      </c>
      <c r="M990" s="566">
        <f>'Merluza común Industrial'!P43</f>
        <v>0</v>
      </c>
      <c r="N990" s="379" t="s">
        <v>262</v>
      </c>
      <c r="O990" s="398">
        <f>Resumen_año!$C$5</f>
        <v>43627</v>
      </c>
    </row>
    <row r="991" spans="1:15" ht="15.75" customHeight="1">
      <c r="A991" s="414" t="s">
        <v>90</v>
      </c>
      <c r="B991" s="414" t="s">
        <v>91</v>
      </c>
      <c r="C991" s="408" t="s">
        <v>119</v>
      </c>
      <c r="D991" s="422" t="s">
        <v>120</v>
      </c>
      <c r="E991" s="411" t="str">
        <f>+'Merluza común Industrial'!C49</f>
        <v>RUBIO Y MAUAD LTDA</v>
      </c>
      <c r="F991" s="414" t="s">
        <v>94</v>
      </c>
      <c r="G991" s="414" t="s">
        <v>97</v>
      </c>
      <c r="H991" s="418">
        <f>'Merluza común Industrial'!E49</f>
        <v>154.38999999999999</v>
      </c>
      <c r="I991" s="418">
        <f>'Merluza común Industrial'!F49</f>
        <v>0</v>
      </c>
      <c r="J991" s="418">
        <f>'Merluza común Industrial'!G49</f>
        <v>154.38999999999999</v>
      </c>
      <c r="K991" s="418">
        <f>'Merluza común Industrial'!H49</f>
        <v>0</v>
      </c>
      <c r="L991" s="418">
        <f>'Merluza común Industrial'!I49</f>
        <v>154.38999999999999</v>
      </c>
      <c r="M991" s="401">
        <f>'Merluza común Industrial'!J49</f>
        <v>0</v>
      </c>
      <c r="N991" s="379" t="s">
        <v>262</v>
      </c>
      <c r="O991" s="398">
        <f>Resumen_año!$C$5</f>
        <v>43627</v>
      </c>
    </row>
    <row r="992" spans="1:15" ht="15.75" customHeight="1">
      <c r="A992" s="414" t="s">
        <v>90</v>
      </c>
      <c r="B992" s="414" t="s">
        <v>91</v>
      </c>
      <c r="C992" s="408" t="s">
        <v>119</v>
      </c>
      <c r="D992" s="422" t="s">
        <v>120</v>
      </c>
      <c r="E992" s="411" t="str">
        <f>+'Merluza común Industrial'!C49</f>
        <v>RUBIO Y MAUAD LTDA</v>
      </c>
      <c r="F992" s="411" t="s">
        <v>103</v>
      </c>
      <c r="G992" s="414" t="s">
        <v>98</v>
      </c>
      <c r="H992" s="418">
        <f>'Merluza común Industrial'!E50</f>
        <v>51.463000000000001</v>
      </c>
      <c r="I992" s="418">
        <f>'Merluza común Industrial'!F50</f>
        <v>0</v>
      </c>
      <c r="J992" s="418">
        <f>'Merluza común Industrial'!G50</f>
        <v>205.85299999999998</v>
      </c>
      <c r="K992" s="418">
        <f>'Merluza común Industrial'!H50</f>
        <v>0</v>
      </c>
      <c r="L992" s="418">
        <f>'Merluza común Industrial'!I50</f>
        <v>205.85299999999998</v>
      </c>
      <c r="M992" s="401">
        <f>'Merluza común Industrial'!J50</f>
        <v>0</v>
      </c>
      <c r="N992" s="379" t="s">
        <v>262</v>
      </c>
      <c r="O992" s="398">
        <f>Resumen_año!$C$5</f>
        <v>43627</v>
      </c>
    </row>
    <row r="993" spans="1:15" ht="15.75" customHeight="1">
      <c r="A993" s="414" t="s">
        <v>90</v>
      </c>
      <c r="B993" s="414" t="s">
        <v>91</v>
      </c>
      <c r="C993" s="408" t="s">
        <v>119</v>
      </c>
      <c r="D993" s="422" t="s">
        <v>120</v>
      </c>
      <c r="E993" s="411" t="str">
        <f>+'Merluza común Industrial'!C49</f>
        <v>RUBIO Y MAUAD LTDA</v>
      </c>
      <c r="F993" s="414" t="s">
        <v>94</v>
      </c>
      <c r="G993" s="414" t="s">
        <v>98</v>
      </c>
      <c r="H993" s="418">
        <f>'Merluza común Industrial'!K49</f>
        <v>205.85299999999998</v>
      </c>
      <c r="I993" s="418">
        <f>'Merluza común Industrial'!L49</f>
        <v>0</v>
      </c>
      <c r="J993" s="418">
        <f>'Merluza común Industrial'!M49</f>
        <v>205.85299999999998</v>
      </c>
      <c r="K993" s="418">
        <f>'Merluza común Industrial'!N49</f>
        <v>0</v>
      </c>
      <c r="L993" s="418">
        <f>'Merluza común Industrial'!O49</f>
        <v>205.85299999999998</v>
      </c>
      <c r="M993" s="401">
        <f>'Merluza común Industrial'!P49</f>
        <v>0</v>
      </c>
      <c r="N993" s="379" t="s">
        <v>262</v>
      </c>
      <c r="O993" s="398">
        <f>Resumen_año!$C$5</f>
        <v>43627</v>
      </c>
    </row>
    <row r="994" spans="1:15" ht="15.75" customHeight="1">
      <c r="A994" s="414" t="s">
        <v>90</v>
      </c>
      <c r="B994" s="414" t="s">
        <v>91</v>
      </c>
      <c r="C994" s="408" t="s">
        <v>119</v>
      </c>
      <c r="D994" s="422" t="s">
        <v>120</v>
      </c>
      <c r="E994" s="411" t="str">
        <f>+'Merluza común Industrial'!C45</f>
        <v>PACIFICBLU SpA.</v>
      </c>
      <c r="F994" s="414" t="s">
        <v>94</v>
      </c>
      <c r="G994" s="414" t="s">
        <v>97</v>
      </c>
      <c r="H994" s="418">
        <f>'Merluza común Industrial'!E45</f>
        <v>9010.61</v>
      </c>
      <c r="I994" s="418">
        <f>'Merluza común Industrial'!F45</f>
        <v>1442.2755456</v>
      </c>
      <c r="J994" s="418">
        <f>'Merluza común Industrial'!G45</f>
        <v>10452.8855456</v>
      </c>
      <c r="K994" s="418">
        <f>'Merluza común Industrial'!H45</f>
        <v>7189.5249999999996</v>
      </c>
      <c r="L994" s="418">
        <f>'Merluza común Industrial'!I45</f>
        <v>3263.3605456000005</v>
      </c>
      <c r="M994" s="401">
        <f>'Merluza común Industrial'!J45</f>
        <v>0.68780290080056716</v>
      </c>
      <c r="N994" s="379" t="s">
        <v>262</v>
      </c>
      <c r="O994" s="398">
        <f>Resumen_año!$C$5</f>
        <v>43627</v>
      </c>
    </row>
    <row r="995" spans="1:15" ht="15.75" customHeight="1">
      <c r="A995" s="414" t="s">
        <v>90</v>
      </c>
      <c r="B995" s="414" t="s">
        <v>91</v>
      </c>
      <c r="C995" s="408" t="s">
        <v>119</v>
      </c>
      <c r="D995" s="422" t="s">
        <v>120</v>
      </c>
      <c r="E995" s="411" t="str">
        <f>+'Merluza común Industrial'!C45</f>
        <v>PACIFICBLU SpA.</v>
      </c>
      <c r="F995" s="411" t="s">
        <v>103</v>
      </c>
      <c r="G995" s="414" t="s">
        <v>98</v>
      </c>
      <c r="H995" s="418">
        <f>'Merluza común Industrial'!E46</f>
        <v>3003.5369999999998</v>
      </c>
      <c r="I995" s="418">
        <f>'Merluza común Industrial'!F46</f>
        <v>0</v>
      </c>
      <c r="J995" s="418">
        <f>'Merluza común Industrial'!G46</f>
        <v>6266.8975456000007</v>
      </c>
      <c r="K995" s="418">
        <f>'Merluza común Industrial'!H46</f>
        <v>0</v>
      </c>
      <c r="L995" s="418">
        <f>'Merluza común Industrial'!I46</f>
        <v>6266.8975456000007</v>
      </c>
      <c r="M995" s="401">
        <f>'Merluza común Industrial'!J46</f>
        <v>0</v>
      </c>
      <c r="N995" s="379" t="s">
        <v>262</v>
      </c>
      <c r="O995" s="398">
        <f>Resumen_año!$C$5</f>
        <v>43627</v>
      </c>
    </row>
    <row r="996" spans="1:15" ht="15.75" customHeight="1">
      <c r="A996" s="414" t="s">
        <v>90</v>
      </c>
      <c r="B996" s="414" t="s">
        <v>91</v>
      </c>
      <c r="C996" s="408" t="s">
        <v>119</v>
      </c>
      <c r="D996" s="422" t="s">
        <v>120</v>
      </c>
      <c r="E996" s="411" t="str">
        <f>+'Merluza común Industrial'!C45</f>
        <v>PACIFICBLU SpA.</v>
      </c>
      <c r="F996" s="414" t="s">
        <v>94</v>
      </c>
      <c r="G996" s="414" t="s">
        <v>98</v>
      </c>
      <c r="H996" s="418">
        <f>'Merluza común Industrial'!K45</f>
        <v>12014.147000000001</v>
      </c>
      <c r="I996" s="418">
        <f>'Merluza común Industrial'!L45</f>
        <v>1442.2755456</v>
      </c>
      <c r="J996" s="418">
        <f>'Merluza común Industrial'!M45</f>
        <v>13456.4225456</v>
      </c>
      <c r="K996" s="418">
        <f>'Merluza común Industrial'!N45</f>
        <v>7189.5249999999996</v>
      </c>
      <c r="L996" s="418">
        <f>'Merluza común Industrial'!O45</f>
        <v>6266.8975456000007</v>
      </c>
      <c r="M996" s="401">
        <f>'Merluza común Industrial'!P45</f>
        <v>0.53428204826630099</v>
      </c>
      <c r="N996" s="379" t="s">
        <v>262</v>
      </c>
      <c r="O996" s="398">
        <f>Resumen_año!$C$5</f>
        <v>43627</v>
      </c>
    </row>
    <row r="997" spans="1:15" ht="15.75" customHeight="1">
      <c r="A997" s="414" t="s">
        <v>90</v>
      </c>
      <c r="B997" s="414" t="s">
        <v>91</v>
      </c>
      <c r="C997" s="408" t="s">
        <v>119</v>
      </c>
      <c r="D997" s="422" t="s">
        <v>120</v>
      </c>
      <c r="E997" s="408" t="str">
        <f>+'Merluza común Industrial'!C11</f>
        <v xml:space="preserve">ASESORIAS FINANCIERAS Y COMUCACIONALES LTDA. </v>
      </c>
      <c r="F997" s="414" t="s">
        <v>94</v>
      </c>
      <c r="G997" s="414" t="s">
        <v>97</v>
      </c>
      <c r="H997" s="418">
        <f>'Merluza común Industrial'!E11</f>
        <v>88.686999999999998</v>
      </c>
      <c r="I997" s="418">
        <f>'Merluza común Industrial'!F11</f>
        <v>-118.249</v>
      </c>
      <c r="J997" s="418">
        <f>'Merluza común Industrial'!G11</f>
        <v>-29.561999999999998</v>
      </c>
      <c r="K997" s="418">
        <f>'Merluza común Industrial'!H11</f>
        <v>0</v>
      </c>
      <c r="L997" s="418">
        <f>'Merluza común Industrial'!I11</f>
        <v>-29.561999999999998</v>
      </c>
      <c r="M997" s="401">
        <f>'Merluza común Industrial'!J11</f>
        <v>0</v>
      </c>
      <c r="N997" s="379" t="s">
        <v>262</v>
      </c>
      <c r="O997" s="398">
        <f>Resumen_año!$C$5</f>
        <v>43627</v>
      </c>
    </row>
    <row r="998" spans="1:15" ht="15.75" customHeight="1">
      <c r="A998" s="414" t="s">
        <v>90</v>
      </c>
      <c r="B998" s="414" t="s">
        <v>91</v>
      </c>
      <c r="C998" s="408" t="s">
        <v>119</v>
      </c>
      <c r="D998" s="422" t="s">
        <v>120</v>
      </c>
      <c r="E998" s="408" t="str">
        <f>+'Merluza común Industrial'!C11</f>
        <v xml:space="preserve">ASESORIAS FINANCIERAS Y COMUCACIONALES LTDA. </v>
      </c>
      <c r="F998" s="411" t="s">
        <v>103</v>
      </c>
      <c r="G998" s="414" t="s">
        <v>98</v>
      </c>
      <c r="H998" s="418">
        <f>'Merluza común Industrial'!E12</f>
        <v>29.562000000000001</v>
      </c>
      <c r="I998" s="418">
        <f>'Merluza común Industrial'!F12</f>
        <v>0</v>
      </c>
      <c r="J998" s="418">
        <f>'Merluza común Industrial'!G12</f>
        <v>0</v>
      </c>
      <c r="K998" s="418">
        <f>'Merluza común Industrial'!H12</f>
        <v>0</v>
      </c>
      <c r="L998" s="418">
        <f>'Merluza común Industrial'!I12</f>
        <v>0</v>
      </c>
      <c r="M998" s="401" t="e">
        <f>'Merluza común Industrial'!J12</f>
        <v>#DIV/0!</v>
      </c>
      <c r="N998" s="379" t="s">
        <v>262</v>
      </c>
      <c r="O998" s="398">
        <f>Resumen_año!$C$5</f>
        <v>43627</v>
      </c>
    </row>
    <row r="999" spans="1:15" ht="15.75" customHeight="1">
      <c r="A999" s="414" t="s">
        <v>90</v>
      </c>
      <c r="B999" s="414" t="s">
        <v>91</v>
      </c>
      <c r="C999" s="408" t="s">
        <v>119</v>
      </c>
      <c r="D999" s="422" t="s">
        <v>120</v>
      </c>
      <c r="E999" s="408" t="str">
        <f>+'Merluza común Industrial'!C11</f>
        <v xml:space="preserve">ASESORIAS FINANCIERAS Y COMUCACIONALES LTDA. </v>
      </c>
      <c r="F999" s="414" t="s">
        <v>94</v>
      </c>
      <c r="G999" s="414" t="s">
        <v>98</v>
      </c>
      <c r="H999" s="418">
        <f>'Merluza común Industrial'!K11</f>
        <v>118.249</v>
      </c>
      <c r="I999" s="418">
        <f>'Merluza común Industrial'!L11</f>
        <v>-118.249</v>
      </c>
      <c r="J999" s="418">
        <f>'Merluza común Industrial'!M11</f>
        <v>0</v>
      </c>
      <c r="K999" s="418">
        <f>'Merluza común Industrial'!N11</f>
        <v>0</v>
      </c>
      <c r="L999" s="418">
        <f>'Merluza común Industrial'!O11</f>
        <v>0</v>
      </c>
      <c r="M999" s="401" t="e">
        <f>'Merluza común Industrial'!P11</f>
        <v>#DIV/0!</v>
      </c>
      <c r="N999" s="379" t="s">
        <v>262</v>
      </c>
      <c r="O999" s="398">
        <f>Resumen_año!$C$5</f>
        <v>43627</v>
      </c>
    </row>
    <row r="1000" spans="1:15" ht="15.75" customHeight="1">
      <c r="A1000" s="414" t="s">
        <v>90</v>
      </c>
      <c r="B1000" s="414" t="s">
        <v>91</v>
      </c>
      <c r="C1000" s="408" t="s">
        <v>119</v>
      </c>
      <c r="D1000" s="377" t="s">
        <v>120</v>
      </c>
      <c r="E1000" s="411" t="str">
        <f>+'Merluza común Industrial'!C15</f>
        <v xml:space="preserve">CAMANCHACA PESCA SUR S.A. </v>
      </c>
      <c r="F1000" s="414" t="s">
        <v>94</v>
      </c>
      <c r="G1000" s="414" t="s">
        <v>97</v>
      </c>
      <c r="H1000" s="418">
        <f>'Merluza común Industrial'!E15</f>
        <v>17.302</v>
      </c>
      <c r="I1000" s="418">
        <f>'Merluza común Industrial'!F15</f>
        <v>-1.2499</v>
      </c>
      <c r="J1000" s="418">
        <f>'Merluza común Industrial'!G15</f>
        <v>16.052099999999999</v>
      </c>
      <c r="K1000" s="418">
        <f>'Merluza común Industrial'!H15</f>
        <v>1.871</v>
      </c>
      <c r="L1000" s="418">
        <f>'Merluza común Industrial'!I15</f>
        <v>14.181099999999999</v>
      </c>
      <c r="M1000" s="401">
        <f>'Merluza común Industrial'!J15</f>
        <v>0.11655795814877805</v>
      </c>
      <c r="N1000" s="379" t="s">
        <v>262</v>
      </c>
      <c r="O1000" s="398">
        <f>Resumen_año!$C$5</f>
        <v>43627</v>
      </c>
    </row>
    <row r="1001" spans="1:15" ht="15.75" customHeight="1">
      <c r="A1001" s="414" t="s">
        <v>90</v>
      </c>
      <c r="B1001" s="414" t="s">
        <v>91</v>
      </c>
      <c r="C1001" s="408" t="s">
        <v>119</v>
      </c>
      <c r="D1001" s="422" t="s">
        <v>120</v>
      </c>
      <c r="E1001" s="411" t="str">
        <f>+'Merluza común Industrial'!C15</f>
        <v xml:space="preserve">CAMANCHACA PESCA SUR S.A. </v>
      </c>
      <c r="F1001" s="411" t="s">
        <v>103</v>
      </c>
      <c r="G1001" s="414" t="s">
        <v>98</v>
      </c>
      <c r="H1001" s="418">
        <f>'Merluza común Industrial'!E16</f>
        <v>5.7670000000000003</v>
      </c>
      <c r="I1001" s="418">
        <f>'Merluza común Industrial'!F16</f>
        <v>0</v>
      </c>
      <c r="J1001" s="418">
        <f>'Merluza común Industrial'!G16</f>
        <v>19.9481</v>
      </c>
      <c r="K1001" s="418">
        <f>'Merluza común Industrial'!H16</f>
        <v>0</v>
      </c>
      <c r="L1001" s="418">
        <f>'Merluza común Industrial'!I16</f>
        <v>19.9481</v>
      </c>
      <c r="M1001" s="401">
        <f>'Merluza común Industrial'!J16</f>
        <v>0</v>
      </c>
      <c r="N1001" s="379" t="s">
        <v>262</v>
      </c>
      <c r="O1001" s="398">
        <f>Resumen_año!$C$5</f>
        <v>43627</v>
      </c>
    </row>
    <row r="1002" spans="1:15" ht="15.75" customHeight="1">
      <c r="A1002" s="414" t="s">
        <v>90</v>
      </c>
      <c r="B1002" s="414" t="s">
        <v>91</v>
      </c>
      <c r="C1002" s="408" t="s">
        <v>119</v>
      </c>
      <c r="D1002" s="422" t="s">
        <v>120</v>
      </c>
      <c r="E1002" s="96" t="str">
        <f>+'Merluza común Industrial'!C15</f>
        <v xml:space="preserve">CAMANCHACA PESCA SUR S.A. </v>
      </c>
      <c r="F1002" s="414" t="s">
        <v>94</v>
      </c>
      <c r="G1002" s="414" t="s">
        <v>98</v>
      </c>
      <c r="H1002" s="418">
        <f>'Merluza común Industrial'!K15</f>
        <v>23.068999999999999</v>
      </c>
      <c r="I1002" s="418">
        <f>'Merluza común Industrial'!L15</f>
        <v>-1.2499</v>
      </c>
      <c r="J1002" s="418">
        <f>'Merluza común Industrial'!M15</f>
        <v>21.819099999999999</v>
      </c>
      <c r="K1002" s="418">
        <f>'Merluza común Industrial'!N15</f>
        <v>1.871</v>
      </c>
      <c r="L1002" s="418">
        <f>'Merluza común Industrial'!O15</f>
        <v>19.9481</v>
      </c>
      <c r="M1002" s="401">
        <f>'Merluza común Industrial'!P15</f>
        <v>8.5750557997350943E-2</v>
      </c>
      <c r="N1002" s="379" t="s">
        <v>262</v>
      </c>
      <c r="O1002" s="398">
        <f>Resumen_año!$C$5</f>
        <v>43627</v>
      </c>
    </row>
    <row r="1003" spans="1:15" ht="15.75" customHeight="1">
      <c r="A1003" s="414" t="s">
        <v>90</v>
      </c>
      <c r="B1003" s="414" t="s">
        <v>91</v>
      </c>
      <c r="C1003" s="411" t="s">
        <v>119</v>
      </c>
      <c r="D1003" s="377" t="s">
        <v>120</v>
      </c>
      <c r="E1003" s="14" t="str">
        <f>+'Merluza común Industrial'!C31</f>
        <v>ISLA QUIHUA S.A</v>
      </c>
      <c r="F1003" s="414" t="s">
        <v>94</v>
      </c>
      <c r="G1003" s="414" t="s">
        <v>97</v>
      </c>
      <c r="H1003" s="418">
        <f>'Merluza común Industrial'!E31</f>
        <v>107.901</v>
      </c>
      <c r="I1003" s="418">
        <f>'Merluza común Industrial'!F31</f>
        <v>0</v>
      </c>
      <c r="J1003" s="418">
        <f>'Merluza común Industrial'!G31</f>
        <v>107.901</v>
      </c>
      <c r="K1003" s="418">
        <f>'Merluza común Industrial'!H31</f>
        <v>0</v>
      </c>
      <c r="L1003" s="418">
        <f>'Merluza común Industrial'!I31</f>
        <v>107.901</v>
      </c>
      <c r="M1003" s="401">
        <f>'Merluza común Industrial'!J31</f>
        <v>0</v>
      </c>
      <c r="N1003" s="379" t="s">
        <v>262</v>
      </c>
      <c r="O1003" s="398">
        <f>Resumen_año!$C$5</f>
        <v>43627</v>
      </c>
    </row>
    <row r="1004" spans="1:15" ht="15.75" customHeight="1">
      <c r="A1004" s="414" t="s">
        <v>90</v>
      </c>
      <c r="B1004" s="414" t="s">
        <v>91</v>
      </c>
      <c r="C1004" s="408" t="s">
        <v>119</v>
      </c>
      <c r="D1004" s="422" t="s">
        <v>120</v>
      </c>
      <c r="E1004" s="14" t="str">
        <f>+'Merluza común Industrial'!C31</f>
        <v>ISLA QUIHUA S.A</v>
      </c>
      <c r="F1004" s="411" t="s">
        <v>103</v>
      </c>
      <c r="G1004" s="414" t="s">
        <v>98</v>
      </c>
      <c r="H1004" s="418">
        <f>'Merluza común Industrial'!E32</f>
        <v>35.966999999999999</v>
      </c>
      <c r="I1004" s="418">
        <f>'Merluza común Industrial'!F32</f>
        <v>0</v>
      </c>
      <c r="J1004" s="418">
        <f>'Merluza común Industrial'!G32</f>
        <v>143.86799999999999</v>
      </c>
      <c r="K1004" s="418">
        <f>'Merluza común Industrial'!H32</f>
        <v>0</v>
      </c>
      <c r="L1004" s="418">
        <f>'Merluza común Industrial'!I32</f>
        <v>143.86799999999999</v>
      </c>
      <c r="M1004" s="401">
        <f>'Merluza común Industrial'!J32</f>
        <v>0</v>
      </c>
      <c r="N1004" s="379" t="s">
        <v>262</v>
      </c>
      <c r="O1004" s="398">
        <f>Resumen_año!$C$5</f>
        <v>43627</v>
      </c>
    </row>
    <row r="1005" spans="1:15" ht="15.75" customHeight="1">
      <c r="A1005" s="414" t="s">
        <v>90</v>
      </c>
      <c r="B1005" s="414" t="s">
        <v>91</v>
      </c>
      <c r="C1005" s="408" t="s">
        <v>119</v>
      </c>
      <c r="D1005" s="422" t="s">
        <v>120</v>
      </c>
      <c r="E1005" s="14" t="str">
        <f>+'Merluza común Industrial'!C31</f>
        <v>ISLA QUIHUA S.A</v>
      </c>
      <c r="F1005" s="414" t="s">
        <v>94</v>
      </c>
      <c r="G1005" s="414" t="s">
        <v>98</v>
      </c>
      <c r="H1005" s="418">
        <f>'Merluza común Industrial'!K31</f>
        <v>143.86799999999999</v>
      </c>
      <c r="I1005" s="418">
        <f>'Merluza común Industrial'!L31</f>
        <v>0</v>
      </c>
      <c r="J1005" s="418">
        <f>'Merluza común Industrial'!M31</f>
        <v>143.86799999999999</v>
      </c>
      <c r="K1005" s="418">
        <f>'Merluza común Industrial'!N31</f>
        <v>0</v>
      </c>
      <c r="L1005" s="418">
        <f>'Merluza común Industrial'!O31</f>
        <v>143.86799999999999</v>
      </c>
      <c r="M1005" s="401">
        <f>'Merluza común Industrial'!P31</f>
        <v>0</v>
      </c>
      <c r="N1005" s="379" t="s">
        <v>262</v>
      </c>
      <c r="O1005" s="398">
        <f>Resumen_año!$C$5</f>
        <v>43627</v>
      </c>
    </row>
    <row r="1006" spans="1:15" ht="15.75" customHeight="1">
      <c r="A1006" s="414" t="s">
        <v>90</v>
      </c>
      <c r="B1006" s="414" t="s">
        <v>91</v>
      </c>
      <c r="C1006" s="408" t="s">
        <v>119</v>
      </c>
      <c r="D1006" s="422" t="s">
        <v>120</v>
      </c>
      <c r="E1006" s="408" t="str">
        <f>+'Merluza común Industrial'!C35</f>
        <v>JORGE COFRE REYES</v>
      </c>
      <c r="F1006" s="414" t="s">
        <v>94</v>
      </c>
      <c r="G1006" s="414" t="s">
        <v>97</v>
      </c>
      <c r="H1006" s="418">
        <f>'Merluza común Industrial'!E35</f>
        <v>0</v>
      </c>
      <c r="I1006" s="418">
        <f>'Merluza común Industrial'!F35</f>
        <v>1.2499</v>
      </c>
      <c r="J1006" s="418">
        <f>'Merluza común Industrial'!G35</f>
        <v>1.2499</v>
      </c>
      <c r="K1006" s="418">
        <f>'Merluza común Industrial'!H35</f>
        <v>0</v>
      </c>
      <c r="L1006" s="418">
        <f>'Merluza común Industrial'!I35</f>
        <v>1.2499</v>
      </c>
      <c r="M1006" s="401">
        <f>'Merluza común Industrial'!J35</f>
        <v>0</v>
      </c>
      <c r="N1006" s="379" t="s">
        <v>262</v>
      </c>
      <c r="O1006" s="398">
        <f>Resumen_año!$C$5</f>
        <v>43627</v>
      </c>
    </row>
    <row r="1007" spans="1:15" ht="15.75" customHeight="1">
      <c r="A1007" s="414" t="s">
        <v>90</v>
      </c>
      <c r="B1007" s="414" t="s">
        <v>91</v>
      </c>
      <c r="C1007" s="408" t="s">
        <v>119</v>
      </c>
      <c r="D1007" s="422" t="s">
        <v>120</v>
      </c>
      <c r="E1007" s="411" t="str">
        <f>+'Merluza común Industrial'!C35</f>
        <v>JORGE COFRE REYES</v>
      </c>
      <c r="F1007" s="411" t="s">
        <v>103</v>
      </c>
      <c r="G1007" s="414" t="s">
        <v>98</v>
      </c>
      <c r="H1007" s="418">
        <f>'Merluza común Industrial'!E36</f>
        <v>0</v>
      </c>
      <c r="I1007" s="418">
        <f>'Merluza común Industrial'!F36</f>
        <v>0</v>
      </c>
      <c r="J1007" s="418">
        <f>'Merluza común Industrial'!G36</f>
        <v>0</v>
      </c>
      <c r="K1007" s="418">
        <f>'Merluza común Industrial'!H36</f>
        <v>0</v>
      </c>
      <c r="L1007" s="418">
        <f>'Merluza común Industrial'!I36</f>
        <v>0</v>
      </c>
      <c r="M1007" s="401" t="e">
        <f>'Merluza común Industrial'!J36</f>
        <v>#DIV/0!</v>
      </c>
      <c r="N1007" s="379" t="s">
        <v>262</v>
      </c>
      <c r="O1007" s="398">
        <f>Resumen_año!$C$5</f>
        <v>43627</v>
      </c>
    </row>
    <row r="1008" spans="1:15" ht="15.75" customHeight="1">
      <c r="A1008" s="414" t="s">
        <v>90</v>
      </c>
      <c r="B1008" s="414" t="s">
        <v>91</v>
      </c>
      <c r="C1008" s="408" t="s">
        <v>119</v>
      </c>
      <c r="D1008" s="422" t="s">
        <v>120</v>
      </c>
      <c r="E1008" s="408" t="str">
        <f>+'Merluza común Industrial'!C35</f>
        <v>JORGE COFRE REYES</v>
      </c>
      <c r="F1008" s="414" t="s">
        <v>94</v>
      </c>
      <c r="G1008" s="414" t="s">
        <v>98</v>
      </c>
      <c r="H1008" s="418">
        <f>'Merluza común Industrial'!K35</f>
        <v>0</v>
      </c>
      <c r="I1008" s="418">
        <f>'Merluza común Industrial'!L35</f>
        <v>1.2499</v>
      </c>
      <c r="J1008" s="418">
        <f>'Merluza común Industrial'!M35</f>
        <v>1.2499</v>
      </c>
      <c r="K1008" s="418">
        <f>'Merluza común Industrial'!N35</f>
        <v>0</v>
      </c>
      <c r="L1008" s="418">
        <f>'Merluza común Industrial'!O35</f>
        <v>1.2499</v>
      </c>
      <c r="M1008" s="401">
        <f>'Merluza común Industrial'!P35</f>
        <v>0</v>
      </c>
      <c r="N1008" s="379" t="s">
        <v>262</v>
      </c>
      <c r="O1008" s="398">
        <f>Resumen_año!$C$5</f>
        <v>43627</v>
      </c>
    </row>
    <row r="1009" spans="1:15" ht="15.75" customHeight="1">
      <c r="A1009" s="414" t="s">
        <v>90</v>
      </c>
      <c r="B1009" s="414" t="s">
        <v>91</v>
      </c>
      <c r="C1009" s="411" t="s">
        <v>119</v>
      </c>
      <c r="D1009" s="411" t="s">
        <v>121</v>
      </c>
      <c r="E1009" s="411" t="s">
        <v>122</v>
      </c>
      <c r="F1009" s="414" t="s">
        <v>94</v>
      </c>
      <c r="G1009" s="414" t="s">
        <v>98</v>
      </c>
      <c r="H1009" s="418">
        <f>'Merluza común Industrial'!K58</f>
        <v>17855.999</v>
      </c>
      <c r="I1009" s="418">
        <f>'Merluza común Industrial'!L58</f>
        <v>28.000000000000099</v>
      </c>
      <c r="J1009" s="418">
        <f>'Merluza común Industrial'!M58</f>
        <v>17883.999</v>
      </c>
      <c r="K1009" s="418">
        <f>'Merluza común Industrial'!N58</f>
        <v>8747.1679999999997</v>
      </c>
      <c r="L1009" s="418">
        <f>'Merluza común Industrial'!O58</f>
        <v>9136.8310000000001</v>
      </c>
      <c r="M1009" s="566">
        <f>'Merluza común Industrial'!P58</f>
        <v>0.48910582023629051</v>
      </c>
      <c r="N1009" s="379" t="s">
        <v>262</v>
      </c>
      <c r="O1009" s="398">
        <f>Resumen_año!$C$5</f>
        <v>43627</v>
      </c>
    </row>
  </sheetData>
  <pageMargins left="0.7" right="0.7" top="0.75" bottom="0.75" header="0.3" footer="0.3"/>
  <pageSetup paperSize="1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0"/>
  <sheetViews>
    <sheetView topLeftCell="C58" zoomScale="80" zoomScaleNormal="80" workbookViewId="0">
      <selection activeCell="O79" sqref="O79"/>
    </sheetView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35" t="s">
        <v>166</v>
      </c>
      <c r="H1" s="15"/>
    </row>
    <row r="2" spans="1:14">
      <c r="A2" s="36">
        <v>14760</v>
      </c>
    </row>
    <row r="3" spans="1:14">
      <c r="A3" s="34"/>
    </row>
    <row r="4" spans="1:14" ht="24">
      <c r="B4" s="30" t="s">
        <v>163</v>
      </c>
      <c r="C4" s="31" t="s">
        <v>164</v>
      </c>
      <c r="D4" s="32"/>
      <c r="E4" s="858" t="s">
        <v>170</v>
      </c>
      <c r="F4" s="858"/>
      <c r="G4" s="29" t="s">
        <v>165</v>
      </c>
      <c r="H4" s="17" t="s">
        <v>167</v>
      </c>
      <c r="J4" s="15"/>
      <c r="N4" s="16"/>
    </row>
    <row r="5" spans="1:14">
      <c r="B5" s="37" t="s">
        <v>132</v>
      </c>
      <c r="C5" s="40">
        <v>91584000</v>
      </c>
      <c r="D5" s="39">
        <v>0</v>
      </c>
      <c r="E5" s="18" t="s">
        <v>168</v>
      </c>
      <c r="F5" s="18" t="s">
        <v>173</v>
      </c>
      <c r="G5" s="18">
        <v>8.4811999999999995E-3</v>
      </c>
      <c r="H5" s="18">
        <f>G5*$A$2</f>
        <v>125.18251199999999</v>
      </c>
      <c r="I5" t="s">
        <v>179</v>
      </c>
    </row>
    <row r="6" spans="1:14">
      <c r="B6" s="25"/>
      <c r="C6" s="19"/>
      <c r="D6" s="21"/>
      <c r="E6" s="18"/>
      <c r="F6" s="18"/>
      <c r="G6" s="18"/>
      <c r="H6" s="18"/>
    </row>
    <row r="7" spans="1:14">
      <c r="B7" s="25"/>
      <c r="C7" s="19"/>
      <c r="D7" s="21"/>
      <c r="E7" s="18"/>
      <c r="F7" s="18"/>
      <c r="G7" s="18"/>
      <c r="H7" s="18"/>
    </row>
    <row r="8" spans="1:14">
      <c r="B8" s="25"/>
      <c r="C8" s="19"/>
      <c r="D8" s="21"/>
      <c r="E8" s="18"/>
      <c r="F8" s="18"/>
      <c r="G8" s="2"/>
      <c r="H8" s="18"/>
    </row>
    <row r="9" spans="1:14">
      <c r="B9" s="25"/>
      <c r="C9" s="19"/>
      <c r="D9" s="21"/>
      <c r="E9" s="18"/>
      <c r="F9" s="18"/>
      <c r="G9" s="18"/>
      <c r="H9" s="18"/>
    </row>
    <row r="10" spans="1:14">
      <c r="B10" s="26"/>
      <c r="C10" s="22"/>
      <c r="D10" s="24"/>
      <c r="E10" s="18"/>
      <c r="F10" s="18"/>
      <c r="G10" s="18"/>
      <c r="H10" s="18"/>
    </row>
    <row r="11" spans="1:14">
      <c r="B11" s="860" t="s">
        <v>131</v>
      </c>
      <c r="C11" s="860"/>
      <c r="D11" s="860"/>
      <c r="E11" s="860"/>
      <c r="F11" s="860"/>
      <c r="G11" s="28">
        <f>SUM(G5:G10)</f>
        <v>8.4811999999999995E-3</v>
      </c>
      <c r="H11" s="28">
        <f>SUM(H5:H10)</f>
        <v>125.18251199999999</v>
      </c>
    </row>
    <row r="12" spans="1:14">
      <c r="B12" s="15"/>
      <c r="C12" s="15"/>
      <c r="D12" s="15"/>
      <c r="E12" s="15"/>
      <c r="F12" s="15"/>
      <c r="G12" s="15"/>
    </row>
    <row r="13" spans="1:14">
      <c r="B13" s="15"/>
      <c r="C13" s="15"/>
      <c r="D13" s="15"/>
      <c r="E13" s="15"/>
      <c r="F13" s="15"/>
      <c r="G13" s="15"/>
    </row>
    <row r="14" spans="1:14">
      <c r="B14" s="15"/>
      <c r="C14" s="15"/>
      <c r="D14" s="15"/>
      <c r="E14" s="15"/>
      <c r="F14" s="15"/>
      <c r="G14" s="15"/>
    </row>
    <row r="15" spans="1:14">
      <c r="B15" s="15"/>
      <c r="C15" s="15"/>
      <c r="D15" s="15"/>
      <c r="E15" s="15"/>
      <c r="F15" s="15"/>
      <c r="G15" s="15"/>
    </row>
    <row r="16" spans="1:14" ht="24">
      <c r="B16" s="30" t="s">
        <v>163</v>
      </c>
      <c r="C16" s="31" t="s">
        <v>164</v>
      </c>
      <c r="D16" s="32"/>
      <c r="E16" s="858" t="s">
        <v>170</v>
      </c>
      <c r="F16" s="858"/>
      <c r="G16" s="29" t="s">
        <v>165</v>
      </c>
      <c r="H16" s="17" t="s">
        <v>167</v>
      </c>
    </row>
    <row r="17" spans="2:9">
      <c r="B17" s="37" t="s">
        <v>133</v>
      </c>
      <c r="C17" s="38">
        <v>76014281</v>
      </c>
      <c r="D17" s="39">
        <v>6</v>
      </c>
      <c r="E17" s="18" t="s">
        <v>168</v>
      </c>
      <c r="F17" s="18" t="s">
        <v>171</v>
      </c>
      <c r="G17" s="18">
        <v>7.47E-5</v>
      </c>
      <c r="H17" s="18">
        <f>G17*$A$2</f>
        <v>1.1025719999999999</v>
      </c>
      <c r="I17" t="s">
        <v>179</v>
      </c>
    </row>
    <row r="18" spans="2:9">
      <c r="B18" s="25"/>
      <c r="C18" s="20"/>
      <c r="D18" s="21"/>
      <c r="E18" s="18" t="s">
        <v>169</v>
      </c>
      <c r="F18" s="18" t="s">
        <v>172</v>
      </c>
      <c r="G18" s="18">
        <v>2.3E-3</v>
      </c>
      <c r="H18" s="18">
        <f>G18*A2</f>
        <v>33.948</v>
      </c>
      <c r="I18" s="15" t="s">
        <v>179</v>
      </c>
    </row>
    <row r="19" spans="2:9">
      <c r="B19" s="25"/>
      <c r="C19" s="20"/>
      <c r="D19" s="21"/>
      <c r="E19" s="18"/>
      <c r="F19" s="18"/>
      <c r="G19" s="18"/>
      <c r="H19" s="18"/>
      <c r="I19" s="15"/>
    </row>
    <row r="20" spans="2:9">
      <c r="B20" s="25"/>
      <c r="C20" s="20"/>
      <c r="D20" s="21"/>
      <c r="E20" s="18"/>
      <c r="F20" s="18"/>
      <c r="G20" s="18"/>
      <c r="H20" s="18"/>
      <c r="I20" s="15"/>
    </row>
    <row r="21" spans="2:9">
      <c r="B21" s="25"/>
      <c r="C21" s="20"/>
      <c r="D21" s="21"/>
      <c r="E21" s="18"/>
      <c r="F21" s="18"/>
      <c r="G21" s="18"/>
      <c r="H21" s="18"/>
      <c r="I21" s="15"/>
    </row>
    <row r="22" spans="2:9">
      <c r="B22" s="25"/>
      <c r="C22" s="20"/>
      <c r="D22" s="21"/>
      <c r="E22" s="18"/>
      <c r="F22" s="18"/>
      <c r="G22" s="18"/>
      <c r="H22" s="18"/>
      <c r="I22" s="15"/>
    </row>
    <row r="23" spans="2:9">
      <c r="B23" s="26"/>
      <c r="C23" s="23"/>
      <c r="D23" s="24"/>
      <c r="E23" s="18"/>
      <c r="F23" s="18"/>
      <c r="G23" s="18"/>
      <c r="H23" s="18"/>
      <c r="I23" s="15"/>
    </row>
    <row r="24" spans="2:9">
      <c r="B24" s="860" t="s">
        <v>131</v>
      </c>
      <c r="C24" s="860"/>
      <c r="D24" s="860"/>
      <c r="E24" s="860"/>
      <c r="F24" s="860"/>
      <c r="G24" s="28">
        <f>SUM(G17:G23)</f>
        <v>2.3747E-3</v>
      </c>
      <c r="H24" s="28">
        <f>SUM(H17:H23)</f>
        <v>35.050572000000003</v>
      </c>
      <c r="I24" s="15"/>
    </row>
    <row r="25" spans="2:9">
      <c r="B25" s="15"/>
      <c r="C25" s="15"/>
      <c r="D25" s="15"/>
      <c r="E25" s="15"/>
      <c r="F25" s="15"/>
      <c r="G25" s="15"/>
      <c r="H25" s="15"/>
    </row>
    <row r="26" spans="2:9">
      <c r="B26" s="15"/>
      <c r="C26" s="15"/>
      <c r="D26" s="15"/>
      <c r="E26" s="15"/>
      <c r="F26" s="27"/>
      <c r="G26" s="15"/>
      <c r="H26" s="15"/>
    </row>
    <row r="27" spans="2:9">
      <c r="B27" s="15"/>
      <c r="C27" s="15"/>
      <c r="D27" s="15"/>
      <c r="E27" s="15"/>
      <c r="F27" s="27"/>
      <c r="G27" s="15"/>
      <c r="H27" s="15"/>
    </row>
    <row r="28" spans="2:9" ht="24">
      <c r="B28" s="30" t="s">
        <v>163</v>
      </c>
      <c r="C28" s="31" t="s">
        <v>164</v>
      </c>
      <c r="D28" s="32"/>
      <c r="E28" s="858" t="s">
        <v>170</v>
      </c>
      <c r="F28" s="858"/>
      <c r="G28" s="29" t="s">
        <v>165</v>
      </c>
      <c r="H28" s="17" t="s">
        <v>167</v>
      </c>
    </row>
    <row r="29" spans="2:9">
      <c r="B29" s="37" t="s">
        <v>134</v>
      </c>
      <c r="C29" s="45">
        <v>76189335</v>
      </c>
      <c r="D29" s="45">
        <v>1</v>
      </c>
      <c r="E29" s="18" t="s">
        <v>168</v>
      </c>
      <c r="F29" s="41" t="s">
        <v>174</v>
      </c>
      <c r="G29" s="42">
        <v>6.6588000000000003E-3</v>
      </c>
      <c r="H29" s="41">
        <f>G29*$A$2</f>
        <v>98.283888000000005</v>
      </c>
      <c r="I29" t="s">
        <v>179</v>
      </c>
    </row>
    <row r="30" spans="2:9">
      <c r="B30" s="25"/>
      <c r="C30" s="15"/>
      <c r="D30" s="15"/>
      <c r="E30" s="18" t="s">
        <v>178</v>
      </c>
      <c r="F30" s="41" t="s">
        <v>177</v>
      </c>
      <c r="G30" s="41">
        <v>-3.0000000000000001E-5</v>
      </c>
      <c r="H30" s="41">
        <f>G30*$A$2</f>
        <v>-0.44280000000000003</v>
      </c>
      <c r="I30" t="s">
        <v>179</v>
      </c>
    </row>
    <row r="31" spans="2:9">
      <c r="B31" s="25"/>
      <c r="C31" s="15"/>
      <c r="D31" s="15"/>
      <c r="E31" s="18" t="s">
        <v>168</v>
      </c>
      <c r="F31" s="41" t="s">
        <v>175</v>
      </c>
      <c r="G31" s="41">
        <v>6.6287999999999998E-3</v>
      </c>
      <c r="H31" s="41">
        <f>G31*$A$2</f>
        <v>97.841087999999999</v>
      </c>
      <c r="I31" t="s">
        <v>179</v>
      </c>
    </row>
    <row r="32" spans="2:9">
      <c r="B32" s="43"/>
      <c r="E32" s="18" t="s">
        <v>169</v>
      </c>
      <c r="F32" s="41" t="s">
        <v>176</v>
      </c>
      <c r="G32" s="41">
        <v>1.7503E-3</v>
      </c>
      <c r="H32" s="41">
        <f>G32*$A$2</f>
        <v>25.834427999999999</v>
      </c>
      <c r="I32" t="s">
        <v>179</v>
      </c>
    </row>
    <row r="33" spans="2:9">
      <c r="B33" s="43"/>
      <c r="E33" s="2"/>
      <c r="F33" s="2"/>
      <c r="G33" s="18"/>
      <c r="H33" s="18"/>
    </row>
    <row r="34" spans="2:9">
      <c r="B34" s="43"/>
      <c r="E34" s="2"/>
      <c r="F34" s="2"/>
      <c r="G34" s="2"/>
      <c r="H34" s="2"/>
    </row>
    <row r="35" spans="2:9">
      <c r="B35" s="43"/>
      <c r="E35" s="2"/>
      <c r="F35" s="2"/>
      <c r="G35" s="2"/>
      <c r="H35" s="2"/>
    </row>
    <row r="36" spans="2:9">
      <c r="B36" s="44"/>
      <c r="E36" s="2"/>
      <c r="F36" s="2"/>
      <c r="G36" s="2"/>
      <c r="H36" s="2"/>
    </row>
    <row r="37" spans="2:9">
      <c r="B37" s="860" t="s">
        <v>131</v>
      </c>
      <c r="C37" s="860"/>
      <c r="D37" s="860"/>
      <c r="E37" s="860"/>
      <c r="F37" s="860"/>
      <c r="G37" s="28">
        <f>G29+G30+G32</f>
        <v>8.3791000000000004E-3</v>
      </c>
      <c r="H37" s="28">
        <f>H29+H30+H32</f>
        <v>123.675516</v>
      </c>
    </row>
    <row r="40" spans="2:9" ht="24">
      <c r="B40" s="33" t="s">
        <v>163</v>
      </c>
      <c r="C40" s="31" t="s">
        <v>164</v>
      </c>
      <c r="D40" s="32"/>
      <c r="E40" s="858" t="s">
        <v>170</v>
      </c>
      <c r="F40" s="858"/>
      <c r="G40" s="29" t="s">
        <v>165</v>
      </c>
      <c r="H40" s="17" t="s">
        <v>167</v>
      </c>
    </row>
    <row r="41" spans="2:9">
      <c r="B41" s="37" t="s">
        <v>135</v>
      </c>
      <c r="C41" s="45">
        <v>5226590</v>
      </c>
      <c r="D41" s="45">
        <v>8</v>
      </c>
      <c r="E41" s="18" t="s">
        <v>168</v>
      </c>
      <c r="F41" s="18" t="s">
        <v>180</v>
      </c>
      <c r="G41" s="41">
        <v>8.4489000000000005E-3</v>
      </c>
      <c r="H41" s="41">
        <f>G41*$A$2</f>
        <v>124.705764</v>
      </c>
      <c r="I41" t="s">
        <v>179</v>
      </c>
    </row>
    <row r="42" spans="2:9">
      <c r="B42" s="43"/>
      <c r="E42" s="18" t="s">
        <v>169</v>
      </c>
      <c r="F42" s="18" t="s">
        <v>183</v>
      </c>
      <c r="G42" s="41">
        <v>1.033E-4</v>
      </c>
      <c r="H42" s="41">
        <f>G42*$A$2</f>
        <v>1.524708</v>
      </c>
      <c r="I42" t="s">
        <v>179</v>
      </c>
    </row>
    <row r="43" spans="2:9">
      <c r="B43" s="43"/>
      <c r="E43" s="18" t="s">
        <v>181</v>
      </c>
      <c r="F43" s="18" t="s">
        <v>182</v>
      </c>
      <c r="G43" s="41">
        <v>-2.0029999999999999E-4</v>
      </c>
      <c r="H43" s="41">
        <f>G43*$A$2</f>
        <v>-2.9564279999999998</v>
      </c>
      <c r="I43" t="s">
        <v>179</v>
      </c>
    </row>
    <row r="44" spans="2:9">
      <c r="B44" s="43"/>
      <c r="E44" s="18"/>
      <c r="F44" s="18"/>
      <c r="G44" s="41"/>
      <c r="H44" s="41"/>
    </row>
    <row r="45" spans="2:9">
      <c r="B45" s="43"/>
      <c r="E45" s="18"/>
      <c r="F45" s="18"/>
      <c r="G45" s="41"/>
      <c r="H45" s="41"/>
    </row>
    <row r="46" spans="2:9">
      <c r="B46" s="44"/>
      <c r="E46" s="18"/>
      <c r="F46" s="18"/>
      <c r="G46" s="41"/>
      <c r="H46" s="41"/>
    </row>
    <row r="47" spans="2:9">
      <c r="B47" s="860" t="s">
        <v>131</v>
      </c>
      <c r="C47" s="860"/>
      <c r="D47" s="860"/>
      <c r="E47" s="860"/>
      <c r="F47" s="860"/>
      <c r="G47" s="28">
        <f>SUM(G41:G46)</f>
        <v>8.3519000000000006E-3</v>
      </c>
      <c r="H47" s="28">
        <f>SUM(H41:H46)</f>
        <v>123.274044</v>
      </c>
    </row>
    <row r="48" spans="2:9">
      <c r="E48" s="15"/>
    </row>
    <row r="49" spans="2:12">
      <c r="E49" s="15"/>
    </row>
    <row r="50" spans="2:12" ht="24">
      <c r="B50" s="33" t="s">
        <v>163</v>
      </c>
      <c r="C50" s="31" t="s">
        <v>164</v>
      </c>
      <c r="D50" s="32"/>
      <c r="E50" s="858" t="s">
        <v>170</v>
      </c>
      <c r="F50" s="858"/>
      <c r="G50" s="29" t="s">
        <v>165</v>
      </c>
      <c r="H50" s="17" t="s">
        <v>167</v>
      </c>
      <c r="I50">
        <v>1.0000000000000001E-5</v>
      </c>
    </row>
    <row r="51" spans="2:12">
      <c r="B51" s="37" t="s">
        <v>136</v>
      </c>
      <c r="C51" s="45">
        <v>76346240</v>
      </c>
      <c r="D51" s="45">
        <v>4</v>
      </c>
      <c r="E51" s="18" t="s">
        <v>168</v>
      </c>
      <c r="F51" s="18" t="s">
        <v>184</v>
      </c>
      <c r="G51" s="41">
        <v>1.05576E-2</v>
      </c>
      <c r="H51" s="41">
        <f t="shared" ref="H51:H56" si="0">G51*$A$2</f>
        <v>155.83017599999999</v>
      </c>
    </row>
    <row r="52" spans="2:12">
      <c r="B52" s="43"/>
      <c r="E52" s="18" t="s">
        <v>181</v>
      </c>
      <c r="F52" s="18" t="s">
        <v>191</v>
      </c>
      <c r="G52" s="41">
        <f>-I50*30</f>
        <v>-3.0000000000000003E-4</v>
      </c>
      <c r="H52" s="41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190</v>
      </c>
    </row>
    <row r="53" spans="2:12">
      <c r="B53" s="43"/>
      <c r="E53" s="18" t="s">
        <v>181</v>
      </c>
      <c r="F53" s="18" t="s">
        <v>189</v>
      </c>
      <c r="G53" s="41">
        <f>-I50*8</f>
        <v>-8.0000000000000007E-5</v>
      </c>
      <c r="H53" s="41">
        <f t="shared" si="0"/>
        <v>-1.1808000000000001</v>
      </c>
      <c r="I53">
        <v>1.01773E-2</v>
      </c>
      <c r="J53">
        <f>I53*$A$2</f>
        <v>150.216948</v>
      </c>
      <c r="K53" s="46">
        <f>I52-I53</f>
        <v>8.0099999999999616E-5</v>
      </c>
      <c r="L53" t="s">
        <v>188</v>
      </c>
    </row>
    <row r="54" spans="2:12">
      <c r="B54" s="43"/>
      <c r="E54" s="18" t="s">
        <v>169</v>
      </c>
      <c r="F54" s="18" t="s">
        <v>185</v>
      </c>
      <c r="G54" s="41">
        <v>1.3550299999999999E-2</v>
      </c>
      <c r="H54" s="41">
        <f t="shared" si="0"/>
        <v>200.00242799999998</v>
      </c>
    </row>
    <row r="55" spans="2:12">
      <c r="B55" s="43"/>
      <c r="E55" s="18" t="s">
        <v>169</v>
      </c>
      <c r="F55" s="18" t="s">
        <v>220</v>
      </c>
      <c r="G55" s="41">
        <v>6.9709000000000004E-3</v>
      </c>
      <c r="H55" s="41">
        <f t="shared" si="0"/>
        <v>102.890484</v>
      </c>
    </row>
    <row r="56" spans="2:12">
      <c r="B56" s="43"/>
      <c r="E56" s="18" t="s">
        <v>187</v>
      </c>
      <c r="F56" s="18" t="s">
        <v>186</v>
      </c>
      <c r="G56" s="41">
        <v>-1.3550299999999999E-2</v>
      </c>
      <c r="H56" s="41">
        <f t="shared" si="0"/>
        <v>-200.00242799999998</v>
      </c>
    </row>
    <row r="57" spans="2:12">
      <c r="B57" s="43"/>
      <c r="E57" s="18"/>
      <c r="G57" s="41"/>
      <c r="H57" s="41"/>
    </row>
    <row r="58" spans="2:12">
      <c r="B58" s="44"/>
      <c r="E58" s="18"/>
      <c r="F58" s="18"/>
      <c r="G58" s="41"/>
      <c r="H58" s="41"/>
    </row>
    <row r="59" spans="2:12">
      <c r="B59" s="860" t="s">
        <v>131</v>
      </c>
      <c r="C59" s="860"/>
      <c r="D59" s="860"/>
      <c r="E59" s="860"/>
      <c r="F59" s="860"/>
      <c r="G59" s="67">
        <f>SUM(G51:G58)</f>
        <v>1.7148499999999997E-2</v>
      </c>
      <c r="H59" s="67">
        <f>SUM(H51:H58)</f>
        <v>253.11186000000001</v>
      </c>
    </row>
    <row r="60" spans="2:12">
      <c r="E60" s="15"/>
      <c r="F60" s="15"/>
      <c r="G60" s="15">
        <f>SUM(G51:G55)</f>
        <v>3.0698799999999998E-2</v>
      </c>
      <c r="H60" s="15">
        <f>SUM(H51:H55)</f>
        <v>453.11428799999999</v>
      </c>
    </row>
    <row r="61" spans="2:12">
      <c r="E61" s="15"/>
      <c r="F61" s="15"/>
      <c r="G61" s="15"/>
    </row>
    <row r="62" spans="2:12">
      <c r="E62" s="15"/>
      <c r="F62" s="15"/>
      <c r="G62" s="15"/>
    </row>
    <row r="63" spans="2:12">
      <c r="E63" s="15"/>
      <c r="F63" s="15"/>
      <c r="G63" s="15"/>
    </row>
    <row r="64" spans="2:12" ht="24">
      <c r="B64" s="33" t="s">
        <v>163</v>
      </c>
      <c r="C64" s="31" t="s">
        <v>164</v>
      </c>
      <c r="D64" s="32"/>
      <c r="E64" s="858" t="s">
        <v>170</v>
      </c>
      <c r="F64" s="858"/>
      <c r="G64" s="33" t="s">
        <v>165</v>
      </c>
      <c r="H64" s="17" t="s">
        <v>167</v>
      </c>
    </row>
    <row r="65" spans="2:8">
      <c r="B65" s="37" t="s">
        <v>137</v>
      </c>
      <c r="C65" s="40">
        <v>77318350</v>
      </c>
      <c r="D65" s="39">
        <v>3</v>
      </c>
      <c r="E65" s="18" t="s">
        <v>168</v>
      </c>
      <c r="F65" s="18" t="s">
        <v>221</v>
      </c>
      <c r="G65" s="41">
        <v>1.72724E-2</v>
      </c>
      <c r="H65" s="41">
        <f>G65*A2</f>
        <v>254.94062400000001</v>
      </c>
    </row>
    <row r="66" spans="2:8">
      <c r="B66" s="25"/>
      <c r="C66" s="19"/>
      <c r="D66" s="21"/>
      <c r="E66" s="18"/>
      <c r="F66" s="18"/>
      <c r="G66" s="41"/>
      <c r="H66" s="41"/>
    </row>
    <row r="67" spans="2:8">
      <c r="B67" s="25"/>
      <c r="C67" s="19"/>
      <c r="D67" s="21"/>
      <c r="E67" s="18"/>
      <c r="F67" s="18"/>
      <c r="G67" s="41"/>
      <c r="H67" s="41"/>
    </row>
    <row r="68" spans="2:8">
      <c r="B68" s="25"/>
      <c r="C68" s="19"/>
      <c r="D68" s="21"/>
      <c r="E68" s="18"/>
      <c r="F68" s="18"/>
      <c r="G68" s="41"/>
      <c r="H68" s="41"/>
    </row>
    <row r="69" spans="2:8">
      <c r="B69" s="25"/>
      <c r="C69" s="19"/>
      <c r="D69" s="21"/>
      <c r="E69" s="18"/>
      <c r="F69" s="18"/>
      <c r="G69" s="41"/>
      <c r="H69" s="41"/>
    </row>
    <row r="70" spans="2:8">
      <c r="B70" s="26"/>
      <c r="C70" s="22"/>
      <c r="D70" s="24"/>
      <c r="E70" s="18"/>
      <c r="F70" s="18"/>
      <c r="G70" s="41"/>
      <c r="H70" s="41"/>
    </row>
    <row r="71" spans="2:8">
      <c r="B71" s="860" t="s">
        <v>131</v>
      </c>
      <c r="C71" s="860"/>
      <c r="D71" s="860"/>
      <c r="E71" s="860"/>
      <c r="F71" s="860"/>
      <c r="G71" s="67">
        <f>SUM(G65:G70)</f>
        <v>1.72724E-2</v>
      </c>
      <c r="H71" s="67">
        <f>SUM(H65:H70)</f>
        <v>254.94062400000001</v>
      </c>
    </row>
    <row r="72" spans="2:8">
      <c r="B72" s="15"/>
      <c r="C72" s="15"/>
      <c r="D72" s="15"/>
      <c r="E72" s="15"/>
      <c r="F72" s="15"/>
      <c r="G72" s="15"/>
    </row>
    <row r="73" spans="2:8">
      <c r="B73" s="15"/>
      <c r="C73" s="15"/>
      <c r="D73" s="15"/>
      <c r="E73" s="15"/>
      <c r="F73" s="15"/>
      <c r="G73" s="15"/>
    </row>
    <row r="74" spans="2:8">
      <c r="B74" s="15"/>
      <c r="C74" s="15"/>
      <c r="D74" s="15"/>
      <c r="E74" s="15"/>
      <c r="F74" s="15"/>
      <c r="G74" s="15"/>
    </row>
    <row r="75" spans="2:8">
      <c r="B75" s="15"/>
      <c r="C75" s="15"/>
      <c r="D75" s="15"/>
      <c r="E75" s="15"/>
      <c r="F75" s="15"/>
      <c r="G75" s="15"/>
    </row>
    <row r="76" spans="2:8" ht="24">
      <c r="B76" s="33" t="s">
        <v>163</v>
      </c>
      <c r="C76" s="31" t="s">
        <v>164</v>
      </c>
      <c r="D76" s="32"/>
      <c r="E76" s="858" t="s">
        <v>170</v>
      </c>
      <c r="F76" s="858"/>
      <c r="G76" s="33" t="s">
        <v>165</v>
      </c>
      <c r="H76" s="17" t="s">
        <v>167</v>
      </c>
    </row>
    <row r="77" spans="2:8">
      <c r="B77" s="37" t="s">
        <v>117</v>
      </c>
      <c r="C77" s="45">
        <v>6322197</v>
      </c>
      <c r="D77" s="45" t="s">
        <v>138</v>
      </c>
      <c r="E77" s="18" t="s">
        <v>168</v>
      </c>
      <c r="F77" s="41" t="s">
        <v>222</v>
      </c>
      <c r="G77" s="41">
        <v>2.95681E-2</v>
      </c>
      <c r="H77" s="41">
        <f>G77*A2</f>
        <v>436.42515600000002</v>
      </c>
    </row>
    <row r="78" spans="2:8">
      <c r="B78" s="25"/>
      <c r="C78" s="15"/>
      <c r="D78" s="15"/>
      <c r="E78" s="18"/>
      <c r="F78" s="41"/>
      <c r="G78" s="18"/>
      <c r="H78" s="2"/>
    </row>
    <row r="79" spans="2:8">
      <c r="B79" s="25"/>
      <c r="C79" s="15"/>
      <c r="D79" s="15"/>
      <c r="E79" s="18"/>
      <c r="F79" s="18"/>
      <c r="G79" s="18"/>
      <c r="H79" s="2"/>
    </row>
    <row r="80" spans="2:8">
      <c r="B80" s="25"/>
      <c r="C80" s="15"/>
      <c r="D80" s="15"/>
      <c r="E80" s="18"/>
      <c r="F80" s="18"/>
      <c r="G80" s="18"/>
      <c r="H80" s="2"/>
    </row>
    <row r="81" spans="2:13">
      <c r="B81" s="25"/>
      <c r="C81" s="15"/>
      <c r="D81" s="15"/>
      <c r="E81" s="18"/>
      <c r="F81" s="18"/>
      <c r="G81" s="18"/>
      <c r="H81" s="2"/>
    </row>
    <row r="82" spans="2:13">
      <c r="B82" s="25"/>
      <c r="C82" s="15"/>
      <c r="D82" s="15"/>
      <c r="E82" s="18"/>
      <c r="F82" s="18"/>
      <c r="G82" s="18"/>
      <c r="H82" s="2"/>
    </row>
    <row r="83" spans="2:13">
      <c r="B83" s="26"/>
      <c r="C83" s="15"/>
      <c r="D83" s="15"/>
      <c r="E83" s="18"/>
      <c r="F83" s="18"/>
      <c r="G83" s="18"/>
      <c r="H83" s="2"/>
    </row>
    <row r="84" spans="2:13">
      <c r="B84" s="860" t="s">
        <v>131</v>
      </c>
      <c r="C84" s="860"/>
      <c r="D84" s="860"/>
      <c r="E84" s="860"/>
      <c r="F84" s="860"/>
      <c r="G84" s="67">
        <f>SUM(G77:G83)</f>
        <v>2.95681E-2</v>
      </c>
      <c r="H84" s="67">
        <f>SUM(H77:H83)</f>
        <v>436.42515600000002</v>
      </c>
    </row>
    <row r="85" spans="2:13">
      <c r="B85" s="15"/>
      <c r="C85" s="15"/>
      <c r="D85" s="15"/>
      <c r="E85" s="15"/>
      <c r="F85" s="15"/>
      <c r="G85" s="15"/>
      <c r="I85">
        <v>76.478999999999999</v>
      </c>
    </row>
    <row r="86" spans="2:13">
      <c r="B86" s="15"/>
      <c r="C86" s="15"/>
      <c r="D86" s="15"/>
      <c r="E86" s="15"/>
      <c r="F86" s="15"/>
      <c r="G86" s="15"/>
      <c r="I86" s="2" t="s">
        <v>237</v>
      </c>
      <c r="J86" s="2" t="s">
        <v>238</v>
      </c>
      <c r="K86" s="70" t="s">
        <v>235</v>
      </c>
      <c r="L86" s="70" t="s">
        <v>236</v>
      </c>
    </row>
    <row r="87" spans="2:13" ht="24">
      <c r="B87" s="33" t="s">
        <v>163</v>
      </c>
      <c r="C87" s="31" t="s">
        <v>164</v>
      </c>
      <c r="D87" s="32"/>
      <c r="E87" s="858" t="s">
        <v>170</v>
      </c>
      <c r="F87" s="858"/>
      <c r="G87" s="33" t="s">
        <v>165</v>
      </c>
      <c r="H87" s="71" t="s">
        <v>167</v>
      </c>
      <c r="I87" s="2">
        <v>1.0000000000000001E-5</v>
      </c>
      <c r="J87" s="2">
        <v>1.5999999999999999E-5</v>
      </c>
      <c r="K87" s="44"/>
      <c r="L87" s="44"/>
    </row>
    <row r="88" spans="2:13">
      <c r="B88" s="15" t="s">
        <v>139</v>
      </c>
      <c r="C88" s="15">
        <v>96962720</v>
      </c>
      <c r="D88" s="15">
        <v>5</v>
      </c>
      <c r="E88" s="18" t="s">
        <v>168</v>
      </c>
      <c r="F88" s="41" t="s">
        <v>223</v>
      </c>
      <c r="G88" s="41">
        <v>0.17089589999999999</v>
      </c>
      <c r="H88" s="41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15"/>
      <c r="C89" s="15"/>
      <c r="D89" s="15"/>
      <c r="E89" s="74" t="s">
        <v>181</v>
      </c>
      <c r="F89" s="74" t="s">
        <v>231</v>
      </c>
      <c r="G89" s="74">
        <v>-7.3849999999999999E-2</v>
      </c>
      <c r="H89" s="75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>L88+K89</f>
        <v>9.705599999999999E-2</v>
      </c>
      <c r="M89">
        <f t="shared" ref="M89:M97" si="2">L89*$A$2</f>
        <v>1432.5465599999998</v>
      </c>
    </row>
    <row r="90" spans="2:13">
      <c r="B90" s="15"/>
      <c r="C90" s="15"/>
      <c r="D90" s="15"/>
      <c r="E90" s="18" t="s">
        <v>169</v>
      </c>
      <c r="F90" s="18" t="s">
        <v>234</v>
      </c>
      <c r="G90" s="18">
        <v>0</v>
      </c>
      <c r="H90" s="41">
        <f t="shared" si="1"/>
        <v>0</v>
      </c>
      <c r="I90" s="72">
        <v>1625</v>
      </c>
      <c r="J90">
        <v>0</v>
      </c>
      <c r="K90" s="72">
        <f>0*I87</f>
        <v>0</v>
      </c>
      <c r="L90">
        <f>L89+K90</f>
        <v>9.705599999999999E-2</v>
      </c>
      <c r="M90">
        <f t="shared" si="2"/>
        <v>1432.5465599999998</v>
      </c>
    </row>
    <row r="91" spans="2:13">
      <c r="B91" s="15"/>
      <c r="C91" s="15"/>
      <c r="D91" s="15"/>
      <c r="E91" s="18" t="s">
        <v>169</v>
      </c>
      <c r="F91" s="18" t="s">
        <v>224</v>
      </c>
      <c r="G91" s="18">
        <v>5.1713999999999996E-3</v>
      </c>
      <c r="H91" s="41">
        <f t="shared" si="1"/>
        <v>76.329864000000001</v>
      </c>
      <c r="I91">
        <v>517</v>
      </c>
      <c r="J91">
        <v>0</v>
      </c>
      <c r="K91">
        <f>I91*$I$87</f>
        <v>5.1700000000000001E-3</v>
      </c>
      <c r="L91">
        <f>L90+K91</f>
        <v>0.10222599999999998</v>
      </c>
      <c r="M91">
        <f t="shared" si="2"/>
        <v>1508.8557599999997</v>
      </c>
    </row>
    <row r="92" spans="2:13">
      <c r="B92" s="15"/>
      <c r="C92" s="15"/>
      <c r="D92" s="15"/>
      <c r="E92" s="18" t="s">
        <v>226</v>
      </c>
      <c r="F92" s="18" t="s">
        <v>225</v>
      </c>
      <c r="G92" s="18">
        <v>-5.1713999999999996E-3</v>
      </c>
      <c r="H92" s="41">
        <f t="shared" si="1"/>
        <v>-76.329864000000001</v>
      </c>
      <c r="I92">
        <v>0</v>
      </c>
      <c r="J92">
        <v>0</v>
      </c>
      <c r="K92">
        <f>I92*$I$87</f>
        <v>0</v>
      </c>
      <c r="L92">
        <f>L91+K92</f>
        <v>0.10222599999999998</v>
      </c>
      <c r="M92">
        <f t="shared" si="2"/>
        <v>1508.8557599999997</v>
      </c>
    </row>
    <row r="93" spans="2:13">
      <c r="B93" s="15"/>
      <c r="C93" s="15"/>
      <c r="D93" s="15"/>
      <c r="E93" s="18" t="s">
        <v>228</v>
      </c>
      <c r="F93" s="18" t="s">
        <v>227</v>
      </c>
      <c r="G93" s="18">
        <v>5.1713999999999996E-3</v>
      </c>
      <c r="H93" s="41">
        <f t="shared" si="1"/>
        <v>76.329864000000001</v>
      </c>
      <c r="I93">
        <v>0</v>
      </c>
      <c r="J93">
        <v>0</v>
      </c>
      <c r="K93">
        <f>I93*$I$87</f>
        <v>0</v>
      </c>
      <c r="L93">
        <f>L92+K93</f>
        <v>0.10222599999999998</v>
      </c>
      <c r="M93">
        <f t="shared" si="2"/>
        <v>1508.8557599999997</v>
      </c>
    </row>
    <row r="94" spans="2:13">
      <c r="B94" s="15"/>
      <c r="C94" s="15"/>
      <c r="D94" s="15"/>
      <c r="E94" s="18" t="s">
        <v>230</v>
      </c>
      <c r="F94" s="18" t="s">
        <v>229</v>
      </c>
      <c r="G94" s="68" t="s">
        <v>24</v>
      </c>
      <c r="H94" s="69" t="s">
        <v>24</v>
      </c>
      <c r="I94">
        <v>0</v>
      </c>
      <c r="J94">
        <v>0</v>
      </c>
      <c r="K94">
        <f t="shared" ref="K94" si="3">I94*$I$87</f>
        <v>0</v>
      </c>
      <c r="L94">
        <f t="shared" ref="L94:L96" si="4">L93+K94</f>
        <v>0.10222599999999998</v>
      </c>
      <c r="M94">
        <f t="shared" si="2"/>
        <v>1508.8557599999997</v>
      </c>
    </row>
    <row r="95" spans="2:13">
      <c r="B95" s="15"/>
      <c r="C95" s="15"/>
      <c r="D95" s="15"/>
      <c r="E95" s="18" t="s">
        <v>181</v>
      </c>
      <c r="F95" s="18" t="s">
        <v>232</v>
      </c>
      <c r="G95" s="18">
        <v>-0.1053169</v>
      </c>
      <c r="H95" s="41">
        <f>G95*$A$2</f>
        <v>-1554.4774440000001</v>
      </c>
      <c r="I95">
        <v>-10531</v>
      </c>
      <c r="J95">
        <v>0</v>
      </c>
      <c r="K95">
        <f>I95*$I$87</f>
        <v>-0.10531000000000001</v>
      </c>
      <c r="L95">
        <f>L94+K95</f>
        <v>-3.0840000000000312E-3</v>
      </c>
      <c r="M95">
        <f t="shared" si="2"/>
        <v>-45.519840000000457</v>
      </c>
    </row>
    <row r="96" spans="2:13">
      <c r="B96" s="15"/>
      <c r="C96" s="15"/>
      <c r="D96" s="15"/>
      <c r="E96" s="18" t="s">
        <v>181</v>
      </c>
      <c r="F96" s="18" t="s">
        <v>233</v>
      </c>
      <c r="G96" s="18">
        <v>-7.9705000000000002E-3</v>
      </c>
      <c r="H96" s="41">
        <f>G96*$A$2</f>
        <v>-117.64458</v>
      </c>
      <c r="I96">
        <v>-797</v>
      </c>
      <c r="J96">
        <v>0</v>
      </c>
      <c r="K96">
        <f>I96*$I$87</f>
        <v>-7.9700000000000014E-3</v>
      </c>
      <c r="L96">
        <f t="shared" si="4"/>
        <v>-1.1054000000000033E-2</v>
      </c>
      <c r="M96">
        <f t="shared" si="2"/>
        <v>-163.15704000000048</v>
      </c>
    </row>
    <row r="97" spans="2:16">
      <c r="B97" s="15"/>
      <c r="C97" s="15"/>
      <c r="D97" s="15"/>
      <c r="E97" s="18" t="s">
        <v>240</v>
      </c>
      <c r="F97" s="18" t="s">
        <v>239</v>
      </c>
      <c r="G97" s="18">
        <v>8.2799999999999992E-3</v>
      </c>
      <c r="H97" s="41">
        <f>G97*$A$2</f>
        <v>122.21279999999999</v>
      </c>
      <c r="I97">
        <v>828</v>
      </c>
      <c r="J97">
        <v>0</v>
      </c>
      <c r="K97">
        <f>I97*$I$87</f>
        <v>8.2800000000000009E-3</v>
      </c>
      <c r="L97">
        <f>L96+K97</f>
        <v>-2.7740000000000316E-3</v>
      </c>
      <c r="M97">
        <f t="shared" si="2"/>
        <v>-40.94424000000047</v>
      </c>
    </row>
    <row r="98" spans="2:16">
      <c r="B98" s="15"/>
      <c r="C98" s="15"/>
      <c r="D98" s="15"/>
      <c r="E98" s="18"/>
      <c r="F98" s="18"/>
      <c r="G98" s="18"/>
      <c r="H98" s="41"/>
    </row>
    <row r="99" spans="2:16">
      <c r="B99" s="15"/>
      <c r="C99" s="15"/>
      <c r="D99" s="15"/>
      <c r="F99" s="15"/>
      <c r="G99" s="15">
        <f>SUM(G88:G98)</f>
        <v>-2.7901000000000228E-3</v>
      </c>
      <c r="H99" s="15">
        <f>SUM(H88:H98)</f>
        <v>-41.181876000000244</v>
      </c>
    </row>
    <row r="100" spans="2:16">
      <c r="B100" s="15"/>
      <c r="C100" s="15"/>
      <c r="D100" s="15"/>
      <c r="E100" s="15"/>
      <c r="F100" s="15" t="s">
        <v>241</v>
      </c>
    </row>
    <row r="101" spans="2:16">
      <c r="B101" s="15"/>
      <c r="C101" s="15"/>
      <c r="D101" s="15"/>
      <c r="E101" s="15"/>
      <c r="F101" s="15"/>
      <c r="G101" s="15"/>
    </row>
    <row r="102" spans="2:16">
      <c r="B102" s="15"/>
      <c r="C102" s="15"/>
      <c r="D102" s="15"/>
      <c r="E102" s="15"/>
      <c r="F102" s="15"/>
      <c r="G102" s="15"/>
    </row>
    <row r="103" spans="2:16">
      <c r="B103" s="15"/>
      <c r="C103" s="15"/>
      <c r="D103" s="15"/>
      <c r="E103" s="15"/>
      <c r="F103" s="15"/>
      <c r="G103" s="15"/>
    </row>
    <row r="104" spans="2:16">
      <c r="B104" s="15"/>
      <c r="C104" s="15"/>
      <c r="D104" s="15"/>
      <c r="E104" s="15"/>
      <c r="F104" s="15"/>
      <c r="G104" s="15"/>
    </row>
    <row r="105" spans="2:16">
      <c r="B105" s="15"/>
      <c r="C105" s="15"/>
      <c r="D105" s="15"/>
      <c r="E105" s="15"/>
      <c r="F105" s="15"/>
      <c r="G105" s="15"/>
      <c r="J105" s="78" t="s">
        <v>237</v>
      </c>
      <c r="K105" s="78" t="s">
        <v>238</v>
      </c>
      <c r="L105" s="79" t="s">
        <v>235</v>
      </c>
      <c r="M105" s="81" t="s">
        <v>236</v>
      </c>
      <c r="N105" s="861" t="s">
        <v>243</v>
      </c>
      <c r="O105" s="862"/>
      <c r="P105" s="863"/>
    </row>
    <row r="106" spans="2:16" ht="24">
      <c r="B106" s="73" t="s">
        <v>163</v>
      </c>
      <c r="C106" s="31" t="s">
        <v>164</v>
      </c>
      <c r="D106" s="32"/>
      <c r="E106" s="858" t="s">
        <v>170</v>
      </c>
      <c r="F106" s="858"/>
      <c r="G106" s="73" t="s">
        <v>165</v>
      </c>
      <c r="H106" s="17" t="s">
        <v>167</v>
      </c>
      <c r="I106" s="83"/>
      <c r="J106" s="70">
        <v>1.0000000000000001E-5</v>
      </c>
      <c r="K106" s="70"/>
      <c r="L106" s="43"/>
      <c r="M106" s="80"/>
      <c r="N106" s="864" t="s">
        <v>237</v>
      </c>
      <c r="O106" s="864"/>
      <c r="P106" s="3" t="s">
        <v>238</v>
      </c>
    </row>
    <row r="107" spans="2:16">
      <c r="B107" s="28" t="s">
        <v>140</v>
      </c>
      <c r="C107" s="76">
        <v>5583535</v>
      </c>
      <c r="D107" s="77">
        <v>7</v>
      </c>
      <c r="E107" s="18" t="s">
        <v>168</v>
      </c>
      <c r="F107" s="2" t="s">
        <v>242</v>
      </c>
      <c r="G107" s="18">
        <v>1.7503E-3</v>
      </c>
      <c r="H107" s="18">
        <f>G107*A2</f>
        <v>25.834427999999999</v>
      </c>
      <c r="I107" s="18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44">
        <v>85957</v>
      </c>
      <c r="O107" s="44">
        <v>96131</v>
      </c>
      <c r="P107" s="2" t="s">
        <v>24</v>
      </c>
    </row>
    <row r="108" spans="2:16">
      <c r="B108" s="860" t="s">
        <v>131</v>
      </c>
      <c r="C108" s="860"/>
      <c r="D108" s="860"/>
      <c r="E108" s="860"/>
      <c r="F108" s="860"/>
      <c r="G108" s="67">
        <f>SUM(G107)</f>
        <v>1.7503E-3</v>
      </c>
      <c r="H108" s="67">
        <f>SUM(H107)</f>
        <v>25.834427999999999</v>
      </c>
      <c r="I108" s="86"/>
    </row>
    <row r="109" spans="2:16">
      <c r="B109" s="15"/>
      <c r="C109" s="15"/>
      <c r="D109" s="15"/>
      <c r="E109" s="15"/>
      <c r="F109" s="15"/>
      <c r="G109" s="15"/>
    </row>
    <row r="110" spans="2:16">
      <c r="B110" s="15"/>
      <c r="C110" s="15"/>
      <c r="D110" s="15"/>
      <c r="E110" s="15"/>
      <c r="F110" s="15"/>
      <c r="G110" s="15"/>
    </row>
    <row r="111" spans="2:16">
      <c r="B111" s="15"/>
      <c r="C111" s="15"/>
      <c r="D111" s="15"/>
      <c r="E111" s="15"/>
      <c r="F111" s="15"/>
      <c r="G111" s="15"/>
      <c r="J111" s="78" t="s">
        <v>237</v>
      </c>
      <c r="K111" s="78" t="s">
        <v>238</v>
      </c>
      <c r="L111" s="79" t="s">
        <v>235</v>
      </c>
      <c r="M111" s="79" t="s">
        <v>236</v>
      </c>
      <c r="N111" s="861" t="s">
        <v>243</v>
      </c>
      <c r="O111" s="862"/>
      <c r="P111" s="863"/>
    </row>
    <row r="112" spans="2:16" ht="24">
      <c r="B112" s="73" t="s">
        <v>163</v>
      </c>
      <c r="C112" s="31" t="s">
        <v>164</v>
      </c>
      <c r="D112" s="32"/>
      <c r="E112" s="859" t="s">
        <v>170</v>
      </c>
      <c r="F112" s="859"/>
      <c r="G112" s="82" t="s">
        <v>165</v>
      </c>
      <c r="H112" s="83" t="s">
        <v>167</v>
      </c>
      <c r="I112" s="83"/>
      <c r="J112" s="70">
        <v>1.0000000000000001E-5</v>
      </c>
      <c r="K112" s="70">
        <v>1.9000000000000001E-5</v>
      </c>
      <c r="L112" s="43"/>
      <c r="M112" s="43"/>
      <c r="N112" s="864" t="s">
        <v>237</v>
      </c>
      <c r="O112" s="864"/>
      <c r="P112" s="3" t="s">
        <v>238</v>
      </c>
    </row>
    <row r="113" spans="2:16">
      <c r="B113" s="18" t="s">
        <v>141</v>
      </c>
      <c r="C113" s="84">
        <v>96603620</v>
      </c>
      <c r="D113" s="85">
        <v>6</v>
      </c>
      <c r="E113" s="18" t="s">
        <v>168</v>
      </c>
      <c r="F113" s="18" t="s">
        <v>244</v>
      </c>
      <c r="G113" s="18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44">
        <v>86132</v>
      </c>
      <c r="O113" s="44">
        <v>86157</v>
      </c>
      <c r="P113" s="2">
        <v>86158</v>
      </c>
    </row>
    <row r="114" spans="2:16">
      <c r="B114" s="15"/>
      <c r="C114" s="15"/>
      <c r="D114" s="15"/>
      <c r="E114" s="18" t="s">
        <v>246</v>
      </c>
      <c r="F114" s="18" t="s">
        <v>245</v>
      </c>
      <c r="G114" s="18">
        <v>1.7899999999999999E-4</v>
      </c>
      <c r="H114" s="2">
        <f>G114*$A$2</f>
        <v>2.6420399999999997</v>
      </c>
      <c r="I114" s="2" t="s">
        <v>247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18" t="s">
        <v>248</v>
      </c>
      <c r="F115" s="2" t="s">
        <v>182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18" t="s">
        <v>250</v>
      </c>
      <c r="F116" s="18" t="s">
        <v>249</v>
      </c>
      <c r="G116" s="41">
        <v>2.3700000000000001E-3</v>
      </c>
      <c r="H116" s="2">
        <f>G116*$A$2</f>
        <v>34.981200000000001</v>
      </c>
      <c r="I116" s="18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15"/>
      <c r="F117" s="15"/>
      <c r="G117" s="15"/>
    </row>
    <row r="118" spans="2:16">
      <c r="E118" s="15"/>
      <c r="F118" s="15"/>
      <c r="G118" s="15"/>
    </row>
    <row r="119" spans="2:16">
      <c r="E119" s="15"/>
      <c r="F119" s="15"/>
      <c r="G119" s="15">
        <v>2.7458999999999999E-3</v>
      </c>
      <c r="H119" s="15">
        <f>G119*$A$2</f>
        <v>40.529483999999997</v>
      </c>
    </row>
    <row r="120" spans="2:16">
      <c r="E120" s="15"/>
      <c r="F120" s="15"/>
      <c r="G120" s="15"/>
    </row>
    <row r="121" spans="2:16">
      <c r="E121" s="15"/>
      <c r="F121" s="15"/>
      <c r="G121" s="15"/>
    </row>
    <row r="122" spans="2:16">
      <c r="E122" s="15"/>
      <c r="F122" s="15"/>
      <c r="G122" s="15"/>
    </row>
    <row r="123" spans="2:16">
      <c r="E123" s="15"/>
      <c r="F123" s="15"/>
      <c r="G123" s="15"/>
    </row>
    <row r="124" spans="2:16">
      <c r="E124" s="15"/>
      <c r="F124" s="15"/>
      <c r="G124" s="15"/>
    </row>
    <row r="125" spans="2:16">
      <c r="E125" s="15"/>
      <c r="F125" s="15"/>
      <c r="G125" s="15"/>
    </row>
    <row r="126" spans="2:16">
      <c r="B126" s="15" t="s">
        <v>142</v>
      </c>
      <c r="C126" s="15">
        <v>92387000</v>
      </c>
      <c r="D126" s="15">
        <v>8</v>
      </c>
      <c r="E126" s="15"/>
      <c r="F126" s="15">
        <v>6.6251500000000005E-2</v>
      </c>
      <c r="G126" s="15">
        <f t="shared" ref="G126:G141" si="5">F126*$A$2</f>
        <v>977.87214000000006</v>
      </c>
    </row>
    <row r="127" spans="2:16">
      <c r="B127" s="15" t="s">
        <v>143</v>
      </c>
      <c r="C127" s="15">
        <v>77307850</v>
      </c>
      <c r="D127" s="15">
        <v>5</v>
      </c>
      <c r="E127" s="15"/>
      <c r="F127" s="15">
        <v>1.6967300000000001E-2</v>
      </c>
      <c r="G127" s="15">
        <f t="shared" si="5"/>
        <v>250.43734800000001</v>
      </c>
    </row>
    <row r="128" spans="2:16">
      <c r="B128" s="15" t="s">
        <v>144</v>
      </c>
      <c r="C128" s="15">
        <v>76000200</v>
      </c>
      <c r="D128" s="15">
        <v>3</v>
      </c>
      <c r="E128" s="15"/>
      <c r="F128" s="15">
        <v>5.3163000000000004E-3</v>
      </c>
      <c r="G128" s="15">
        <f t="shared" si="5"/>
        <v>78.468588000000011</v>
      </c>
    </row>
    <row r="129" spans="2:10">
      <c r="B129" s="15" t="s">
        <v>145</v>
      </c>
      <c r="C129" s="15">
        <v>96929960</v>
      </c>
      <c r="D129" s="15">
        <v>7</v>
      </c>
      <c r="E129" s="15"/>
      <c r="F129" s="15">
        <v>1.2242100000000001E-2</v>
      </c>
      <c r="G129" s="15">
        <f t="shared" si="5"/>
        <v>180.69339600000001</v>
      </c>
    </row>
    <row r="130" spans="2:10">
      <c r="B130" s="15" t="s">
        <v>146</v>
      </c>
      <c r="C130" s="15">
        <v>96808510</v>
      </c>
      <c r="D130" s="15">
        <v>7</v>
      </c>
      <c r="E130" s="15"/>
      <c r="F130" s="15">
        <v>5.7010000000000003E-4</v>
      </c>
      <c r="G130" s="15">
        <f t="shared" si="5"/>
        <v>8.414676</v>
      </c>
    </row>
    <row r="131" spans="2:10">
      <c r="B131" s="15" t="s">
        <v>147</v>
      </c>
      <c r="C131" s="15">
        <v>96542880</v>
      </c>
      <c r="D131" s="15">
        <v>1</v>
      </c>
      <c r="E131" s="15"/>
      <c r="F131" s="15">
        <v>4.0000000000000003E-5</v>
      </c>
      <c r="G131" s="15">
        <f t="shared" si="5"/>
        <v>0.59040000000000004</v>
      </c>
    </row>
    <row r="132" spans="2:10">
      <c r="B132" s="15" t="s">
        <v>148</v>
      </c>
      <c r="C132" s="15">
        <v>91374000</v>
      </c>
      <c r="D132" s="15">
        <v>9</v>
      </c>
      <c r="E132" s="15"/>
      <c r="F132" s="15">
        <v>3.0102000000000002E-3</v>
      </c>
      <c r="G132" s="15">
        <f t="shared" si="5"/>
        <v>44.430552000000006</v>
      </c>
    </row>
    <row r="133" spans="2:10">
      <c r="B133" s="15" t="s">
        <v>149</v>
      </c>
      <c r="C133" s="15">
        <v>99520490</v>
      </c>
      <c r="D133" s="15">
        <v>8</v>
      </c>
      <c r="E133" s="15"/>
      <c r="F133" s="15">
        <v>3.2001E-3</v>
      </c>
      <c r="G133" s="15">
        <f t="shared" si="5"/>
        <v>47.233476000000003</v>
      </c>
    </row>
    <row r="134" spans="2:10">
      <c r="B134" s="15" t="s">
        <v>150</v>
      </c>
      <c r="C134" s="15">
        <v>77333980</v>
      </c>
      <c r="D134" s="15">
        <v>5</v>
      </c>
      <c r="E134" s="15"/>
      <c r="F134" s="15">
        <v>3.0000000000000001E-5</v>
      </c>
      <c r="G134" s="15">
        <f t="shared" si="5"/>
        <v>0.44280000000000003</v>
      </c>
    </row>
    <row r="135" spans="2:10">
      <c r="B135" s="15" t="s">
        <v>151</v>
      </c>
      <c r="C135" s="15">
        <v>76299375</v>
      </c>
      <c r="D135" s="15">
        <v>9</v>
      </c>
      <c r="E135" s="15"/>
      <c r="F135" s="15">
        <v>0.78278820000000005</v>
      </c>
      <c r="G135" s="15">
        <f t="shared" si="5"/>
        <v>11553.953832000001</v>
      </c>
      <c r="H135" s="15">
        <v>2.3E-3</v>
      </c>
      <c r="J135">
        <f>H135*A2</f>
        <v>33.948</v>
      </c>
    </row>
    <row r="136" spans="2:10">
      <c r="B136" s="15" t="s">
        <v>152</v>
      </c>
      <c r="C136" s="15">
        <v>76143821</v>
      </c>
      <c r="D136" s="15">
        <v>2</v>
      </c>
      <c r="E136" s="15"/>
      <c r="F136" s="15">
        <v>1.3600000000000001E-3</v>
      </c>
      <c r="G136" s="15">
        <f t="shared" si="5"/>
        <v>20.073600000000003</v>
      </c>
    </row>
    <row r="137" spans="2:10">
      <c r="B137" s="15" t="s">
        <v>153</v>
      </c>
      <c r="C137" s="15">
        <v>76171414</v>
      </c>
      <c r="D137" s="15">
        <v>7</v>
      </c>
      <c r="E137" s="15"/>
      <c r="F137" s="15">
        <v>6.9709000000000004E-3</v>
      </c>
      <c r="G137" s="15">
        <f t="shared" si="5"/>
        <v>102.890484</v>
      </c>
    </row>
    <row r="138" spans="2:10">
      <c r="B138" s="15" t="s">
        <v>154</v>
      </c>
      <c r="C138" s="15">
        <v>6649498</v>
      </c>
      <c r="D138" s="15">
        <v>5</v>
      </c>
      <c r="E138" s="15"/>
      <c r="F138" s="15">
        <v>0</v>
      </c>
      <c r="G138" s="15">
        <f t="shared" si="5"/>
        <v>0</v>
      </c>
    </row>
    <row r="139" spans="2:10">
      <c r="B139" s="15" t="s">
        <v>155</v>
      </c>
      <c r="C139" s="15">
        <v>88912500</v>
      </c>
      <c r="D139" s="15">
        <v>4</v>
      </c>
      <c r="E139" s="15"/>
      <c r="F139" s="15">
        <v>0</v>
      </c>
      <c r="G139" s="15">
        <f t="shared" si="5"/>
        <v>0</v>
      </c>
    </row>
    <row r="140" spans="2:10">
      <c r="B140" s="15" t="s">
        <v>156</v>
      </c>
      <c r="C140" s="15">
        <v>76015307</v>
      </c>
      <c r="D140" s="15">
        <v>9</v>
      </c>
      <c r="E140" s="15"/>
      <c r="F140" s="15">
        <v>0</v>
      </c>
      <c r="G140" s="15">
        <f t="shared" si="5"/>
        <v>0</v>
      </c>
    </row>
    <row r="141" spans="2:10">
      <c r="B141" s="15" t="s">
        <v>157</v>
      </c>
      <c r="C141" s="15">
        <v>7868473</v>
      </c>
      <c r="D141" s="15">
        <v>9</v>
      </c>
      <c r="E141" s="15"/>
      <c r="F141" s="15">
        <v>0</v>
      </c>
      <c r="G141" s="15">
        <f t="shared" si="5"/>
        <v>0</v>
      </c>
    </row>
    <row r="142" spans="2:10">
      <c r="B142" s="15" t="s">
        <v>158</v>
      </c>
      <c r="C142" s="15">
        <v>84902900</v>
      </c>
      <c r="D142" s="15">
        <v>2</v>
      </c>
      <c r="E142" s="15"/>
      <c r="F142" s="15">
        <v>0</v>
      </c>
      <c r="G142" s="15">
        <v>0</v>
      </c>
    </row>
    <row r="143" spans="2:10">
      <c r="B143" s="15" t="s">
        <v>159</v>
      </c>
      <c r="C143" s="15">
        <v>80860400</v>
      </c>
      <c r="D143" s="15">
        <v>0</v>
      </c>
      <c r="E143" s="15"/>
      <c r="F143" s="15">
        <v>0</v>
      </c>
      <c r="G143" s="15">
        <v>0</v>
      </c>
    </row>
    <row r="144" spans="2:10">
      <c r="B144" s="15" t="s">
        <v>160</v>
      </c>
      <c r="C144" s="15">
        <v>77295860</v>
      </c>
      <c r="D144" s="15">
        <v>9</v>
      </c>
      <c r="E144" s="15"/>
      <c r="F144" s="15">
        <v>0</v>
      </c>
      <c r="G144" s="15">
        <v>0</v>
      </c>
    </row>
    <row r="145" spans="2:7">
      <c r="B145" s="15" t="s">
        <v>161</v>
      </c>
      <c r="C145" s="15">
        <v>76596549</v>
      </c>
      <c r="D145" s="15">
        <v>7</v>
      </c>
      <c r="E145" s="15"/>
      <c r="F145" s="15">
        <v>0</v>
      </c>
      <c r="G145" s="15">
        <v>0</v>
      </c>
    </row>
    <row r="146" spans="2:7">
      <c r="B146" s="15" t="s">
        <v>162</v>
      </c>
      <c r="C146" s="15">
        <v>10273896</v>
      </c>
      <c r="D146" s="15">
        <v>9</v>
      </c>
      <c r="E146" s="15"/>
      <c r="F146" s="15">
        <v>0</v>
      </c>
      <c r="G146" s="15">
        <v>0</v>
      </c>
    </row>
    <row r="154" spans="2:7" ht="25.5">
      <c r="B154" s="53" t="s">
        <v>192</v>
      </c>
      <c r="C154" s="54" t="s">
        <v>193</v>
      </c>
      <c r="D154" s="54" t="s">
        <v>194</v>
      </c>
      <c r="E154" s="57" t="s">
        <v>195</v>
      </c>
      <c r="F154" s="55" t="s">
        <v>196</v>
      </c>
    </row>
    <row r="155" spans="2:7">
      <c r="B155" s="48" t="s">
        <v>197</v>
      </c>
      <c r="C155" s="49">
        <v>8.4811999999999995E-3</v>
      </c>
      <c r="D155" s="50">
        <v>93.887</v>
      </c>
      <c r="E155" s="50">
        <v>31.295999999999999</v>
      </c>
      <c r="F155" s="50">
        <v>125.18300000000001</v>
      </c>
    </row>
    <row r="156" spans="2:7">
      <c r="B156" s="48" t="s">
        <v>198</v>
      </c>
      <c r="C156" s="49">
        <v>7.47E-5</v>
      </c>
      <c r="D156" s="50">
        <v>0.82699999999999996</v>
      </c>
      <c r="E156" s="50">
        <v>0.27600000000000002</v>
      </c>
      <c r="F156" s="50">
        <v>1.103</v>
      </c>
    </row>
    <row r="157" spans="2:7">
      <c r="B157" s="48" t="s">
        <v>199</v>
      </c>
      <c r="C157" s="49">
        <v>8.3791000000000004E-3</v>
      </c>
      <c r="D157" s="50">
        <v>92.757000000000005</v>
      </c>
      <c r="E157" s="50">
        <v>30.919</v>
      </c>
      <c r="F157" s="50">
        <v>123.676</v>
      </c>
    </row>
    <row r="158" spans="2:7">
      <c r="B158" s="59" t="s">
        <v>200</v>
      </c>
      <c r="C158" s="60">
        <v>6.9709000000000004E-3</v>
      </c>
      <c r="D158" s="61">
        <v>77.168000000000006</v>
      </c>
      <c r="E158" s="61">
        <v>25.722999999999999</v>
      </c>
      <c r="F158" s="62">
        <v>102.89</v>
      </c>
    </row>
    <row r="159" spans="2:7">
      <c r="B159" s="48" t="s">
        <v>201</v>
      </c>
      <c r="C159" s="49">
        <v>8.0099999999999995E-5</v>
      </c>
      <c r="D159" s="50">
        <v>0.88700000000000001</v>
      </c>
      <c r="E159" s="50">
        <v>0.29599999999999999</v>
      </c>
      <c r="F159" s="50">
        <v>1.1819999999999999</v>
      </c>
    </row>
    <row r="160" spans="2:7">
      <c r="B160" s="48" t="s">
        <v>202</v>
      </c>
      <c r="C160" s="49">
        <v>1.3600000000000001E-3</v>
      </c>
      <c r="D160" s="50">
        <v>15.055</v>
      </c>
      <c r="E160" s="50">
        <v>5.0179999999999998</v>
      </c>
      <c r="F160" s="50">
        <v>20.074000000000002</v>
      </c>
    </row>
    <row r="161" spans="2:7">
      <c r="B161" s="48" t="s">
        <v>203</v>
      </c>
      <c r="C161" s="49">
        <v>0.58079139999999996</v>
      </c>
      <c r="D161" s="52">
        <v>6429.3609999999999</v>
      </c>
      <c r="E161" s="56">
        <v>2143.12</v>
      </c>
      <c r="F161" s="52">
        <v>8572.4809999999998</v>
      </c>
    </row>
    <row r="162" spans="2:7">
      <c r="B162" s="48" t="s">
        <v>204</v>
      </c>
      <c r="C162" s="49">
        <v>8.3519000000000006E-3</v>
      </c>
      <c r="D162" s="50">
        <v>92.456000000000003</v>
      </c>
      <c r="E162" s="50">
        <v>30.818999999999999</v>
      </c>
      <c r="F162" s="50">
        <v>123.274</v>
      </c>
    </row>
    <row r="163" spans="2:7">
      <c r="B163" s="48" t="s">
        <v>205</v>
      </c>
      <c r="C163" s="49">
        <v>5.7010000000000003E-4</v>
      </c>
      <c r="D163" s="50">
        <v>6.3109999999999999</v>
      </c>
      <c r="E163" s="50">
        <v>2.1040000000000001</v>
      </c>
      <c r="F163" s="50">
        <v>8.4149999999999991</v>
      </c>
    </row>
    <row r="164" spans="2:7">
      <c r="B164" s="63" t="s">
        <v>206</v>
      </c>
      <c r="C164" s="64">
        <v>1.01773E-2</v>
      </c>
      <c r="D164" s="65">
        <v>112.663</v>
      </c>
      <c r="E164" s="65">
        <v>37.554000000000002</v>
      </c>
      <c r="F164" s="65">
        <v>150.21700000000001</v>
      </c>
    </row>
    <row r="165" spans="2:7">
      <c r="B165" s="63" t="s">
        <v>206</v>
      </c>
      <c r="C165" s="64">
        <v>1.3550299999999999E-2</v>
      </c>
      <c r="D165" s="65">
        <v>150.00200000000001</v>
      </c>
      <c r="E165" s="65">
        <v>50.000999999999998</v>
      </c>
      <c r="F165" s="65">
        <v>200.00200000000001</v>
      </c>
    </row>
    <row r="166" spans="2:7">
      <c r="B166" s="63" t="s">
        <v>206</v>
      </c>
      <c r="C166" s="64">
        <v>6.9709000000000004E-3</v>
      </c>
      <c r="D166" s="65">
        <v>77.168000000000006</v>
      </c>
      <c r="E166" s="65">
        <v>25.722999999999999</v>
      </c>
      <c r="F166" s="66">
        <v>102.89</v>
      </c>
      <c r="G166" s="47">
        <f>SUM(F164:F166)</f>
        <v>453.10900000000004</v>
      </c>
    </row>
    <row r="167" spans="2:7">
      <c r="B167" s="48" t="s">
        <v>207</v>
      </c>
      <c r="C167" s="49">
        <v>1.72724E-2</v>
      </c>
      <c r="D167" s="50">
        <v>191.20500000000001</v>
      </c>
      <c r="E167" s="50">
        <v>63.734999999999999</v>
      </c>
      <c r="F167" s="50">
        <v>254.941</v>
      </c>
    </row>
    <row r="168" spans="2:7">
      <c r="B168" s="48" t="s">
        <v>208</v>
      </c>
      <c r="C168" s="49">
        <v>2.95681E-2</v>
      </c>
      <c r="D168" s="50">
        <v>327.31900000000002</v>
      </c>
      <c r="E168" s="50">
        <v>109.10599999999999</v>
      </c>
      <c r="F168" s="50">
        <v>436.42500000000001</v>
      </c>
    </row>
    <row r="169" spans="2:7">
      <c r="B169" s="48" t="s">
        <v>209</v>
      </c>
      <c r="C169" s="49">
        <v>5.1815000000000003E-3</v>
      </c>
      <c r="D169" s="50">
        <v>57.359000000000002</v>
      </c>
      <c r="E169" s="58">
        <v>19.12</v>
      </c>
      <c r="F169" s="50">
        <v>76.478999999999999</v>
      </c>
    </row>
    <row r="170" spans="2:7">
      <c r="B170" s="48" t="s">
        <v>210</v>
      </c>
      <c r="C170" s="49">
        <v>1.7503E-3</v>
      </c>
      <c r="D170" s="50">
        <v>19.376000000000001</v>
      </c>
      <c r="E170" s="50">
        <v>6.4589999999999996</v>
      </c>
      <c r="F170" s="50">
        <v>25.834</v>
      </c>
    </row>
    <row r="171" spans="2:7">
      <c r="B171" s="48" t="s">
        <v>211</v>
      </c>
      <c r="C171" s="49">
        <v>3.7589999999999998E-4</v>
      </c>
      <c r="D171" s="50">
        <v>4.1609999999999996</v>
      </c>
      <c r="E171" s="50">
        <v>1.387</v>
      </c>
      <c r="F171" s="50">
        <v>5.548</v>
      </c>
    </row>
    <row r="172" spans="2:7">
      <c r="B172" s="48" t="s">
        <v>212</v>
      </c>
      <c r="C172" s="49">
        <v>5.2701199999999997E-2</v>
      </c>
      <c r="D172" s="50">
        <v>583.40200000000004</v>
      </c>
      <c r="E172" s="50">
        <v>194.46700000000001</v>
      </c>
      <c r="F172" s="51">
        <v>777.87</v>
      </c>
    </row>
    <row r="173" spans="2:7">
      <c r="B173" s="48" t="s">
        <v>213</v>
      </c>
      <c r="C173" s="49">
        <v>1.6967300000000001E-2</v>
      </c>
      <c r="D173" s="50">
        <v>187.828</v>
      </c>
      <c r="E173" s="50">
        <v>62.609000000000002</v>
      </c>
      <c r="F173" s="50">
        <v>250.43700000000001</v>
      </c>
    </row>
    <row r="174" spans="2:7">
      <c r="B174" s="48" t="s">
        <v>214</v>
      </c>
      <c r="C174" s="49">
        <v>5.3163000000000004E-3</v>
      </c>
      <c r="D174" s="50">
        <v>58.850999999999999</v>
      </c>
      <c r="E174" s="50">
        <v>19.617000000000001</v>
      </c>
      <c r="F174" s="50">
        <v>78.468999999999994</v>
      </c>
    </row>
    <row r="175" spans="2:7">
      <c r="B175" s="48" t="s">
        <v>215</v>
      </c>
      <c r="C175" s="49">
        <v>1.2242100000000001E-2</v>
      </c>
      <c r="D175" s="51">
        <v>135.52000000000001</v>
      </c>
      <c r="E175" s="50">
        <v>45.173000000000002</v>
      </c>
      <c r="F175" s="50">
        <v>180.69300000000001</v>
      </c>
    </row>
    <row r="176" spans="2:7">
      <c r="B176" s="48" t="s">
        <v>216</v>
      </c>
      <c r="C176" s="49">
        <v>0.21249680000000001</v>
      </c>
      <c r="D176" s="56">
        <v>2352.34</v>
      </c>
      <c r="E176" s="50">
        <v>784.11300000000006</v>
      </c>
      <c r="F176" s="52">
        <v>3136.453</v>
      </c>
    </row>
    <row r="177" spans="2:6">
      <c r="B177" s="48" t="s">
        <v>217</v>
      </c>
      <c r="C177" s="49">
        <v>3.0019999999999998E-4</v>
      </c>
      <c r="D177" s="50">
        <v>3.323</v>
      </c>
      <c r="E177" s="50">
        <v>1.1080000000000001</v>
      </c>
      <c r="F177" s="50">
        <v>4.431</v>
      </c>
    </row>
    <row r="178" spans="2:6">
      <c r="B178" s="48" t="s">
        <v>218</v>
      </c>
      <c r="C178" s="49">
        <v>3.0000000000000001E-5</v>
      </c>
      <c r="D178" s="50">
        <v>0.33200000000000002</v>
      </c>
      <c r="E178" s="50">
        <v>0.111</v>
      </c>
      <c r="F178" s="50">
        <v>0.443</v>
      </c>
    </row>
    <row r="179" spans="2:6">
      <c r="B179" s="48" t="s">
        <v>219</v>
      </c>
      <c r="C179" s="49">
        <v>4.0000000000000003E-5</v>
      </c>
      <c r="D179" s="50">
        <v>0.443</v>
      </c>
      <c r="E179" s="50">
        <v>0.14799999999999999</v>
      </c>
      <c r="F179" s="50">
        <v>0.59</v>
      </c>
    </row>
    <row r="180" spans="2:6">
      <c r="D180" s="47">
        <f t="shared" ref="D180:E180" si="6">SUM(D155:D179)</f>
        <v>11070.001000000002</v>
      </c>
      <c r="E180" s="47">
        <f t="shared" si="6"/>
        <v>3690.0020000000004</v>
      </c>
      <c r="F180" s="47">
        <f>SUM(F155:F179)</f>
        <v>14760</v>
      </c>
    </row>
  </sheetData>
  <mergeCells count="22">
    <mergeCell ref="B24:F24"/>
    <mergeCell ref="E16:F16"/>
    <mergeCell ref="E4:F4"/>
    <mergeCell ref="B11:F11"/>
    <mergeCell ref="E28:F28"/>
    <mergeCell ref="B37:F37"/>
    <mergeCell ref="E40:F40"/>
    <mergeCell ref="B47:F47"/>
    <mergeCell ref="E50:F50"/>
    <mergeCell ref="B59:F59"/>
    <mergeCell ref="E64:F64"/>
    <mergeCell ref="B71:F71"/>
    <mergeCell ref="E76:F76"/>
    <mergeCell ref="B84:F84"/>
    <mergeCell ref="E87:F87"/>
    <mergeCell ref="E106:F106"/>
    <mergeCell ref="E112:F112"/>
    <mergeCell ref="B108:F108"/>
    <mergeCell ref="N105:P105"/>
    <mergeCell ref="N106:O106"/>
    <mergeCell ref="N111:P111"/>
    <mergeCell ref="N112:O112"/>
  </mergeCells>
  <pageMargins left="0.7" right="0.7" top="0.75" bottom="0.75" header="0.3" footer="0.3"/>
  <pageSetup paperSize="1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H115"/>
  <sheetViews>
    <sheetView topLeftCell="A22" zoomScale="70" zoomScaleNormal="70" workbookViewId="0">
      <selection activeCell="I28" sqref="I28"/>
    </sheetView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12" bestFit="1" customWidth="1"/>
    <col min="7" max="7" width="18.28515625" bestFit="1" customWidth="1"/>
    <col min="8" max="8" width="16" bestFit="1" customWidth="1"/>
  </cols>
  <sheetData>
    <row r="4" spans="1:8" ht="56.25">
      <c r="A4" s="89" t="s">
        <v>1</v>
      </c>
      <c r="B4" s="89" t="s">
        <v>2</v>
      </c>
      <c r="C4" s="89"/>
      <c r="D4" s="89"/>
      <c r="E4" s="89" t="s">
        <v>5</v>
      </c>
      <c r="F4" s="89" t="s">
        <v>6</v>
      </c>
      <c r="G4" s="89" t="s">
        <v>7</v>
      </c>
      <c r="H4" s="89" t="s">
        <v>8</v>
      </c>
    </row>
    <row r="5" spans="1:8">
      <c r="A5" s="12"/>
      <c r="B5" s="12"/>
      <c r="C5" s="12"/>
      <c r="D5" s="12"/>
      <c r="E5" s="12"/>
      <c r="G5" s="12"/>
      <c r="H5" s="12"/>
    </row>
    <row r="6" spans="1:8" ht="23.25">
      <c r="A6" s="871" t="s">
        <v>81</v>
      </c>
      <c r="B6" s="865" t="s">
        <v>39</v>
      </c>
      <c r="C6" s="91"/>
      <c r="D6" s="91"/>
      <c r="E6" s="88" t="s">
        <v>20</v>
      </c>
      <c r="F6" s="87">
        <f>'Merluza común Artesanal'!G505+'Merluza común Artesanal'!G509+'Merluza común Artesanal'!G512+'Merluza común Artesanal'!G515+'Merluza común Artesanal'!G518+'Merluza común Artesanal'!G521+'Merluza común Artesanal'!G524+'Merluza común Artesanal'!G527+'Merluza común Artesanal'!G530+'Merluza común Artesanal'!G533+'Merluza común Artesanal'!G536+'Merluza común Artesanal'!G539+'Merluza común Artesanal'!G542+'Merluza común Artesanal'!G545+'Merluza común Artesanal'!G548+'Merluza común Artesanal'!G551+'Merluza común Artesanal'!G554+'Merluza común Artesanal'!G557+'Merluza común Artesanal'!G560+'Merluza común Artesanal'!G563+'Merluza común Artesanal'!G566+'Merluza común Artesanal'!G569+'Merluza común Artesanal'!G572+'Merluza común Artesanal'!G575+'Merluza común Artesanal'!G578+'Merluza común Artesanal'!G581+'Merluza común Artesanal'!G584+'Merluza común Artesanal'!G587</f>
        <v>185.386</v>
      </c>
      <c r="G6" s="87">
        <f>'Merluza común Artesanal'!H505+'Merluza común Artesanal'!H509+'Merluza común Artesanal'!H512+'Merluza común Artesanal'!H515+'Merluza común Artesanal'!H518+'Merluza común Artesanal'!H521+'Merluza común Artesanal'!H524+'Merluza común Artesanal'!H527+'Merluza común Artesanal'!H530+'Merluza común Artesanal'!H533+'Merluza común Artesanal'!H536+'Merluza común Artesanal'!H539+'Merluza común Artesanal'!H542+'Merluza común Artesanal'!H545+'Merluza común Artesanal'!H548+'Merluza común Artesanal'!H551+'Merluza común Artesanal'!H554+'Merluza común Artesanal'!H557+'Merluza común Artesanal'!H560+'Merluza común Artesanal'!H563+'Merluza común Artesanal'!H566+'Merluza común Artesanal'!H569+'Merluza común Artesanal'!H572+'Merluza común Artesanal'!H575+'Merluza común Artesanal'!H578+'Merluza común Artesanal'!H581+'Merluza común Artesanal'!H584+'Merluza común Artesanal'!H587</f>
        <v>0</v>
      </c>
      <c r="H6" s="87">
        <f>F6+G6</f>
        <v>185.386</v>
      </c>
    </row>
    <row r="7" spans="1:8" ht="23.25">
      <c r="A7" s="872"/>
      <c r="B7" s="866"/>
      <c r="C7" s="92"/>
      <c r="D7" s="92"/>
      <c r="E7" s="88" t="s">
        <v>21</v>
      </c>
      <c r="F7" s="87">
        <f>'Merluza común Artesanal'!G507+'Merluza común Artesanal'!G510+'Merluza común Artesanal'!G513+'Merluza común Artesanal'!G516+'Merluza común Artesanal'!G519+'Merluza común Artesanal'!G522+'Merluza común Artesanal'!G525+'Merluza común Artesanal'!G528+'Merluza común Artesanal'!G531+'Merluza común Artesanal'!G534+'Merluza común Artesanal'!G537+'Merluza común Artesanal'!G540+'Merluza común Artesanal'!G543+'Merluza común Artesanal'!G546+'Merluza común Artesanal'!G549+'Merluza común Artesanal'!G552+'Merluza común Artesanal'!G555+'Merluza común Artesanal'!G558+'Merluza común Artesanal'!G561+'Merluza común Artesanal'!G564+'Merluza común Artesanal'!G567+'Merluza común Artesanal'!G570+'Merluza común Artesanal'!G573+'Merluza común Artesanal'!G576+'Merluza común Artesanal'!G579+'Merluza común Artesanal'!G582+'Merluza común Artesanal'!G585+'Merluza común Artesanal'!G588</f>
        <v>1445.7959999999998</v>
      </c>
      <c r="G7" s="87">
        <f>'Merluza común Artesanal'!H507+'Merluza común Artesanal'!H510+'Merluza común Artesanal'!H513+'Merluza común Artesanal'!H516+'Merluza común Artesanal'!H519+'Merluza común Artesanal'!H522+'Merluza común Artesanal'!H525+'Merluza común Artesanal'!H528+'Merluza común Artesanal'!H531+'Merluza común Artesanal'!H534+'Merluza común Artesanal'!H537+'Merluza común Artesanal'!H540+'Merluza común Artesanal'!H543+'Merluza común Artesanal'!H546+'Merluza común Artesanal'!H549+'Merluza común Artesanal'!H552+'Merluza común Artesanal'!H555+'Merluza común Artesanal'!H558+'Merluza común Artesanal'!H561+'Merluza común Artesanal'!H564+'Merluza común Artesanal'!H567+'Merluza común Artesanal'!H570+'Merluza común Artesanal'!H573+'Merluza común Artesanal'!H576+'Merluza común Artesanal'!H579+'Merluza común Artesanal'!H582+'Merluza común Artesanal'!H585+'Merluza común Artesanal'!H588</f>
        <v>-30.08</v>
      </c>
      <c r="H7" s="87">
        <f t="shared" ref="H7:H14" si="0">F7+G7</f>
        <v>1415.7159999999999</v>
      </c>
    </row>
    <row r="8" spans="1:8" ht="23.25">
      <c r="A8" s="872"/>
      <c r="B8" s="867"/>
      <c r="C8" s="93"/>
      <c r="D8" s="93"/>
      <c r="E8" s="88" t="s">
        <v>22</v>
      </c>
      <c r="F8" s="87">
        <f>'Merluza común Artesanal'!G508+'Merluza común Artesanal'!G511+'Merluza común Artesanal'!G514+'Merluza común Artesanal'!G517+'Merluza común Artesanal'!G520+'Merluza común Artesanal'!G523+'Merluza común Artesanal'!G526+'Merluza común Artesanal'!G529+'Merluza común Artesanal'!G532+'Merluza común Artesanal'!G535+'Merluza común Artesanal'!G538+'Merluza común Artesanal'!G541+'Merluza común Artesanal'!G544+'Merluza común Artesanal'!G547+'Merluza común Artesanal'!G550+'Merluza común Artesanal'!G553+'Merluza común Artesanal'!G556+'Merluza común Artesanal'!G559+'Merluza común Artesanal'!G562+'Merluza común Artesanal'!G565+'Merluza común Artesanal'!G568+'Merluza común Artesanal'!G571+'Merluza común Artesanal'!G574+'Merluza común Artesanal'!G577+'Merluza común Artesanal'!G580+'Merluza común Artesanal'!G583+'Merluza común Artesanal'!G586+'Merluza común Artesanal'!G589</f>
        <v>544.76699999999994</v>
      </c>
      <c r="G8" s="87">
        <f>'Merluza común Artesanal'!H508+'Merluza común Artesanal'!H511+'Merluza común Artesanal'!H514+'Merluza común Artesanal'!H517+'Merluza común Artesanal'!H520+'Merluza común Artesanal'!H523+'Merluza común Artesanal'!H526+'Merluza común Artesanal'!H529+'Merluza común Artesanal'!H532+'Merluza común Artesanal'!H535+'Merluza común Artesanal'!H538+'Merluza común Artesanal'!H541+'Merluza común Artesanal'!H544+'Merluza común Artesanal'!H547+'Merluza común Artesanal'!H550+'Merluza común Artesanal'!H553+'Merluza común Artesanal'!H556+'Merluza común Artesanal'!H559+'Merluza común Artesanal'!H562+'Merluza común Artesanal'!H565+'Merluza común Artesanal'!H568+'Merluza común Artesanal'!H571+'Merluza común Artesanal'!H574+'Merluza común Artesanal'!H577+'Merluza común Artesanal'!H580+'Merluza común Artesanal'!H583+'Merluza común Artesanal'!H586+'Merluza común Artesanal'!H589</f>
        <v>0</v>
      </c>
      <c r="H8" s="87">
        <f t="shared" si="0"/>
        <v>544.76699999999994</v>
      </c>
    </row>
    <row r="9" spans="1:8" ht="23.25">
      <c r="A9" s="872"/>
      <c r="B9" s="865" t="s">
        <v>23</v>
      </c>
      <c r="C9" s="91"/>
      <c r="D9" s="91"/>
      <c r="E9" s="88" t="s">
        <v>20</v>
      </c>
      <c r="F9" s="87">
        <f>'Merluza común Artesanal'!G594+'Merluza común Artesanal'!G597+'Merluza común Artesanal'!G600+'Merluza común Artesanal'!G603+'Merluza común Artesanal'!G606+'Merluza común Artesanal'!G609+'Merluza común Artesanal'!G612+'Merluza común Artesanal'!G615+'Merluza común Artesanal'!G618+'Merluza común Artesanal'!G621+'Merluza común Artesanal'!G624+'Merluza común Artesanal'!G627+'Merluza común Artesanal'!G630+'Merluza común Artesanal'!G633+'Merluza común Artesanal'!G636+'Merluza común Artesanal'!G639+'Merluza común Artesanal'!G642+'Merluza común Artesanal'!G648</f>
        <v>0</v>
      </c>
      <c r="G9" s="87">
        <f>'Merluza común Artesanal'!H594+'Merluza común Artesanal'!H597+'Merluza común Artesanal'!H600+'Merluza común Artesanal'!H603+'Merluza común Artesanal'!H606+'Merluza común Artesanal'!H609+'Merluza común Artesanal'!H612+'Merluza común Artesanal'!H615+'Merluza común Artesanal'!H618+'Merluza común Artesanal'!H621+'Merluza común Artesanal'!H624+'Merluza común Artesanal'!H627+'Merluza común Artesanal'!H630+'Merluza común Artesanal'!H633+'Merluza común Artesanal'!H636+'Merluza común Artesanal'!H639+'Merluza común Artesanal'!H642+'Merluza común Artesanal'!H648</f>
        <v>0</v>
      </c>
      <c r="H9" s="87">
        <f t="shared" si="0"/>
        <v>0</v>
      </c>
    </row>
    <row r="10" spans="1:8" ht="23.25">
      <c r="A10" s="872"/>
      <c r="B10" s="866"/>
      <c r="C10" s="92"/>
      <c r="D10" s="92"/>
      <c r="E10" s="88" t="s">
        <v>21</v>
      </c>
      <c r="F10" s="87">
        <f>'Merluza común Artesanal'!G595+'Merluza común Artesanal'!G598+'Merluza común Artesanal'!G601+'Merluza común Artesanal'!G604+'Merluza común Artesanal'!G607+'Merluza común Artesanal'!G610+'Merluza común Artesanal'!G613+'Merluza común Artesanal'!G616+'Merluza común Artesanal'!G619+'Merluza común Artesanal'!G622+'Merluza común Artesanal'!G625+'Merluza común Artesanal'!G628+'Merluza común Artesanal'!G631+'Merluza común Artesanal'!G634+'Merluza común Artesanal'!G637+'Merluza común Artesanal'!G640+'Merluza común Artesanal'!G643+'Merluza común Artesanal'!G649</f>
        <v>674.82299999999987</v>
      </c>
      <c r="G10" s="87">
        <f>'Merluza común Artesanal'!H595+'Merluza común Artesanal'!H598+'Merluza común Artesanal'!H601+'Merluza común Artesanal'!H604+'Merluza común Artesanal'!H607+'Merluza común Artesanal'!H610+'Merluza común Artesanal'!H613+'Merluza común Artesanal'!H616+'Merluza común Artesanal'!H619+'Merluza común Artesanal'!H622+'Merluza común Artesanal'!H625+'Merluza común Artesanal'!H628+'Merluza común Artesanal'!H631+'Merluza común Artesanal'!H634+'Merluza común Artesanal'!H637+'Merluza común Artesanal'!H640+'Merluza común Artesanal'!H643+'Merluza común Artesanal'!H649</f>
        <v>-228.88</v>
      </c>
      <c r="H10" s="87">
        <f t="shared" si="0"/>
        <v>445.94299999999987</v>
      </c>
    </row>
    <row r="11" spans="1:8" ht="23.25">
      <c r="A11" s="872"/>
      <c r="B11" s="866"/>
      <c r="C11" s="92"/>
      <c r="D11" s="92"/>
      <c r="E11" s="88" t="s">
        <v>22</v>
      </c>
      <c r="F11" s="87">
        <f>'Merluza común Artesanal'!G596+'Merluza común Artesanal'!G599+'Merluza común Artesanal'!G602+'Merluza común Artesanal'!G605+'Merluza común Artesanal'!G608+'Merluza común Artesanal'!G611+'Merluza común Artesanal'!G614+'Merluza común Artesanal'!G617+'Merluza común Artesanal'!G620+'Merluza común Artesanal'!G623+'Merluza común Artesanal'!G626+'Merluza común Artesanal'!G629+'Merluza común Artesanal'!G632+'Merluza común Artesanal'!G635+'Merluza común Artesanal'!G638+'Merluza común Artesanal'!G641+'Merluza común Artesanal'!G644+'Merluza común Artesanal'!G650</f>
        <v>460.37699999999995</v>
      </c>
      <c r="G11" s="87">
        <f>'Merluza común Artesanal'!H596+'Merluza común Artesanal'!H599+'Merluza común Artesanal'!H602+'Merluza común Artesanal'!H605+'Merluza común Artesanal'!H608+'Merluza común Artesanal'!H611+'Merluza común Artesanal'!H614+'Merluza común Artesanal'!H617+'Merluza común Artesanal'!H620+'Merluza común Artesanal'!H623+'Merluza común Artesanal'!H626+'Merluza común Artesanal'!H629+'Merluza común Artesanal'!H632+'Merluza común Artesanal'!H635+'Merluza común Artesanal'!H638+'Merluza común Artesanal'!H641+'Merluza común Artesanal'!H644+'Merluza común Artesanal'!H650</f>
        <v>0</v>
      </c>
      <c r="H11" s="87">
        <f t="shared" si="0"/>
        <v>460.37699999999995</v>
      </c>
    </row>
    <row r="12" spans="1:8" ht="23.25">
      <c r="A12" s="872"/>
      <c r="B12" s="865" t="s">
        <v>40</v>
      </c>
      <c r="C12" s="91"/>
      <c r="D12" s="91"/>
      <c r="E12" s="88" t="s">
        <v>20</v>
      </c>
      <c r="F12" s="87">
        <f>'Merluza común Artesanal'!G652+'Merluza común Artesanal'!G655+'Merluza común Artesanal'!G658+'Merluza común Artesanal'!G661</f>
        <v>0</v>
      </c>
      <c r="G12" s="87">
        <f>'Merluza común Artesanal'!H652+'Merluza común Artesanal'!H655+'Merluza común Artesanal'!H658+'Merluza común Artesanal'!H661</f>
        <v>0</v>
      </c>
      <c r="H12" s="87">
        <f t="shared" si="0"/>
        <v>0</v>
      </c>
    </row>
    <row r="13" spans="1:8" ht="23.25">
      <c r="A13" s="872"/>
      <c r="B13" s="866"/>
      <c r="C13" s="92"/>
      <c r="D13" s="92"/>
      <c r="E13" s="88" t="s">
        <v>21</v>
      </c>
      <c r="F13" s="87">
        <f>'Merluza común Artesanal'!G653+'Merluza común Artesanal'!G656+'Merluza común Artesanal'!G659+'Merluza común Artesanal'!G662</f>
        <v>259.19499999999999</v>
      </c>
      <c r="G13" s="87">
        <f>'Merluza común Artesanal'!H653+'Merluza común Artesanal'!H656+'Merluza común Artesanal'!H659+'Merluza común Artesanal'!H662</f>
        <v>-40</v>
      </c>
      <c r="H13" s="87">
        <f t="shared" si="0"/>
        <v>219.19499999999999</v>
      </c>
    </row>
    <row r="14" spans="1:8" ht="23.25">
      <c r="A14" s="873"/>
      <c r="B14" s="867"/>
      <c r="C14" s="93"/>
      <c r="D14" s="93"/>
      <c r="E14" s="88" t="s">
        <v>22</v>
      </c>
      <c r="F14" s="87">
        <f>'Merluza común Artesanal'!G654+'Merluza común Artesanal'!G657+'Merluza común Artesanal'!G660+'Merluza común Artesanal'!G663</f>
        <v>52.536000000000001</v>
      </c>
      <c r="G14" s="87">
        <f>'Merluza común Artesanal'!H654+'Merluza común Artesanal'!H657+'Merluza común Artesanal'!H660+'Merluza común Artesanal'!H663</f>
        <v>0</v>
      </c>
      <c r="H14" s="87">
        <f t="shared" si="0"/>
        <v>52.536000000000001</v>
      </c>
    </row>
    <row r="17" spans="1:8" ht="15" customHeight="1">
      <c r="A17" s="868" t="s">
        <v>286</v>
      </c>
      <c r="B17" s="865" t="s">
        <v>39</v>
      </c>
      <c r="C17" s="91"/>
      <c r="D17" s="91"/>
      <c r="E17" s="88" t="s">
        <v>20</v>
      </c>
      <c r="F17" s="90">
        <f>'Merluza común Artesanal'!G57</f>
        <v>2.0649999999999999</v>
      </c>
      <c r="G17" s="90">
        <f>'Merluza común Artesanal'!H57</f>
        <v>0</v>
      </c>
      <c r="H17" s="2">
        <f>F17+G17</f>
        <v>2.0649999999999999</v>
      </c>
    </row>
    <row r="18" spans="1:8" ht="15" customHeight="1">
      <c r="A18" s="869"/>
      <c r="B18" s="866"/>
      <c r="C18" s="92"/>
      <c r="D18" s="92"/>
      <c r="E18" s="88" t="s">
        <v>21</v>
      </c>
      <c r="F18" s="90">
        <f>'Merluza común Artesanal'!G58</f>
        <v>9.6690000000000005</v>
      </c>
      <c r="G18" s="90">
        <f>'Merluza común Artesanal'!H58</f>
        <v>0</v>
      </c>
      <c r="H18" s="2">
        <f t="shared" ref="H18:H19" si="1">F18+G18</f>
        <v>9.6690000000000005</v>
      </c>
    </row>
    <row r="19" spans="1:8" ht="15" customHeight="1">
      <c r="A19" s="869"/>
      <c r="B19" s="867"/>
      <c r="C19" s="93"/>
      <c r="D19" s="93"/>
      <c r="E19" s="88" t="s">
        <v>22</v>
      </c>
      <c r="F19" s="90">
        <f>'Merluza común Artesanal'!G59</f>
        <v>11.734999999999999</v>
      </c>
      <c r="G19" s="90">
        <f>'Merluza común Artesanal'!H59</f>
        <v>0</v>
      </c>
      <c r="H19" s="2">
        <f t="shared" si="1"/>
        <v>11.734999999999999</v>
      </c>
    </row>
    <row r="20" spans="1:8" ht="15" customHeight="1">
      <c r="A20" s="869"/>
      <c r="B20" s="865" t="s">
        <v>40</v>
      </c>
      <c r="C20" s="91"/>
      <c r="D20" s="91"/>
      <c r="E20" s="88" t="s">
        <v>20</v>
      </c>
      <c r="F20" s="90" t="e">
        <f>'Merluza común Artesanal'!G61+'Merluza común Artesanal'!#REF!+'Merluza común Artesanal'!#REF!+'Merluza común Artesanal'!#REF!+'Merluza común Artesanal'!#REF!+'Merluza común Artesanal'!#REF!+'Merluza común Artesanal'!#REF!+'Merluza común Artesanal'!G72+'Merluza común Artesanal'!#REF!+'Merluza común Artesanal'!#REF!+'Merluza común Artesanal'!G79+'Merluza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0" s="90" t="e">
        <f>'Merluza común Artesanal'!H61+'Merluza común Artesanal'!#REF!+'Merluza común Artesanal'!#REF!+'Merluza común Artesanal'!#REF!+'Merluza común Artesanal'!#REF!+'Merluza común Artesanal'!#REF!+'Merluza común Artesanal'!#REF!+'Merluza común Artesanal'!H72+'Merluza común Artesanal'!#REF!+'Merluza común Artesanal'!#REF!+'Merluza común Artesanal'!H79+'Merluza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0" s="90" t="e">
        <f>F20+G20</f>
        <v>#REF!</v>
      </c>
    </row>
    <row r="21" spans="1:8" ht="15" customHeight="1">
      <c r="A21" s="869"/>
      <c r="B21" s="866"/>
      <c r="C21" s="92"/>
      <c r="D21" s="92"/>
      <c r="E21" s="88" t="s">
        <v>21</v>
      </c>
      <c r="F21" s="90" t="e">
        <f>'Merluza común Artesanal'!G62+'Merluza común Artesanal'!#REF!+'Merluza común Artesanal'!#REF!+'Merluza común Artesanal'!#REF!+'Merluza común Artesanal'!#REF!+'Merluza común Artesanal'!#REF!+'Merluza común Artesanal'!#REF!+'Merluza común Artesanal'!G73+'Merluza común Artesanal'!#REF!+'Merluza común Artesanal'!#REF!+'Merluza común Artesanal'!G80+'Merluza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1" s="90" t="e">
        <f>'Merluza común Artesanal'!H62+'Merluza común Artesanal'!#REF!+'Merluza común Artesanal'!#REF!+'Merluza común Artesanal'!#REF!+'Merluza común Artesanal'!#REF!+'Merluza común Artesanal'!#REF!+'Merluza común Artesanal'!#REF!+'Merluza común Artesanal'!H73+'Merluza común Artesanal'!#REF!+'Merluza común Artesanal'!#REF!+'Merluza común Artesanal'!H80+'Merluza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1" s="90" t="e">
        <f t="shared" ref="H21:H22" si="2">F21+G21</f>
        <v>#REF!</v>
      </c>
    </row>
    <row r="22" spans="1:8" ht="15" customHeight="1">
      <c r="A22" s="870"/>
      <c r="B22" s="867"/>
      <c r="C22" s="93"/>
      <c r="D22" s="93"/>
      <c r="E22" s="88" t="s">
        <v>22</v>
      </c>
      <c r="F22" s="90" t="e">
        <f>'Merluza común Artesanal'!G63+'Merluza común Artesanal'!#REF!+'Merluza común Artesanal'!#REF!+'Merluza común Artesanal'!#REF!+'Merluza común Artesanal'!#REF!+'Merluza común Artesanal'!#REF!+'Merluza común Artesanal'!#REF!+'Merluza común Artesanal'!G74+'Merluza común Artesanal'!#REF!+'Merluza común Artesanal'!#REF!+'Merluza común Artesanal'!G81+'Merluza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2" s="90" t="e">
        <f>'Merluza común Artesanal'!H63+'Merluza común Artesanal'!#REF!+'Merluza común Artesanal'!#REF!+'Merluza común Artesanal'!#REF!+'Merluza común Artesanal'!#REF!+'Merluza común Artesanal'!#REF!+'Merluza común Artesanal'!#REF!+'Merluza común Artesanal'!H74+'Merluza común Artesanal'!#REF!+'Merluza común Artesanal'!#REF!+'Merluza común Artesanal'!H81+'Merluza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2" s="90" t="e">
        <f t="shared" si="2"/>
        <v>#REF!</v>
      </c>
    </row>
    <row r="28" spans="1:8" ht="75">
      <c r="A28" s="1" t="s">
        <v>2</v>
      </c>
      <c r="B28" s="1" t="s">
        <v>290</v>
      </c>
      <c r="C28" s="89" t="s">
        <v>5</v>
      </c>
      <c r="D28" s="89" t="s">
        <v>291</v>
      </c>
      <c r="E28" s="89" t="s">
        <v>288</v>
      </c>
      <c r="F28" s="89" t="s">
        <v>289</v>
      </c>
      <c r="G28" s="89" t="s">
        <v>5</v>
      </c>
      <c r="H28" s="89" t="s">
        <v>291</v>
      </c>
    </row>
    <row r="29" spans="1:8">
      <c r="A29" s="877" t="s">
        <v>35</v>
      </c>
      <c r="B29" s="884">
        <f>D29+D34+D39</f>
        <v>241.76600000000002</v>
      </c>
      <c r="C29" s="831" t="s">
        <v>20</v>
      </c>
      <c r="D29" s="893">
        <f>H29+H32+H35+H38+H41</f>
        <v>21.275000000000002</v>
      </c>
      <c r="E29" s="874" t="s">
        <v>264</v>
      </c>
      <c r="F29" s="884">
        <f>H29+H30+H31</f>
        <v>110.83199999999999</v>
      </c>
      <c r="G29" s="88" t="s">
        <v>20</v>
      </c>
      <c r="H29" s="95">
        <v>9.7530000000000001</v>
      </c>
    </row>
    <row r="30" spans="1:8">
      <c r="A30" s="878"/>
      <c r="B30" s="885"/>
      <c r="C30" s="883"/>
      <c r="D30" s="894"/>
      <c r="E30" s="875"/>
      <c r="F30" s="885"/>
      <c r="G30" s="88" t="s">
        <v>21</v>
      </c>
      <c r="H30" s="95">
        <v>45.663000000000004</v>
      </c>
    </row>
    <row r="31" spans="1:8">
      <c r="A31" s="878"/>
      <c r="B31" s="885"/>
      <c r="C31" s="883"/>
      <c r="D31" s="894"/>
      <c r="E31" s="876"/>
      <c r="F31" s="886"/>
      <c r="G31" s="88" t="s">
        <v>22</v>
      </c>
      <c r="H31" s="95">
        <v>55.415999999999997</v>
      </c>
    </row>
    <row r="32" spans="1:8">
      <c r="A32" s="878"/>
      <c r="B32" s="885"/>
      <c r="C32" s="883"/>
      <c r="D32" s="894"/>
      <c r="E32" s="874" t="s">
        <v>263</v>
      </c>
      <c r="F32" s="884">
        <f>H32+H33+H34</f>
        <v>60.448999999999998</v>
      </c>
      <c r="G32" s="88" t="s">
        <v>20</v>
      </c>
      <c r="H32" s="95">
        <v>5.3190000000000008</v>
      </c>
    </row>
    <row r="33" spans="1:8">
      <c r="A33" s="878"/>
      <c r="B33" s="885"/>
      <c r="C33" s="832"/>
      <c r="D33" s="895"/>
      <c r="E33" s="875"/>
      <c r="F33" s="885"/>
      <c r="G33" s="88" t="s">
        <v>21</v>
      </c>
      <c r="H33" s="95">
        <v>24.905000000000001</v>
      </c>
    </row>
    <row r="34" spans="1:8">
      <c r="A34" s="878"/>
      <c r="B34" s="885"/>
      <c r="C34" s="831" t="s">
        <v>21</v>
      </c>
      <c r="D34" s="893">
        <f>H30+H33+H36+H39+H42</f>
        <v>99.608000000000018</v>
      </c>
      <c r="E34" s="876"/>
      <c r="F34" s="886"/>
      <c r="G34" s="88" t="s">
        <v>22</v>
      </c>
      <c r="H34" s="95">
        <v>30.224999999999994</v>
      </c>
    </row>
    <row r="35" spans="1:8">
      <c r="A35" s="878"/>
      <c r="B35" s="885"/>
      <c r="C35" s="883"/>
      <c r="D35" s="894"/>
      <c r="E35" s="874" t="s">
        <v>265</v>
      </c>
      <c r="F35" s="884">
        <f>H35+H36+H37</f>
        <v>20.134</v>
      </c>
      <c r="G35" s="88" t="s">
        <v>20</v>
      </c>
      <c r="H35" s="95">
        <v>1.772</v>
      </c>
    </row>
    <row r="36" spans="1:8">
      <c r="A36" s="878"/>
      <c r="B36" s="885"/>
      <c r="C36" s="883"/>
      <c r="D36" s="894"/>
      <c r="E36" s="875"/>
      <c r="F36" s="885"/>
      <c r="G36" s="88" t="s">
        <v>21</v>
      </c>
      <c r="H36" s="95">
        <v>8.2949999999999999</v>
      </c>
    </row>
    <row r="37" spans="1:8">
      <c r="A37" s="878"/>
      <c r="B37" s="885"/>
      <c r="C37" s="883"/>
      <c r="D37" s="894"/>
      <c r="E37" s="876"/>
      <c r="F37" s="886"/>
      <c r="G37" s="88" t="s">
        <v>22</v>
      </c>
      <c r="H37" s="95">
        <v>10.067</v>
      </c>
    </row>
    <row r="38" spans="1:8">
      <c r="A38" s="878"/>
      <c r="B38" s="885"/>
      <c r="C38" s="832"/>
      <c r="D38" s="895"/>
      <c r="E38" s="874" t="s">
        <v>266</v>
      </c>
      <c r="F38" s="884">
        <f>H38+H39+H40</f>
        <v>20.147999999999996</v>
      </c>
      <c r="G38" s="88" t="s">
        <v>20</v>
      </c>
      <c r="H38" s="95">
        <v>1.7730000000000001</v>
      </c>
    </row>
    <row r="39" spans="1:8">
      <c r="A39" s="878"/>
      <c r="B39" s="885"/>
      <c r="C39" s="831" t="s">
        <v>22</v>
      </c>
      <c r="D39" s="893">
        <f>H31+H34+H37+H40+H43</f>
        <v>120.883</v>
      </c>
      <c r="E39" s="875"/>
      <c r="F39" s="885"/>
      <c r="G39" s="88" t="s">
        <v>21</v>
      </c>
      <c r="H39" s="95">
        <v>8.3009999999999984</v>
      </c>
    </row>
    <row r="40" spans="1:8">
      <c r="A40" s="878"/>
      <c r="B40" s="885"/>
      <c r="C40" s="883"/>
      <c r="D40" s="894"/>
      <c r="E40" s="876"/>
      <c r="F40" s="886"/>
      <c r="G40" s="88" t="s">
        <v>22</v>
      </c>
      <c r="H40" s="95">
        <v>10.074</v>
      </c>
    </row>
    <row r="41" spans="1:8">
      <c r="A41" s="878"/>
      <c r="B41" s="885"/>
      <c r="C41" s="883"/>
      <c r="D41" s="894"/>
      <c r="E41" s="874" t="s">
        <v>267</v>
      </c>
      <c r="F41" s="884">
        <f>H41+H42+H43</f>
        <v>30.203000000000003</v>
      </c>
      <c r="G41" s="88" t="s">
        <v>20</v>
      </c>
      <c r="H41" s="95">
        <v>2.6579999999999999</v>
      </c>
    </row>
    <row r="42" spans="1:8">
      <c r="A42" s="878"/>
      <c r="B42" s="885"/>
      <c r="C42" s="883"/>
      <c r="D42" s="894"/>
      <c r="E42" s="875"/>
      <c r="F42" s="885"/>
      <c r="G42" s="88" t="s">
        <v>21</v>
      </c>
      <c r="H42" s="95">
        <v>12.444000000000001</v>
      </c>
    </row>
    <row r="43" spans="1:8">
      <c r="A43" s="879"/>
      <c r="B43" s="886"/>
      <c r="C43" s="832"/>
      <c r="D43" s="895"/>
      <c r="E43" s="876"/>
      <c r="F43" s="886"/>
      <c r="G43" s="88" t="s">
        <v>22</v>
      </c>
      <c r="H43" s="95">
        <v>15.101000000000001</v>
      </c>
    </row>
    <row r="44" spans="1:8">
      <c r="A44" s="877" t="s">
        <v>36</v>
      </c>
      <c r="B44" s="884">
        <f>D44+D51+D58</f>
        <v>1240.7380000000001</v>
      </c>
      <c r="C44" s="831" t="s">
        <v>20</v>
      </c>
      <c r="D44" s="884">
        <f>H44+H47+H50+H53+H56+H59+H62</f>
        <v>109.185</v>
      </c>
      <c r="E44" s="874" t="s">
        <v>268</v>
      </c>
      <c r="F44" s="884">
        <f>H44+H45+H46</f>
        <v>338.38799999999998</v>
      </c>
      <c r="G44" s="88" t="s">
        <v>20</v>
      </c>
      <c r="H44" s="95">
        <v>29.777999999999999</v>
      </c>
    </row>
    <row r="45" spans="1:8">
      <c r="A45" s="878"/>
      <c r="B45" s="885"/>
      <c r="C45" s="883"/>
      <c r="D45" s="885"/>
      <c r="E45" s="875"/>
      <c r="F45" s="885"/>
      <c r="G45" s="88" t="s">
        <v>21</v>
      </c>
      <c r="H45" s="95">
        <v>139.416</v>
      </c>
    </row>
    <row r="46" spans="1:8">
      <c r="A46" s="878"/>
      <c r="B46" s="885"/>
      <c r="C46" s="883"/>
      <c r="D46" s="885"/>
      <c r="E46" s="876"/>
      <c r="F46" s="886"/>
      <c r="G46" s="88" t="s">
        <v>22</v>
      </c>
      <c r="H46" s="95">
        <v>169.19399999999999</v>
      </c>
    </row>
    <row r="47" spans="1:8">
      <c r="A47" s="878"/>
      <c r="B47" s="885"/>
      <c r="C47" s="883"/>
      <c r="D47" s="885"/>
      <c r="E47" s="874" t="s">
        <v>269</v>
      </c>
      <c r="F47" s="884">
        <f>H47+H48+H49</f>
        <v>620.37199999999996</v>
      </c>
      <c r="G47" s="88" t="s">
        <v>20</v>
      </c>
      <c r="H47" s="95">
        <v>54.593000000000004</v>
      </c>
    </row>
    <row r="48" spans="1:8">
      <c r="A48" s="878"/>
      <c r="B48" s="885"/>
      <c r="C48" s="883"/>
      <c r="D48" s="885"/>
      <c r="E48" s="875"/>
      <c r="F48" s="885"/>
      <c r="G48" s="88" t="s">
        <v>21</v>
      </c>
      <c r="H48" s="95">
        <v>255.59299999999999</v>
      </c>
    </row>
    <row r="49" spans="1:8">
      <c r="A49" s="878"/>
      <c r="B49" s="885"/>
      <c r="C49" s="883"/>
      <c r="D49" s="885"/>
      <c r="E49" s="876"/>
      <c r="F49" s="886"/>
      <c r="G49" s="88" t="s">
        <v>22</v>
      </c>
      <c r="H49" s="95">
        <v>310.18599999999998</v>
      </c>
    </row>
    <row r="50" spans="1:8">
      <c r="A50" s="878"/>
      <c r="B50" s="885"/>
      <c r="C50" s="832"/>
      <c r="D50" s="886"/>
      <c r="E50" s="874" t="s">
        <v>270</v>
      </c>
      <c r="F50" s="884">
        <f>H50+H51+H52</f>
        <v>183.28700000000001</v>
      </c>
      <c r="G50" s="88" t="s">
        <v>20</v>
      </c>
      <c r="H50" s="95">
        <v>16.129000000000001</v>
      </c>
    </row>
    <row r="51" spans="1:8">
      <c r="A51" s="878"/>
      <c r="B51" s="885"/>
      <c r="C51" s="831" t="s">
        <v>21</v>
      </c>
      <c r="D51" s="884">
        <f>H45+H48+H51+H54+H57+H60+H63</f>
        <v>511.18400000000003</v>
      </c>
      <c r="E51" s="875"/>
      <c r="F51" s="885"/>
      <c r="G51" s="88" t="s">
        <v>21</v>
      </c>
      <c r="H51" s="95">
        <v>75.513999999999996</v>
      </c>
    </row>
    <row r="52" spans="1:8">
      <c r="A52" s="878"/>
      <c r="B52" s="885"/>
      <c r="C52" s="883"/>
      <c r="D52" s="885"/>
      <c r="E52" s="876"/>
      <c r="F52" s="886"/>
      <c r="G52" s="88" t="s">
        <v>22</v>
      </c>
      <c r="H52" s="95">
        <v>91.644000000000005</v>
      </c>
    </row>
    <row r="53" spans="1:8">
      <c r="A53" s="878"/>
      <c r="B53" s="885"/>
      <c r="C53" s="883"/>
      <c r="D53" s="885"/>
      <c r="E53" s="874" t="s">
        <v>274</v>
      </c>
      <c r="F53" s="884">
        <f>H53+H54+H55</f>
        <v>28.198</v>
      </c>
      <c r="G53" s="88" t="s">
        <v>20</v>
      </c>
      <c r="H53" s="95">
        <v>2.4809999999999999</v>
      </c>
    </row>
    <row r="54" spans="1:8">
      <c r="A54" s="878"/>
      <c r="B54" s="885"/>
      <c r="C54" s="883"/>
      <c r="D54" s="885"/>
      <c r="E54" s="875"/>
      <c r="F54" s="885"/>
      <c r="G54" s="88" t="s">
        <v>21</v>
      </c>
      <c r="H54" s="95">
        <v>11.618</v>
      </c>
    </row>
    <row r="55" spans="1:8">
      <c r="A55" s="878"/>
      <c r="B55" s="885"/>
      <c r="C55" s="883"/>
      <c r="D55" s="885"/>
      <c r="E55" s="876"/>
      <c r="F55" s="886"/>
      <c r="G55" s="88" t="s">
        <v>22</v>
      </c>
      <c r="H55" s="95">
        <v>14.099</v>
      </c>
    </row>
    <row r="56" spans="1:8">
      <c r="A56" s="878"/>
      <c r="B56" s="885"/>
      <c r="C56" s="883"/>
      <c r="D56" s="885"/>
      <c r="E56" s="874" t="s">
        <v>271</v>
      </c>
      <c r="F56" s="884">
        <f>H56+H57+H58</f>
        <v>14.097999999999999</v>
      </c>
      <c r="G56" s="88" t="s">
        <v>20</v>
      </c>
      <c r="H56" s="95">
        <v>1.2410000000000001</v>
      </c>
    </row>
    <row r="57" spans="1:8">
      <c r="A57" s="878"/>
      <c r="B57" s="885"/>
      <c r="C57" s="832"/>
      <c r="D57" s="886"/>
      <c r="E57" s="875"/>
      <c r="F57" s="885"/>
      <c r="G57" s="88" t="s">
        <v>21</v>
      </c>
      <c r="H57" s="95">
        <v>5.8079999999999998</v>
      </c>
    </row>
    <row r="58" spans="1:8">
      <c r="A58" s="878"/>
      <c r="B58" s="885"/>
      <c r="C58" s="831" t="s">
        <v>22</v>
      </c>
      <c r="D58" s="884">
        <f>H46+H49+H52+H55+H58+H61+H64</f>
        <v>620.36900000000003</v>
      </c>
      <c r="E58" s="876"/>
      <c r="F58" s="886"/>
      <c r="G58" s="88" t="s">
        <v>22</v>
      </c>
      <c r="H58" s="95">
        <v>7.0490000000000004</v>
      </c>
    </row>
    <row r="59" spans="1:8">
      <c r="A59" s="878"/>
      <c r="B59" s="885"/>
      <c r="C59" s="883"/>
      <c r="D59" s="885"/>
      <c r="E59" s="874" t="s">
        <v>272</v>
      </c>
      <c r="F59" s="884">
        <f>H59+H60+H61</f>
        <v>14.100000000000001</v>
      </c>
      <c r="G59" s="88" t="s">
        <v>20</v>
      </c>
      <c r="H59" s="95">
        <v>1.2410000000000001</v>
      </c>
    </row>
    <row r="60" spans="1:8">
      <c r="A60" s="878"/>
      <c r="B60" s="885"/>
      <c r="C60" s="883"/>
      <c r="D60" s="885"/>
      <c r="E60" s="875"/>
      <c r="F60" s="885"/>
      <c r="G60" s="88" t="s">
        <v>21</v>
      </c>
      <c r="H60" s="95">
        <v>5.8090000000000002</v>
      </c>
    </row>
    <row r="61" spans="1:8">
      <c r="A61" s="878"/>
      <c r="B61" s="885"/>
      <c r="C61" s="883"/>
      <c r="D61" s="885"/>
      <c r="E61" s="876"/>
      <c r="F61" s="886"/>
      <c r="G61" s="88" t="s">
        <v>22</v>
      </c>
      <c r="H61" s="95">
        <v>7.05</v>
      </c>
    </row>
    <row r="62" spans="1:8">
      <c r="A62" s="878"/>
      <c r="B62" s="885"/>
      <c r="C62" s="883"/>
      <c r="D62" s="885"/>
      <c r="E62" s="874" t="s">
        <v>273</v>
      </c>
      <c r="F62" s="884">
        <f>H62+H63+H64</f>
        <v>42.295000000000002</v>
      </c>
      <c r="G62" s="88" t="s">
        <v>20</v>
      </c>
      <c r="H62" s="95">
        <v>3.722</v>
      </c>
    </row>
    <row r="63" spans="1:8">
      <c r="A63" s="878"/>
      <c r="B63" s="885"/>
      <c r="C63" s="883"/>
      <c r="D63" s="885"/>
      <c r="E63" s="875"/>
      <c r="F63" s="885"/>
      <c r="G63" s="88" t="s">
        <v>21</v>
      </c>
      <c r="H63" s="95">
        <v>17.425999999999998</v>
      </c>
    </row>
    <row r="64" spans="1:8">
      <c r="A64" s="879"/>
      <c r="B64" s="886"/>
      <c r="C64" s="832"/>
      <c r="D64" s="886"/>
      <c r="E64" s="876"/>
      <c r="F64" s="886"/>
      <c r="G64" s="88" t="s">
        <v>22</v>
      </c>
      <c r="H64" s="95">
        <v>21.146999999999998</v>
      </c>
    </row>
    <row r="65" spans="1:8">
      <c r="A65" s="880" t="s">
        <v>37</v>
      </c>
      <c r="B65" s="887">
        <f>F65</f>
        <v>58.245000000000005</v>
      </c>
      <c r="C65" s="88" t="s">
        <v>20</v>
      </c>
      <c r="D65" s="95">
        <v>5.1260000000000003</v>
      </c>
      <c r="E65" s="831" t="s">
        <v>287</v>
      </c>
      <c r="F65" s="884">
        <f>H65+H66+H67</f>
        <v>58.245000000000005</v>
      </c>
      <c r="G65" s="88" t="s">
        <v>20</v>
      </c>
      <c r="H65" s="95">
        <v>5.1260000000000003</v>
      </c>
    </row>
    <row r="66" spans="1:8">
      <c r="A66" s="881"/>
      <c r="B66" s="888"/>
      <c r="C66" s="88" t="s">
        <v>21</v>
      </c>
      <c r="D66" s="95">
        <v>23.997</v>
      </c>
      <c r="E66" s="883"/>
      <c r="F66" s="885"/>
      <c r="G66" s="88" t="s">
        <v>21</v>
      </c>
      <c r="H66" s="95">
        <v>23.997</v>
      </c>
    </row>
    <row r="67" spans="1:8">
      <c r="A67" s="882"/>
      <c r="B67" s="889"/>
      <c r="C67" s="88" t="s">
        <v>22</v>
      </c>
      <c r="D67" s="95">
        <v>29.122</v>
      </c>
      <c r="E67" s="832"/>
      <c r="F67" s="886"/>
      <c r="G67" s="88" t="s">
        <v>22</v>
      </c>
      <c r="H67" s="95">
        <v>29.122</v>
      </c>
    </row>
    <row r="68" spans="1:8">
      <c r="A68" s="877" t="s">
        <v>40</v>
      </c>
      <c r="B68" s="884">
        <f>D68+D78+D88</f>
        <v>1198.7179999999998</v>
      </c>
      <c r="C68" s="831" t="s">
        <v>20</v>
      </c>
      <c r="D68" s="884">
        <f>H68+H71+H74+H77+H80+H83+H86+H89+H92+H95</f>
        <v>105.48700000000001</v>
      </c>
      <c r="E68" s="874" t="s">
        <v>275</v>
      </c>
      <c r="F68" s="884">
        <f>H68+H69+H70</f>
        <v>101.19200000000001</v>
      </c>
      <c r="G68" s="88" t="s">
        <v>20</v>
      </c>
      <c r="H68" s="95">
        <v>8.9049999999999994</v>
      </c>
    </row>
    <row r="69" spans="1:8">
      <c r="A69" s="878"/>
      <c r="B69" s="885"/>
      <c r="C69" s="883"/>
      <c r="D69" s="885"/>
      <c r="E69" s="875"/>
      <c r="F69" s="885"/>
      <c r="G69" s="88" t="s">
        <v>21</v>
      </c>
      <c r="H69" s="95">
        <v>41.691000000000003</v>
      </c>
    </row>
    <row r="70" spans="1:8">
      <c r="A70" s="878"/>
      <c r="B70" s="885"/>
      <c r="C70" s="883"/>
      <c r="D70" s="885"/>
      <c r="E70" s="876"/>
      <c r="F70" s="886"/>
      <c r="G70" s="88" t="s">
        <v>22</v>
      </c>
      <c r="H70" s="95">
        <v>50.595999999999997</v>
      </c>
    </row>
    <row r="71" spans="1:8">
      <c r="A71" s="878"/>
      <c r="B71" s="885"/>
      <c r="C71" s="883"/>
      <c r="D71" s="885"/>
      <c r="E71" s="874" t="s">
        <v>283</v>
      </c>
      <c r="F71" s="884">
        <f>H71+H72+H73</f>
        <v>50.532000000000004</v>
      </c>
      <c r="G71" s="88" t="s">
        <v>20</v>
      </c>
      <c r="H71" s="95">
        <v>4.4469999999999992</v>
      </c>
    </row>
    <row r="72" spans="1:8">
      <c r="A72" s="878"/>
      <c r="B72" s="885"/>
      <c r="C72" s="883"/>
      <c r="D72" s="885"/>
      <c r="E72" s="875"/>
      <c r="F72" s="885"/>
      <c r="G72" s="88" t="s">
        <v>21</v>
      </c>
      <c r="H72" s="95">
        <v>20.818999999999999</v>
      </c>
    </row>
    <row r="73" spans="1:8">
      <c r="A73" s="878"/>
      <c r="B73" s="885"/>
      <c r="C73" s="883"/>
      <c r="D73" s="885"/>
      <c r="E73" s="876"/>
      <c r="F73" s="886"/>
      <c r="G73" s="88" t="s">
        <v>22</v>
      </c>
      <c r="H73" s="95">
        <v>25.266000000000005</v>
      </c>
    </row>
    <row r="74" spans="1:8">
      <c r="A74" s="878"/>
      <c r="B74" s="885"/>
      <c r="C74" s="883"/>
      <c r="D74" s="885"/>
      <c r="E74" s="874" t="s">
        <v>276</v>
      </c>
      <c r="F74" s="884">
        <f>H74+H75+H76</f>
        <v>137.18699999999998</v>
      </c>
      <c r="G74" s="88" t="s">
        <v>20</v>
      </c>
      <c r="H74" s="95">
        <v>12.071999999999997</v>
      </c>
    </row>
    <row r="75" spans="1:8">
      <c r="A75" s="878"/>
      <c r="B75" s="885"/>
      <c r="C75" s="883"/>
      <c r="D75" s="885"/>
      <c r="E75" s="875"/>
      <c r="F75" s="885"/>
      <c r="G75" s="88" t="s">
        <v>21</v>
      </c>
      <c r="H75" s="95">
        <v>56.521000000000001</v>
      </c>
    </row>
    <row r="76" spans="1:8">
      <c r="A76" s="878"/>
      <c r="B76" s="885"/>
      <c r="C76" s="883"/>
      <c r="D76" s="885"/>
      <c r="E76" s="876"/>
      <c r="F76" s="886"/>
      <c r="G76" s="88" t="s">
        <v>22</v>
      </c>
      <c r="H76" s="95">
        <v>68.59399999999998</v>
      </c>
    </row>
    <row r="77" spans="1:8">
      <c r="A77" s="878"/>
      <c r="B77" s="885"/>
      <c r="C77" s="832"/>
      <c r="D77" s="886"/>
      <c r="E77" s="874" t="s">
        <v>284</v>
      </c>
      <c r="F77" s="884">
        <f>H77+H78+H79</f>
        <v>252.79699999999997</v>
      </c>
      <c r="G77" s="88" t="s">
        <v>20</v>
      </c>
      <c r="H77" s="95">
        <v>22.245999999999999</v>
      </c>
    </row>
    <row r="78" spans="1:8">
      <c r="A78" s="878"/>
      <c r="B78" s="885"/>
      <c r="C78" s="831" t="s">
        <v>21</v>
      </c>
      <c r="D78" s="884">
        <f>H69+H72+H75+H78+H81+H84+H87+H90+H93+H96</f>
        <v>493.87200000000007</v>
      </c>
      <c r="E78" s="875"/>
      <c r="F78" s="885"/>
      <c r="G78" s="88" t="s">
        <v>21</v>
      </c>
      <c r="H78" s="95">
        <v>104.15200000000002</v>
      </c>
    </row>
    <row r="79" spans="1:8">
      <c r="A79" s="878"/>
      <c r="B79" s="885"/>
      <c r="C79" s="883"/>
      <c r="D79" s="885"/>
      <c r="E79" s="876"/>
      <c r="F79" s="886"/>
      <c r="G79" s="88" t="s">
        <v>22</v>
      </c>
      <c r="H79" s="95">
        <v>126.39899999999997</v>
      </c>
    </row>
    <row r="80" spans="1:8">
      <c r="A80" s="878"/>
      <c r="B80" s="885"/>
      <c r="C80" s="883"/>
      <c r="D80" s="885"/>
      <c r="E80" s="874" t="s">
        <v>277</v>
      </c>
      <c r="F80" s="884">
        <f>H80+H81+H82</f>
        <v>101.056</v>
      </c>
      <c r="G80" s="88" t="s">
        <v>20</v>
      </c>
      <c r="H80" s="95">
        <v>8.8929999999999989</v>
      </c>
    </row>
    <row r="81" spans="1:8">
      <c r="A81" s="878"/>
      <c r="B81" s="885"/>
      <c r="C81" s="883"/>
      <c r="D81" s="885"/>
      <c r="E81" s="875"/>
      <c r="F81" s="885"/>
      <c r="G81" s="88" t="s">
        <v>21</v>
      </c>
      <c r="H81" s="95">
        <v>41.634999999999998</v>
      </c>
    </row>
    <row r="82" spans="1:8">
      <c r="A82" s="878"/>
      <c r="B82" s="885"/>
      <c r="C82" s="883"/>
      <c r="D82" s="885"/>
      <c r="E82" s="876"/>
      <c r="F82" s="886"/>
      <c r="G82" s="88" t="s">
        <v>22</v>
      </c>
      <c r="H82" s="95">
        <v>50.527999999999999</v>
      </c>
    </row>
    <row r="83" spans="1:8">
      <c r="A83" s="878"/>
      <c r="B83" s="885"/>
      <c r="C83" s="883"/>
      <c r="D83" s="885"/>
      <c r="E83" s="874" t="s">
        <v>278</v>
      </c>
      <c r="F83" s="884">
        <f>H83+H84+H85</f>
        <v>101.07</v>
      </c>
      <c r="G83" s="88" t="s">
        <v>20</v>
      </c>
      <c r="H83" s="95">
        <v>8.8939999999999984</v>
      </c>
    </row>
    <row r="84" spans="1:8">
      <c r="A84" s="878"/>
      <c r="B84" s="885"/>
      <c r="C84" s="883"/>
      <c r="D84" s="885"/>
      <c r="E84" s="875"/>
      <c r="F84" s="885"/>
      <c r="G84" s="88" t="s">
        <v>21</v>
      </c>
      <c r="H84" s="95">
        <v>41.640999999999991</v>
      </c>
    </row>
    <row r="85" spans="1:8">
      <c r="A85" s="878"/>
      <c r="B85" s="885"/>
      <c r="C85" s="883"/>
      <c r="D85" s="885"/>
      <c r="E85" s="876"/>
      <c r="F85" s="886"/>
      <c r="G85" s="88" t="s">
        <v>22</v>
      </c>
      <c r="H85" s="95">
        <v>50.535000000000004</v>
      </c>
    </row>
    <row r="86" spans="1:8">
      <c r="A86" s="878"/>
      <c r="B86" s="885"/>
      <c r="C86" s="883"/>
      <c r="D86" s="885"/>
      <c r="E86" s="874" t="s">
        <v>279</v>
      </c>
      <c r="F86" s="884">
        <f>H86+H87+H88</f>
        <v>288.83799999999997</v>
      </c>
      <c r="G86" s="88" t="s">
        <v>20</v>
      </c>
      <c r="H86" s="95">
        <v>25.418000000000003</v>
      </c>
    </row>
    <row r="87" spans="1:8">
      <c r="A87" s="878"/>
      <c r="B87" s="885"/>
      <c r="C87" s="832"/>
      <c r="D87" s="886"/>
      <c r="E87" s="875"/>
      <c r="F87" s="885"/>
      <c r="G87" s="88" t="s">
        <v>21</v>
      </c>
      <c r="H87" s="95">
        <v>119.00099999999998</v>
      </c>
    </row>
    <row r="88" spans="1:8">
      <c r="A88" s="878"/>
      <c r="B88" s="885"/>
      <c r="C88" s="831" t="s">
        <v>22</v>
      </c>
      <c r="D88" s="884">
        <f>H70+H73+H76+H79+H82+H85+H88+H91+H94+H97</f>
        <v>599.35899999999992</v>
      </c>
      <c r="E88" s="876"/>
      <c r="F88" s="886"/>
      <c r="G88" s="88" t="s">
        <v>22</v>
      </c>
      <c r="H88" s="95">
        <v>144.41899999999998</v>
      </c>
    </row>
    <row r="89" spans="1:8">
      <c r="A89" s="878"/>
      <c r="B89" s="885"/>
      <c r="C89" s="883"/>
      <c r="D89" s="885"/>
      <c r="E89" s="874" t="s">
        <v>280</v>
      </c>
      <c r="F89" s="884">
        <f>H89+H90+H91</f>
        <v>101.08699999999999</v>
      </c>
      <c r="G89" s="88" t="s">
        <v>20</v>
      </c>
      <c r="H89" s="95">
        <v>8.895999999999999</v>
      </c>
    </row>
    <row r="90" spans="1:8">
      <c r="A90" s="878"/>
      <c r="B90" s="885"/>
      <c r="C90" s="883"/>
      <c r="D90" s="885"/>
      <c r="E90" s="875"/>
      <c r="F90" s="885"/>
      <c r="G90" s="88" t="s">
        <v>21</v>
      </c>
      <c r="H90" s="95">
        <v>41.647999999999996</v>
      </c>
    </row>
    <row r="91" spans="1:8">
      <c r="A91" s="878"/>
      <c r="B91" s="885"/>
      <c r="C91" s="883"/>
      <c r="D91" s="885"/>
      <c r="E91" s="876"/>
      <c r="F91" s="886"/>
      <c r="G91" s="88" t="s">
        <v>22</v>
      </c>
      <c r="H91" s="95">
        <v>50.542999999999999</v>
      </c>
    </row>
    <row r="92" spans="1:8">
      <c r="A92" s="878"/>
      <c r="B92" s="885"/>
      <c r="C92" s="883"/>
      <c r="D92" s="885"/>
      <c r="E92" s="874" t="s">
        <v>281</v>
      </c>
      <c r="F92" s="884">
        <f>H92+H93+H94</f>
        <v>7.2140000000000004</v>
      </c>
      <c r="G92" s="88" t="s">
        <v>20</v>
      </c>
      <c r="H92" s="95">
        <v>0.63500000000000001</v>
      </c>
    </row>
    <row r="93" spans="1:8">
      <c r="A93" s="878"/>
      <c r="B93" s="885"/>
      <c r="C93" s="883"/>
      <c r="D93" s="885"/>
      <c r="E93" s="875"/>
      <c r="F93" s="885"/>
      <c r="G93" s="88" t="s">
        <v>21</v>
      </c>
      <c r="H93" s="95">
        <v>2.972</v>
      </c>
    </row>
    <row r="94" spans="1:8">
      <c r="A94" s="878"/>
      <c r="B94" s="885"/>
      <c r="C94" s="883"/>
      <c r="D94" s="885"/>
      <c r="E94" s="876"/>
      <c r="F94" s="886"/>
      <c r="G94" s="88" t="s">
        <v>22</v>
      </c>
      <c r="H94" s="95">
        <v>3.6070000000000002</v>
      </c>
    </row>
    <row r="95" spans="1:8">
      <c r="A95" s="878"/>
      <c r="B95" s="885"/>
      <c r="C95" s="883"/>
      <c r="D95" s="885"/>
      <c r="E95" s="874" t="s">
        <v>282</v>
      </c>
      <c r="F95" s="884">
        <f>H95+H96+H97</f>
        <v>57.745000000000005</v>
      </c>
      <c r="G95" s="88" t="s">
        <v>20</v>
      </c>
      <c r="H95" s="95">
        <v>5.0810000000000004</v>
      </c>
    </row>
    <row r="96" spans="1:8">
      <c r="A96" s="878"/>
      <c r="B96" s="885"/>
      <c r="C96" s="883"/>
      <c r="D96" s="885"/>
      <c r="E96" s="875"/>
      <c r="F96" s="885"/>
      <c r="G96" s="88" t="s">
        <v>21</v>
      </c>
      <c r="H96" s="95">
        <v>23.792000000000002</v>
      </c>
    </row>
    <row r="97" spans="1:8">
      <c r="A97" s="879"/>
      <c r="B97" s="886"/>
      <c r="C97" s="832"/>
      <c r="D97" s="886"/>
      <c r="E97" s="876"/>
      <c r="F97" s="886"/>
      <c r="G97" s="88" t="s">
        <v>22</v>
      </c>
      <c r="H97" s="95">
        <v>28.872</v>
      </c>
    </row>
    <row r="99" spans="1:8" ht="24.75" customHeight="1">
      <c r="A99" s="890" t="s">
        <v>285</v>
      </c>
      <c r="B99" s="887">
        <f>D99+D100+D101</f>
        <v>2739.4670000000001</v>
      </c>
      <c r="C99" s="88" t="s">
        <v>20</v>
      </c>
      <c r="D99" s="95">
        <f>D29+D44+D65+D68</f>
        <v>241.07300000000004</v>
      </c>
    </row>
    <row r="100" spans="1:8">
      <c r="A100" s="891"/>
      <c r="B100" s="888"/>
      <c r="C100" s="88" t="s">
        <v>21</v>
      </c>
      <c r="D100" s="95">
        <f>D34+D51+D66+D78</f>
        <v>1128.6610000000001</v>
      </c>
    </row>
    <row r="101" spans="1:8">
      <c r="A101" s="892"/>
      <c r="B101" s="889"/>
      <c r="C101" s="88" t="s">
        <v>22</v>
      </c>
      <c r="D101" s="95">
        <f>D39+D58+D67+D88</f>
        <v>1369.7329999999999</v>
      </c>
    </row>
    <row r="102" spans="1:8">
      <c r="B102" s="94"/>
      <c r="C102" s="94"/>
      <c r="D102" s="94"/>
    </row>
    <row r="103" spans="1:8">
      <c r="B103" s="94"/>
      <c r="C103" s="94"/>
      <c r="D103" s="94"/>
    </row>
    <row r="104" spans="1:8">
      <c r="B104" s="94"/>
      <c r="C104" s="94"/>
      <c r="D104" s="94"/>
    </row>
    <row r="105" spans="1:8">
      <c r="B105" s="94"/>
      <c r="C105" s="94"/>
      <c r="D105" s="94"/>
    </row>
    <row r="106" spans="1:8">
      <c r="B106" s="94"/>
      <c r="C106" s="94"/>
      <c r="D106" s="94"/>
    </row>
    <row r="107" spans="1:8">
      <c r="B107" s="94"/>
      <c r="C107" s="94"/>
      <c r="D107" s="94"/>
    </row>
    <row r="108" spans="1:8">
      <c r="B108" s="94"/>
      <c r="C108" s="94"/>
      <c r="D108" s="94"/>
    </row>
    <row r="109" spans="1:8">
      <c r="B109" s="94"/>
      <c r="C109" s="94"/>
      <c r="D109" s="94"/>
    </row>
    <row r="110" spans="1:8">
      <c r="B110" s="94"/>
      <c r="C110" s="94"/>
      <c r="D110" s="94"/>
    </row>
    <row r="111" spans="1:8">
      <c r="B111" s="94"/>
      <c r="C111" s="94"/>
      <c r="D111" s="94"/>
    </row>
    <row r="112" spans="1:8">
      <c r="B112" s="94"/>
      <c r="C112" s="94"/>
      <c r="D112" s="94"/>
    </row>
    <row r="113" spans="2:4">
      <c r="B113" s="94"/>
      <c r="C113" s="94"/>
      <c r="D113" s="94"/>
    </row>
    <row r="114" spans="2:4">
      <c r="B114" s="94"/>
      <c r="C114" s="94"/>
      <c r="D114" s="94"/>
    </row>
    <row r="115" spans="2:4">
      <c r="B115" s="94"/>
      <c r="C115" s="94"/>
      <c r="D115" s="94"/>
    </row>
  </sheetData>
  <mergeCells count="81"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F59:F61"/>
    <mergeCell ref="F62:F64"/>
    <mergeCell ref="F65:F67"/>
    <mergeCell ref="F68:F70"/>
    <mergeCell ref="F71:F73"/>
    <mergeCell ref="F44:F46"/>
    <mergeCell ref="F47:F49"/>
    <mergeCell ref="F50:F52"/>
    <mergeCell ref="F53:F55"/>
    <mergeCell ref="F56:F58"/>
    <mergeCell ref="F29:F31"/>
    <mergeCell ref="F32:F34"/>
    <mergeCell ref="F35:F37"/>
    <mergeCell ref="F38:F40"/>
    <mergeCell ref="F41:F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B17:B19"/>
    <mergeCell ref="B20:B22"/>
    <mergeCell ref="A17:A22"/>
    <mergeCell ref="A6:A14"/>
    <mergeCell ref="B6:B8"/>
    <mergeCell ref="B9:B11"/>
    <mergeCell ref="B12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Resumen_año</vt:lpstr>
      <vt:lpstr>Merluza común Artesanal</vt:lpstr>
      <vt:lpstr>Merluza común Industrial</vt:lpstr>
      <vt:lpstr>M. común FUP y P.Investigación</vt:lpstr>
      <vt:lpstr>Cesiones individuales</vt:lpstr>
      <vt:lpstr>Publicacion Web</vt:lpstr>
      <vt:lpstr>coeficientes LTP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dcterms:created xsi:type="dcterms:W3CDTF">2018-02-08T19:35:52Z</dcterms:created>
  <dcterms:modified xsi:type="dcterms:W3CDTF">2019-06-13T19:28:26Z</dcterms:modified>
</cp:coreProperties>
</file>