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240" windowWidth="19230" windowHeight="6285" tabRatio="851"/>
  </bookViews>
  <sheets>
    <sheet name="Resumen_año" sheetId="7" r:id="rId1"/>
    <sheet name="Resumen Periodo" sheetId="8" r:id="rId2"/>
    <sheet name="Merluza común Artesanal" sheetId="1" r:id="rId3"/>
    <sheet name="Merluza común Industrial" sheetId="2" r:id="rId4"/>
    <sheet name="M. común FUP y P.Investigación" sheetId="5" r:id="rId5"/>
    <sheet name="Cesiones individuales" sheetId="14" r:id="rId6"/>
    <sheet name="Publicacion Web" sheetId="9" r:id="rId7"/>
    <sheet name="coeficientes LTP" sheetId="12" state="hidden" r:id="rId8"/>
    <sheet name="Hoja1" sheetId="13" state="hidden" r:id="rId9"/>
  </sheets>
  <definedNames>
    <definedName name="_xlnm._FilterDatabase" localSheetId="2" hidden="1">'Merluza común Artesanal'!$A$8:$PX$317</definedName>
    <definedName name="_xlnm._FilterDatabase" localSheetId="6" hidden="1">'Publicacion Web'!$A$1:$O$473</definedName>
  </definedNames>
  <calcPr calcId="125725"/>
</workbook>
</file>

<file path=xl/calcChain.xml><?xml version="1.0" encoding="utf-8"?>
<calcChain xmlns="http://schemas.openxmlformats.org/spreadsheetml/2006/main">
  <c r="K7" i="14"/>
  <c r="F37" i="2"/>
  <c r="F45"/>
  <c r="F33"/>
  <c r="F47"/>
  <c r="F13"/>
  <c r="F7"/>
  <c r="F53" s="1"/>
  <c r="F21"/>
  <c r="F35"/>
  <c r="F15"/>
  <c r="F25"/>
  <c r="F29"/>
  <c r="F39"/>
  <c r="F11"/>
  <c r="F9"/>
  <c r="F23"/>
  <c r="G37" l="1"/>
  <c r="I37" s="1"/>
  <c r="H285" i="1"/>
  <c r="H309"/>
  <c r="H8" i="14"/>
  <c r="J8" s="1"/>
  <c r="K8"/>
  <c r="F22" i="8"/>
  <c r="H243" i="1"/>
  <c r="I309"/>
  <c r="H9" i="14"/>
  <c r="J9" s="1"/>
  <c r="K9"/>
  <c r="H310" i="1"/>
  <c r="G310"/>
  <c r="J7" i="14"/>
  <c r="H7"/>
  <c r="B3"/>
  <c r="F58" i="2"/>
  <c r="O28" i="9"/>
  <c r="O15"/>
  <c r="O16"/>
  <c r="O17"/>
  <c r="O18"/>
  <c r="N168"/>
  <c r="N169"/>
  <c r="N167"/>
  <c r="N164"/>
  <c r="N165"/>
  <c r="N163"/>
  <c r="N160"/>
  <c r="N161"/>
  <c r="N159"/>
  <c r="N156"/>
  <c r="N157"/>
  <c r="N155"/>
  <c r="N152"/>
  <c r="N153"/>
  <c r="N151"/>
  <c r="N148"/>
  <c r="N149"/>
  <c r="N147"/>
  <c r="N145"/>
  <c r="N143"/>
  <c r="N144"/>
  <c r="N142"/>
  <c r="N139"/>
  <c r="N140"/>
  <c r="N138"/>
  <c r="N135"/>
  <c r="N136"/>
  <c r="N134"/>
  <c r="N131"/>
  <c r="N132"/>
  <c r="N130"/>
  <c r="N127"/>
  <c r="N128"/>
  <c r="N126"/>
  <c r="N123"/>
  <c r="N124"/>
  <c r="N122"/>
  <c r="N119"/>
  <c r="N120"/>
  <c r="N118"/>
  <c r="N115"/>
  <c r="N116"/>
  <c r="N114"/>
  <c r="N113"/>
  <c r="N110"/>
  <c r="N111"/>
  <c r="N109"/>
  <c r="N106"/>
  <c r="N107"/>
  <c r="N105"/>
  <c r="N102"/>
  <c r="N103"/>
  <c r="N101"/>
  <c r="N98"/>
  <c r="N99"/>
  <c r="N97"/>
  <c r="N94"/>
  <c r="N95"/>
  <c r="N93"/>
  <c r="N92"/>
  <c r="N88"/>
  <c r="N89"/>
  <c r="N87"/>
  <c r="N84"/>
  <c r="N85"/>
  <c r="N83"/>
  <c r="N80"/>
  <c r="N81"/>
  <c r="N79"/>
  <c r="N76"/>
  <c r="N77"/>
  <c r="N75"/>
  <c r="N28"/>
  <c r="K448"/>
  <c r="M448"/>
  <c r="H448"/>
  <c r="H447"/>
  <c r="I447"/>
  <c r="K447"/>
  <c r="I446"/>
  <c r="K446"/>
  <c r="H446"/>
  <c r="K457"/>
  <c r="H457"/>
  <c r="H456"/>
  <c r="I456"/>
  <c r="K456"/>
  <c r="I455"/>
  <c r="K455"/>
  <c r="H455"/>
  <c r="K451"/>
  <c r="H451"/>
  <c r="H450"/>
  <c r="I450"/>
  <c r="K450"/>
  <c r="I449"/>
  <c r="K449"/>
  <c r="H449"/>
  <c r="H460"/>
  <c r="H459"/>
  <c r="I459"/>
  <c r="K459"/>
  <c r="I458"/>
  <c r="K458"/>
  <c r="H458"/>
  <c r="K442"/>
  <c r="H442"/>
  <c r="H441"/>
  <c r="I441"/>
  <c r="K441"/>
  <c r="I440"/>
  <c r="K440"/>
  <c r="H440"/>
  <c r="K439"/>
  <c r="H439"/>
  <c r="H438"/>
  <c r="I438"/>
  <c r="K438"/>
  <c r="I437"/>
  <c r="K437"/>
  <c r="H437"/>
  <c r="K436"/>
  <c r="H436"/>
  <c r="H435"/>
  <c r="I435"/>
  <c r="K435"/>
  <c r="I434"/>
  <c r="K434"/>
  <c r="H434"/>
  <c r="K433"/>
  <c r="H433"/>
  <c r="H432"/>
  <c r="I432"/>
  <c r="K432"/>
  <c r="I431"/>
  <c r="K431"/>
  <c r="H431"/>
  <c r="K472"/>
  <c r="H472"/>
  <c r="H471"/>
  <c r="I471"/>
  <c r="K471"/>
  <c r="I470"/>
  <c r="K470"/>
  <c r="H470"/>
  <c r="K430"/>
  <c r="H430"/>
  <c r="H429"/>
  <c r="I429"/>
  <c r="K429"/>
  <c r="I428"/>
  <c r="K428"/>
  <c r="H428"/>
  <c r="K469"/>
  <c r="M469"/>
  <c r="H469"/>
  <c r="H468"/>
  <c r="I468"/>
  <c r="K468"/>
  <c r="M468"/>
  <c r="I467"/>
  <c r="K467"/>
  <c r="H467"/>
  <c r="K427"/>
  <c r="M427"/>
  <c r="H427"/>
  <c r="H426"/>
  <c r="I426"/>
  <c r="K426"/>
  <c r="M426"/>
  <c r="I425"/>
  <c r="K425"/>
  <c r="H425"/>
  <c r="K424"/>
  <c r="H424"/>
  <c r="H423"/>
  <c r="I423"/>
  <c r="K423"/>
  <c r="I422"/>
  <c r="K422"/>
  <c r="H422"/>
  <c r="K421"/>
  <c r="H421"/>
  <c r="H420"/>
  <c r="I420"/>
  <c r="K420"/>
  <c r="I419"/>
  <c r="K419"/>
  <c r="H419"/>
  <c r="K418"/>
  <c r="H418"/>
  <c r="H417"/>
  <c r="I417"/>
  <c r="K417"/>
  <c r="I416"/>
  <c r="K416"/>
  <c r="H416"/>
  <c r="H414"/>
  <c r="I414"/>
  <c r="K414"/>
  <c r="I413"/>
  <c r="K413"/>
  <c r="H413"/>
  <c r="K445"/>
  <c r="H445"/>
  <c r="H444"/>
  <c r="I444"/>
  <c r="K444"/>
  <c r="I443"/>
  <c r="K443"/>
  <c r="H443"/>
  <c r="M412"/>
  <c r="H412"/>
  <c r="H411"/>
  <c r="I411"/>
  <c r="K411"/>
  <c r="M411"/>
  <c r="I410"/>
  <c r="K410"/>
  <c r="H410"/>
  <c r="K466"/>
  <c r="H466"/>
  <c r="H465"/>
  <c r="I465"/>
  <c r="K465"/>
  <c r="I464"/>
  <c r="K464"/>
  <c r="H464"/>
  <c r="H454"/>
  <c r="H453"/>
  <c r="I453"/>
  <c r="K453"/>
  <c r="I452"/>
  <c r="K452"/>
  <c r="H452"/>
  <c r="K463"/>
  <c r="H463"/>
  <c r="H462"/>
  <c r="I462"/>
  <c r="K462"/>
  <c r="I461"/>
  <c r="K461"/>
  <c r="H461"/>
  <c r="K407"/>
  <c r="H409"/>
  <c r="H408"/>
  <c r="I408"/>
  <c r="K408"/>
  <c r="I407"/>
  <c r="H407"/>
  <c r="K406"/>
  <c r="H406"/>
  <c r="H405"/>
  <c r="I405"/>
  <c r="K405"/>
  <c r="I404"/>
  <c r="K404"/>
  <c r="H404"/>
  <c r="H18" i="7"/>
  <c r="B15" i="5"/>
  <c r="B3"/>
  <c r="H19"/>
  <c r="H18"/>
  <c r="G19"/>
  <c r="G18"/>
  <c r="K309" i="1" l="1"/>
  <c r="L309"/>
  <c r="J25"/>
  <c r="K45" l="1"/>
  <c r="I45"/>
  <c r="I46"/>
  <c r="N35" i="2"/>
  <c r="L35"/>
  <c r="I472" i="9" s="1"/>
  <c r="K35" i="2"/>
  <c r="G36"/>
  <c r="J471" i="9" s="1"/>
  <c r="G35" i="2"/>
  <c r="J470" i="9" s="1"/>
  <c r="I35" i="2" l="1"/>
  <c r="L470" i="9" s="1"/>
  <c r="J35" i="2"/>
  <c r="M470" i="9" s="1"/>
  <c r="M35" i="2"/>
  <c r="I36"/>
  <c r="L471" i="9" s="1"/>
  <c r="J36" i="2"/>
  <c r="M471" i="9" s="1"/>
  <c r="F21" i="8"/>
  <c r="G21"/>
  <c r="H21"/>
  <c r="H22"/>
  <c r="F23"/>
  <c r="H23"/>
  <c r="E23"/>
  <c r="E22"/>
  <c r="E21"/>
  <c r="O378" i="9"/>
  <c r="I378"/>
  <c r="J378"/>
  <c r="K378"/>
  <c r="L378"/>
  <c r="M378"/>
  <c r="N378"/>
  <c r="H378"/>
  <c r="O370"/>
  <c r="O371"/>
  <c r="O372"/>
  <c r="O373"/>
  <c r="I373"/>
  <c r="J373"/>
  <c r="K373"/>
  <c r="L373"/>
  <c r="M373"/>
  <c r="H373"/>
  <c r="H371"/>
  <c r="I371"/>
  <c r="J371"/>
  <c r="K371"/>
  <c r="L371"/>
  <c r="M371"/>
  <c r="N371"/>
  <c r="H372"/>
  <c r="I372"/>
  <c r="J372"/>
  <c r="K372"/>
  <c r="L372"/>
  <c r="M372"/>
  <c r="N372"/>
  <c r="I370"/>
  <c r="J370"/>
  <c r="K370"/>
  <c r="L370"/>
  <c r="M370"/>
  <c r="N370"/>
  <c r="H370"/>
  <c r="O301"/>
  <c r="N301"/>
  <c r="I301"/>
  <c r="J301"/>
  <c r="K301"/>
  <c r="H301"/>
  <c r="O297"/>
  <c r="O298"/>
  <c r="O299"/>
  <c r="O300"/>
  <c r="I300"/>
  <c r="J300"/>
  <c r="H300"/>
  <c r="H298"/>
  <c r="I298"/>
  <c r="J298"/>
  <c r="K298"/>
  <c r="N298"/>
  <c r="H299"/>
  <c r="I299"/>
  <c r="K299"/>
  <c r="N299"/>
  <c r="I297"/>
  <c r="J297"/>
  <c r="K297"/>
  <c r="L297"/>
  <c r="M297"/>
  <c r="N297"/>
  <c r="H297"/>
  <c r="H190"/>
  <c r="I190"/>
  <c r="J190"/>
  <c r="K190"/>
  <c r="N190"/>
  <c r="H191"/>
  <c r="I191"/>
  <c r="K191"/>
  <c r="N191"/>
  <c r="I189"/>
  <c r="J189"/>
  <c r="K189"/>
  <c r="L189"/>
  <c r="M189"/>
  <c r="N189"/>
  <c r="H189"/>
  <c r="I188"/>
  <c r="J188"/>
  <c r="H188"/>
  <c r="H186"/>
  <c r="I186"/>
  <c r="K186"/>
  <c r="N186"/>
  <c r="H187"/>
  <c r="I187"/>
  <c r="K187"/>
  <c r="N187"/>
  <c r="I185"/>
  <c r="J185"/>
  <c r="K185"/>
  <c r="L185"/>
  <c r="M185"/>
  <c r="N185"/>
  <c r="H185"/>
  <c r="I184"/>
  <c r="J184"/>
  <c r="K184"/>
  <c r="N184"/>
  <c r="H184"/>
  <c r="I149" i="1"/>
  <c r="F18" i="8"/>
  <c r="F12" i="7" s="1"/>
  <c r="I183" i="9" s="1"/>
  <c r="G18" i="8"/>
  <c r="H18"/>
  <c r="I18" s="1"/>
  <c r="F19"/>
  <c r="H19"/>
  <c r="F20"/>
  <c r="H20"/>
  <c r="E20"/>
  <c r="E19"/>
  <c r="E12" i="7" s="1"/>
  <c r="E18" i="8"/>
  <c r="N19" i="9"/>
  <c r="N20"/>
  <c r="N21"/>
  <c r="N9"/>
  <c r="N8"/>
  <c r="N7"/>
  <c r="N6"/>
  <c r="N15"/>
  <c r="N16"/>
  <c r="N17"/>
  <c r="N173"/>
  <c r="N172"/>
  <c r="I174"/>
  <c r="J174"/>
  <c r="H174"/>
  <c r="H172"/>
  <c r="I172"/>
  <c r="J172"/>
  <c r="K172"/>
  <c r="H173"/>
  <c r="I173"/>
  <c r="K173"/>
  <c r="I171"/>
  <c r="J171"/>
  <c r="K171"/>
  <c r="L171"/>
  <c r="M171"/>
  <c r="N171"/>
  <c r="H171"/>
  <c r="I170"/>
  <c r="J170"/>
  <c r="H170"/>
  <c r="H168"/>
  <c r="I168"/>
  <c r="J168"/>
  <c r="K168"/>
  <c r="H169"/>
  <c r="I169"/>
  <c r="K169"/>
  <c r="I167"/>
  <c r="J167"/>
  <c r="K167"/>
  <c r="L167"/>
  <c r="M167"/>
  <c r="H167"/>
  <c r="I166"/>
  <c r="J166"/>
  <c r="H166"/>
  <c r="H164"/>
  <c r="I164"/>
  <c r="J164"/>
  <c r="K164"/>
  <c r="H165"/>
  <c r="I165"/>
  <c r="K165"/>
  <c r="I163"/>
  <c r="J163"/>
  <c r="K163"/>
  <c r="L163"/>
  <c r="M163"/>
  <c r="H163"/>
  <c r="I162"/>
  <c r="J162"/>
  <c r="H162"/>
  <c r="H160"/>
  <c r="I160"/>
  <c r="J160"/>
  <c r="K160"/>
  <c r="H161"/>
  <c r="I161"/>
  <c r="K161"/>
  <c r="I159"/>
  <c r="J159"/>
  <c r="K159"/>
  <c r="L159"/>
  <c r="M159"/>
  <c r="H159"/>
  <c r="I158"/>
  <c r="J158"/>
  <c r="H158"/>
  <c r="H156"/>
  <c r="I156"/>
  <c r="J156"/>
  <c r="K156"/>
  <c r="H157"/>
  <c r="I157"/>
  <c r="K157"/>
  <c r="I155"/>
  <c r="J155"/>
  <c r="K155"/>
  <c r="L155"/>
  <c r="M155"/>
  <c r="H155"/>
  <c r="I154"/>
  <c r="J154"/>
  <c r="H154"/>
  <c r="H152"/>
  <c r="I152"/>
  <c r="J152"/>
  <c r="K152"/>
  <c r="H153"/>
  <c r="I153"/>
  <c r="K153"/>
  <c r="I151"/>
  <c r="J151"/>
  <c r="K151"/>
  <c r="L151"/>
  <c r="M151"/>
  <c r="H151"/>
  <c r="I150"/>
  <c r="J150"/>
  <c r="H150"/>
  <c r="H148"/>
  <c r="I148"/>
  <c r="J148"/>
  <c r="K148"/>
  <c r="H149"/>
  <c r="I149"/>
  <c r="K149"/>
  <c r="I147"/>
  <c r="J147"/>
  <c r="K147"/>
  <c r="L147"/>
  <c r="M147"/>
  <c r="H147"/>
  <c r="O142"/>
  <c r="I142"/>
  <c r="J142"/>
  <c r="K142"/>
  <c r="H142"/>
  <c r="H139"/>
  <c r="I139"/>
  <c r="K139"/>
  <c r="H140"/>
  <c r="I140"/>
  <c r="K140"/>
  <c r="I138"/>
  <c r="J138"/>
  <c r="K138"/>
  <c r="I137"/>
  <c r="J137"/>
  <c r="H137"/>
  <c r="H135"/>
  <c r="I135"/>
  <c r="J135"/>
  <c r="K135"/>
  <c r="H136"/>
  <c r="I136"/>
  <c r="K136"/>
  <c r="I134"/>
  <c r="J134"/>
  <c r="K134"/>
  <c r="L134"/>
  <c r="M134"/>
  <c r="H134"/>
  <c r="I133"/>
  <c r="J133"/>
  <c r="H133"/>
  <c r="H131"/>
  <c r="I131"/>
  <c r="J131"/>
  <c r="K131"/>
  <c r="H132"/>
  <c r="I132"/>
  <c r="K132"/>
  <c r="I130"/>
  <c r="J130"/>
  <c r="K130"/>
  <c r="L130"/>
  <c r="M130"/>
  <c r="H130"/>
  <c r="I129"/>
  <c r="J129"/>
  <c r="H129"/>
  <c r="H127"/>
  <c r="I127"/>
  <c r="J127"/>
  <c r="K127"/>
  <c r="H128"/>
  <c r="I128"/>
  <c r="K128"/>
  <c r="I126"/>
  <c r="J126"/>
  <c r="K126"/>
  <c r="L126"/>
  <c r="M126"/>
  <c r="H126"/>
  <c r="I125"/>
  <c r="J125"/>
  <c r="H125"/>
  <c r="H123"/>
  <c r="I123"/>
  <c r="J123"/>
  <c r="K123"/>
  <c r="H124"/>
  <c r="I124"/>
  <c r="K124"/>
  <c r="I122"/>
  <c r="J122"/>
  <c r="K122"/>
  <c r="L122"/>
  <c r="M122"/>
  <c r="H122"/>
  <c r="I121"/>
  <c r="J121"/>
  <c r="H121"/>
  <c r="H120"/>
  <c r="I120"/>
  <c r="K120"/>
  <c r="I119"/>
  <c r="J119"/>
  <c r="K119"/>
  <c r="H119"/>
  <c r="I118"/>
  <c r="J118"/>
  <c r="K118"/>
  <c r="L118"/>
  <c r="M118"/>
  <c r="H118"/>
  <c r="I117"/>
  <c r="J117"/>
  <c r="H117"/>
  <c r="H115"/>
  <c r="I115"/>
  <c r="J115"/>
  <c r="K115"/>
  <c r="H116"/>
  <c r="I116"/>
  <c r="K116"/>
  <c r="I114"/>
  <c r="J114"/>
  <c r="K114"/>
  <c r="L114"/>
  <c r="M114"/>
  <c r="H114"/>
  <c r="I113"/>
  <c r="J113"/>
  <c r="K113"/>
  <c r="L113"/>
  <c r="M113"/>
  <c r="H113"/>
  <c r="I112"/>
  <c r="J112"/>
  <c r="H112"/>
  <c r="H110"/>
  <c r="I110"/>
  <c r="J110"/>
  <c r="K110"/>
  <c r="H111"/>
  <c r="I111"/>
  <c r="K111"/>
  <c r="I109"/>
  <c r="J109"/>
  <c r="K109"/>
  <c r="L109"/>
  <c r="M109"/>
  <c r="H109"/>
  <c r="I108"/>
  <c r="J108"/>
  <c r="H108"/>
  <c r="H106"/>
  <c r="I106"/>
  <c r="J106"/>
  <c r="K106"/>
  <c r="H107"/>
  <c r="I107"/>
  <c r="K107"/>
  <c r="I105"/>
  <c r="J105"/>
  <c r="K105"/>
  <c r="L105"/>
  <c r="M105"/>
  <c r="H105"/>
  <c r="I104"/>
  <c r="J104"/>
  <c r="H104"/>
  <c r="H102"/>
  <c r="I102"/>
  <c r="J102"/>
  <c r="K102"/>
  <c r="H103"/>
  <c r="I103"/>
  <c r="K103"/>
  <c r="I101"/>
  <c r="J101"/>
  <c r="K101"/>
  <c r="L101"/>
  <c r="M101"/>
  <c r="H101"/>
  <c r="I100"/>
  <c r="J100"/>
  <c r="H100"/>
  <c r="H98"/>
  <c r="I98"/>
  <c r="J98"/>
  <c r="K98"/>
  <c r="H99"/>
  <c r="I99"/>
  <c r="K99"/>
  <c r="I97"/>
  <c r="J97"/>
  <c r="K97"/>
  <c r="L97"/>
  <c r="M97"/>
  <c r="H97"/>
  <c r="I96"/>
  <c r="J96"/>
  <c r="H96"/>
  <c r="H94"/>
  <c r="I94"/>
  <c r="J94"/>
  <c r="K94"/>
  <c r="H95"/>
  <c r="I95"/>
  <c r="K95"/>
  <c r="I93"/>
  <c r="J93"/>
  <c r="K93"/>
  <c r="L93"/>
  <c r="M93"/>
  <c r="H93"/>
  <c r="I92"/>
  <c r="J92"/>
  <c r="K92"/>
  <c r="L92"/>
  <c r="M92"/>
  <c r="H92"/>
  <c r="J18" i="8" l="1"/>
  <c r="J472" i="9"/>
  <c r="P35" i="2"/>
  <c r="M472" i="9" s="1"/>
  <c r="O35" i="2"/>
  <c r="L472" i="9" s="1"/>
  <c r="H183"/>
  <c r="G12" i="7"/>
  <c r="J183" i="9" s="1"/>
  <c r="I21" i="8"/>
  <c r="H12" i="7"/>
  <c r="K183" i="9" s="1"/>
  <c r="E13" i="7"/>
  <c r="E11"/>
  <c r="F17" i="8"/>
  <c r="H17"/>
  <c r="E17"/>
  <c r="F16"/>
  <c r="G16"/>
  <c r="H16"/>
  <c r="I16" s="1"/>
  <c r="E16"/>
  <c r="F15"/>
  <c r="F11" i="7" s="1"/>
  <c r="I91" i="9" s="1"/>
  <c r="G15" i="8"/>
  <c r="H15"/>
  <c r="J15" s="1"/>
  <c r="E15"/>
  <c r="I90" i="9"/>
  <c r="J90"/>
  <c r="H90"/>
  <c r="H88"/>
  <c r="I88"/>
  <c r="J88"/>
  <c r="K88"/>
  <c r="H89"/>
  <c r="I89"/>
  <c r="K89"/>
  <c r="I87"/>
  <c r="J87"/>
  <c r="K87"/>
  <c r="L87"/>
  <c r="M87"/>
  <c r="H87"/>
  <c r="I86"/>
  <c r="J86"/>
  <c r="H86"/>
  <c r="H84"/>
  <c r="I84"/>
  <c r="J84"/>
  <c r="K84"/>
  <c r="H85"/>
  <c r="I85"/>
  <c r="K85"/>
  <c r="I83"/>
  <c r="J83"/>
  <c r="K83"/>
  <c r="L83"/>
  <c r="M83"/>
  <c r="H83"/>
  <c r="I82"/>
  <c r="J82"/>
  <c r="H82"/>
  <c r="H80"/>
  <c r="I80"/>
  <c r="J80"/>
  <c r="K80"/>
  <c r="H81"/>
  <c r="I81"/>
  <c r="K81"/>
  <c r="I79"/>
  <c r="J79"/>
  <c r="K79"/>
  <c r="L79"/>
  <c r="M79"/>
  <c r="H79"/>
  <c r="I78"/>
  <c r="J78"/>
  <c r="H78"/>
  <c r="H76"/>
  <c r="I76"/>
  <c r="J76"/>
  <c r="K76"/>
  <c r="H77"/>
  <c r="I77"/>
  <c r="K77"/>
  <c r="I75"/>
  <c r="J75"/>
  <c r="K75"/>
  <c r="L75"/>
  <c r="M75"/>
  <c r="H75"/>
  <c r="I74"/>
  <c r="J74"/>
  <c r="H74"/>
  <c r="I72"/>
  <c r="J72"/>
  <c r="K72"/>
  <c r="I73"/>
  <c r="K73"/>
  <c r="H73"/>
  <c r="H72"/>
  <c r="I71"/>
  <c r="J71"/>
  <c r="K71"/>
  <c r="L71"/>
  <c r="M71"/>
  <c r="H71"/>
  <c r="I70"/>
  <c r="J70"/>
  <c r="H70"/>
  <c r="M67"/>
  <c r="I67"/>
  <c r="J67"/>
  <c r="K67"/>
  <c r="L67"/>
  <c r="I68"/>
  <c r="J68"/>
  <c r="K68"/>
  <c r="I69"/>
  <c r="K69"/>
  <c r="H68"/>
  <c r="H69"/>
  <c r="N67"/>
  <c r="N68"/>
  <c r="N69"/>
  <c r="N71"/>
  <c r="N72"/>
  <c r="N73"/>
  <c r="H67"/>
  <c r="I66"/>
  <c r="J66"/>
  <c r="K66"/>
  <c r="H66"/>
  <c r="F11" i="8"/>
  <c r="G11"/>
  <c r="H11"/>
  <c r="J11" s="1"/>
  <c r="I11"/>
  <c r="F12"/>
  <c r="G12"/>
  <c r="H12"/>
  <c r="J12" s="1"/>
  <c r="F13"/>
  <c r="H13"/>
  <c r="F14"/>
  <c r="H14"/>
  <c r="E14"/>
  <c r="E13"/>
  <c r="E12"/>
  <c r="E11"/>
  <c r="E10" i="7" s="1"/>
  <c r="I39" i="9"/>
  <c r="K39"/>
  <c r="I38"/>
  <c r="J38"/>
  <c r="K38"/>
  <c r="I32"/>
  <c r="J32"/>
  <c r="I28"/>
  <c r="J28"/>
  <c r="K28"/>
  <c r="L28"/>
  <c r="M28"/>
  <c r="H28"/>
  <c r="F9" i="7"/>
  <c r="F10" i="8"/>
  <c r="H10"/>
  <c r="F9"/>
  <c r="H9"/>
  <c r="F8"/>
  <c r="H8"/>
  <c r="E8"/>
  <c r="E10"/>
  <c r="E9"/>
  <c r="I18" i="9"/>
  <c r="J18"/>
  <c r="H18"/>
  <c r="I15"/>
  <c r="J15"/>
  <c r="K15"/>
  <c r="L15"/>
  <c r="M15"/>
  <c r="I16"/>
  <c r="J16"/>
  <c r="K16"/>
  <c r="I17"/>
  <c r="K17"/>
  <c r="H16"/>
  <c r="H17"/>
  <c r="H15"/>
  <c r="I14"/>
  <c r="J14"/>
  <c r="H14"/>
  <c r="O11"/>
  <c r="O12"/>
  <c r="O13"/>
  <c r="O14"/>
  <c r="H12"/>
  <c r="I12"/>
  <c r="J12"/>
  <c r="K12"/>
  <c r="H13"/>
  <c r="I13"/>
  <c r="K13"/>
  <c r="K11"/>
  <c r="L11"/>
  <c r="J11"/>
  <c r="I11"/>
  <c r="H11"/>
  <c r="M11"/>
  <c r="M12"/>
  <c r="O3"/>
  <c r="O4"/>
  <c r="O5"/>
  <c r="O6"/>
  <c r="O7"/>
  <c r="O8"/>
  <c r="O9"/>
  <c r="O10"/>
  <c r="O19"/>
  <c r="O20"/>
  <c r="O21"/>
  <c r="O22"/>
  <c r="O23"/>
  <c r="O24"/>
  <c r="O25"/>
  <c r="O26"/>
  <c r="O27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4"/>
  <c r="O375"/>
  <c r="O376"/>
  <c r="O377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2"/>
  <c r="I7"/>
  <c r="J7"/>
  <c r="K7"/>
  <c r="L7"/>
  <c r="M7"/>
  <c r="H7"/>
  <c r="H8"/>
  <c r="M6"/>
  <c r="L6"/>
  <c r="K6"/>
  <c r="J6"/>
  <c r="I6"/>
  <c r="H6"/>
  <c r="G149" i="1"/>
  <c r="H149"/>
  <c r="J149"/>
  <c r="K149" s="1"/>
  <c r="Q296"/>
  <c r="O296"/>
  <c r="N296"/>
  <c r="N293"/>
  <c r="Q290"/>
  <c r="N290"/>
  <c r="O290"/>
  <c r="N239"/>
  <c r="Q238"/>
  <c r="O238"/>
  <c r="N238"/>
  <c r="P238" s="1"/>
  <c r="R238" s="1"/>
  <c r="Q235"/>
  <c r="K300" i="9" s="1"/>
  <c r="O235" i="1"/>
  <c r="N235"/>
  <c r="O143"/>
  <c r="O140"/>
  <c r="O137"/>
  <c r="O134"/>
  <c r="O131"/>
  <c r="O128"/>
  <c r="O125"/>
  <c r="O122"/>
  <c r="O119"/>
  <c r="N146"/>
  <c r="N143"/>
  <c r="P143" s="1"/>
  <c r="N140"/>
  <c r="P140" s="1"/>
  <c r="N137"/>
  <c r="P137" s="1"/>
  <c r="N134"/>
  <c r="N131"/>
  <c r="N128"/>
  <c r="N125"/>
  <c r="N122"/>
  <c r="Q119"/>
  <c r="N119"/>
  <c r="P119" s="1"/>
  <c r="Q118"/>
  <c r="O118"/>
  <c r="N118"/>
  <c r="P118" s="1"/>
  <c r="R118" s="1"/>
  <c r="Q115"/>
  <c r="O115"/>
  <c r="N115"/>
  <c r="Q112"/>
  <c r="K137" i="9" s="1"/>
  <c r="O112" i="1"/>
  <c r="N112"/>
  <c r="P112" s="1"/>
  <c r="R112" s="1"/>
  <c r="L137" i="9" s="1"/>
  <c r="Q109" i="1"/>
  <c r="K133" i="9" s="1"/>
  <c r="O109" i="1"/>
  <c r="N109"/>
  <c r="Q106"/>
  <c r="K129" i="9" s="1"/>
  <c r="O106" i="1"/>
  <c r="N106"/>
  <c r="P106" s="1"/>
  <c r="R106" s="1"/>
  <c r="L129" i="9" s="1"/>
  <c r="Q103" i="1"/>
  <c r="K125" i="9" s="1"/>
  <c r="O103" i="1"/>
  <c r="N103"/>
  <c r="Q100"/>
  <c r="K121" i="9" s="1"/>
  <c r="O100" i="1"/>
  <c r="N100"/>
  <c r="P100" s="1"/>
  <c r="R100" s="1"/>
  <c r="L121" i="9" s="1"/>
  <c r="Q97" i="1"/>
  <c r="K117" i="9" s="1"/>
  <c r="O97" i="1"/>
  <c r="N97"/>
  <c r="Q96"/>
  <c r="O96"/>
  <c r="N96"/>
  <c r="P96" s="1"/>
  <c r="R96" s="1"/>
  <c r="Q93"/>
  <c r="K112" i="9" s="1"/>
  <c r="O93" i="1"/>
  <c r="N93"/>
  <c r="Q90"/>
  <c r="K108" i="9" s="1"/>
  <c r="O90" i="1"/>
  <c r="N90"/>
  <c r="P90" s="1"/>
  <c r="R90" s="1"/>
  <c r="L108" i="9" s="1"/>
  <c r="Q87" i="1"/>
  <c r="K104" i="9" s="1"/>
  <c r="O87" i="1"/>
  <c r="N87"/>
  <c r="Q84"/>
  <c r="K100" i="9" s="1"/>
  <c r="O84" i="1"/>
  <c r="N84"/>
  <c r="P84" s="1"/>
  <c r="R84" s="1"/>
  <c r="L100" i="9" s="1"/>
  <c r="Q81" i="1"/>
  <c r="K96" i="9" s="1"/>
  <c r="O81" i="1"/>
  <c r="N81"/>
  <c r="Q80"/>
  <c r="O80"/>
  <c r="N80"/>
  <c r="Q76"/>
  <c r="K90" i="9" s="1"/>
  <c r="O76" i="1"/>
  <c r="N76"/>
  <c r="Q73"/>
  <c r="K86" i="9" s="1"/>
  <c r="O73" i="1"/>
  <c r="N73"/>
  <c r="Q70"/>
  <c r="K82" i="9" s="1"/>
  <c r="O70" i="1"/>
  <c r="N70"/>
  <c r="Q67"/>
  <c r="K78" i="9" s="1"/>
  <c r="O67" i="1"/>
  <c r="N67"/>
  <c r="Q61"/>
  <c r="K70" i="9" s="1"/>
  <c r="Q64" i="1"/>
  <c r="K74" i="9" s="1"/>
  <c r="O64" i="1"/>
  <c r="N64"/>
  <c r="O61"/>
  <c r="N61"/>
  <c r="Q60"/>
  <c r="O60"/>
  <c r="N60"/>
  <c r="Q57"/>
  <c r="O57"/>
  <c r="N57"/>
  <c r="Q45"/>
  <c r="O45"/>
  <c r="N45"/>
  <c r="P45" s="1"/>
  <c r="R45" s="1"/>
  <c r="O42"/>
  <c r="N42"/>
  <c r="P42" s="1"/>
  <c r="O39"/>
  <c r="N39"/>
  <c r="P39" s="1"/>
  <c r="Q36"/>
  <c r="O36"/>
  <c r="N36"/>
  <c r="Q33"/>
  <c r="O33"/>
  <c r="N33"/>
  <c r="P33" s="1"/>
  <c r="Q30"/>
  <c r="K32" i="9" s="1"/>
  <c r="O30" i="1"/>
  <c r="N30"/>
  <c r="Q29"/>
  <c r="O29"/>
  <c r="N29"/>
  <c r="P29" s="1"/>
  <c r="R29" s="1"/>
  <c r="Q12"/>
  <c r="O12"/>
  <c r="N12"/>
  <c r="I300"/>
  <c r="I296"/>
  <c r="L296" s="1"/>
  <c r="I290"/>
  <c r="K151"/>
  <c r="K290"/>
  <c r="I291" s="1"/>
  <c r="K300"/>
  <c r="I238"/>
  <c r="K238" s="1"/>
  <c r="L301" i="9" s="1"/>
  <c r="I235" i="1"/>
  <c r="K235" s="1"/>
  <c r="I236" s="1"/>
  <c r="I146"/>
  <c r="I143"/>
  <c r="I140"/>
  <c r="I137"/>
  <c r="I134"/>
  <c r="I131"/>
  <c r="I128"/>
  <c r="I125"/>
  <c r="I122"/>
  <c r="I118"/>
  <c r="K118" s="1"/>
  <c r="L142" i="9" s="1"/>
  <c r="I115" i="1"/>
  <c r="I109"/>
  <c r="I106"/>
  <c r="I103"/>
  <c r="K103" s="1"/>
  <c r="I104" s="1"/>
  <c r="I96"/>
  <c r="K96" s="1"/>
  <c r="K106"/>
  <c r="I107" s="1"/>
  <c r="K109"/>
  <c r="I110" s="1"/>
  <c r="I98"/>
  <c r="L98" s="1"/>
  <c r="M115" i="9" s="1"/>
  <c r="I73" i="1"/>
  <c r="I36"/>
  <c r="G79"/>
  <c r="R33" l="1"/>
  <c r="G11" i="7"/>
  <c r="J91" i="9" s="1"/>
  <c r="H91"/>
  <c r="I15" i="8"/>
  <c r="H11" i="7"/>
  <c r="J16" i="8"/>
  <c r="H9" i="7"/>
  <c r="P60" i="1"/>
  <c r="R60" s="1"/>
  <c r="L149"/>
  <c r="S119"/>
  <c r="P296"/>
  <c r="R296" s="1"/>
  <c r="P70"/>
  <c r="P103"/>
  <c r="R103" s="1"/>
  <c r="L125" i="9" s="1"/>
  <c r="P76" i="1"/>
  <c r="R76" s="1"/>
  <c r="L90" i="9" s="1"/>
  <c r="P81" i="1"/>
  <c r="R81" s="1"/>
  <c r="L96" i="9" s="1"/>
  <c r="P87" i="1"/>
  <c r="R87" s="1"/>
  <c r="L104" i="9" s="1"/>
  <c r="P115" i="1"/>
  <c r="R115" s="1"/>
  <c r="L104"/>
  <c r="M123" i="9" s="1"/>
  <c r="K104" i="1"/>
  <c r="K98"/>
  <c r="P12"/>
  <c r="R12" s="1"/>
  <c r="P30"/>
  <c r="R30" s="1"/>
  <c r="L32" i="9" s="1"/>
  <c r="P36" i="1"/>
  <c r="R36" s="1"/>
  <c r="P57"/>
  <c r="R57" s="1"/>
  <c r="P61"/>
  <c r="P64"/>
  <c r="P67"/>
  <c r="P73"/>
  <c r="R73" s="1"/>
  <c r="L86" i="9" s="1"/>
  <c r="P80" i="1"/>
  <c r="R80" s="1"/>
  <c r="P93"/>
  <c r="R93" s="1"/>
  <c r="L112" i="9" s="1"/>
  <c r="P109" i="1"/>
  <c r="R109" s="1"/>
  <c r="L133" i="9" s="1"/>
  <c r="R119" i="1"/>
  <c r="P290"/>
  <c r="R290" s="1"/>
  <c r="K236"/>
  <c r="L236"/>
  <c r="M298" i="9" s="1"/>
  <c r="S12" i="1"/>
  <c r="S30"/>
  <c r="M32" i="9" s="1"/>
  <c r="S57" i="1"/>
  <c r="S73"/>
  <c r="M86" i="9" s="1"/>
  <c r="S80" i="1"/>
  <c r="S84"/>
  <c r="M100" i="9" s="1"/>
  <c r="S90" i="1"/>
  <c r="M108" i="9" s="1"/>
  <c r="S96" i="1"/>
  <c r="S100"/>
  <c r="M121" i="9" s="1"/>
  <c r="S106" i="1"/>
  <c r="M129" i="9" s="1"/>
  <c r="S112" i="1"/>
  <c r="M137" i="9" s="1"/>
  <c r="S118" i="1"/>
  <c r="S238"/>
  <c r="S296"/>
  <c r="L107"/>
  <c r="M127" i="9" s="1"/>
  <c r="K107" i="1"/>
  <c r="K110"/>
  <c r="L110"/>
  <c r="M131" i="9" s="1"/>
  <c r="L291" i="1"/>
  <c r="K291"/>
  <c r="I292" s="1"/>
  <c r="S29"/>
  <c r="S33"/>
  <c r="S45"/>
  <c r="S60"/>
  <c r="S70"/>
  <c r="M82" i="9" s="1"/>
  <c r="S76" i="1"/>
  <c r="M90" i="9" s="1"/>
  <c r="S81" i="1"/>
  <c r="M96" i="9" s="1"/>
  <c r="S87" i="1"/>
  <c r="M104" i="9" s="1"/>
  <c r="S93" i="1"/>
  <c r="M112" i="9" s="1"/>
  <c r="S103" i="1"/>
  <c r="M125" i="9" s="1"/>
  <c r="S109" i="1"/>
  <c r="M133" i="9" s="1"/>
  <c r="S115" i="1"/>
  <c r="L96"/>
  <c r="L118"/>
  <c r="M142" i="9" s="1"/>
  <c r="L238" i="1"/>
  <c r="M301" i="9" s="1"/>
  <c r="R70" i="1"/>
  <c r="L82" i="9" s="1"/>
  <c r="P235" i="1"/>
  <c r="R235" s="1"/>
  <c r="L300" i="9" s="1"/>
  <c r="K296" i="1"/>
  <c r="I19"/>
  <c r="I237" l="1"/>
  <c r="J299" i="9" s="1"/>
  <c r="L298"/>
  <c r="I111" i="1"/>
  <c r="J132" i="9" s="1"/>
  <c r="L131"/>
  <c r="I108" i="1"/>
  <c r="J128" i="9" s="1"/>
  <c r="L127"/>
  <c r="I105" i="1"/>
  <c r="L123" i="9"/>
  <c r="I99" i="1"/>
  <c r="L115" i="9"/>
  <c r="K91"/>
  <c r="J11" i="7"/>
  <c r="M91" i="9" s="1"/>
  <c r="I11" i="7"/>
  <c r="L91" i="9" s="1"/>
  <c r="S290" i="1"/>
  <c r="S235"/>
  <c r="M300" i="9" s="1"/>
  <c r="K292" i="1"/>
  <c r="L292"/>
  <c r="I12"/>
  <c r="K12" s="1"/>
  <c r="G25"/>
  <c r="K19"/>
  <c r="I20" s="1"/>
  <c r="N9"/>
  <c r="I16"/>
  <c r="K16" s="1"/>
  <c r="I17" s="1"/>
  <c r="K17" s="1"/>
  <c r="K237" l="1"/>
  <c r="L299" i="9" s="1"/>
  <c r="K111" i="1"/>
  <c r="L132" i="9" s="1"/>
  <c r="K108" i="1"/>
  <c r="L128" i="9" s="1"/>
  <c r="I18" i="1"/>
  <c r="L12" i="9"/>
  <c r="L237" i="1"/>
  <c r="M299" i="9" s="1"/>
  <c r="L111" i="1"/>
  <c r="M132" i="9" s="1"/>
  <c r="L108" i="1"/>
  <c r="M128" i="9" s="1"/>
  <c r="J124"/>
  <c r="K105" i="1"/>
  <c r="L124" i="9" s="1"/>
  <c r="L105" i="1"/>
  <c r="M124" i="9" s="1"/>
  <c r="J116"/>
  <c r="L99" i="1"/>
  <c r="M116" i="9" s="1"/>
  <c r="K99" i="1"/>
  <c r="L116" i="9" s="1"/>
  <c r="G56" i="1"/>
  <c r="I239"/>
  <c r="K239" s="1"/>
  <c r="I240" s="1"/>
  <c r="K18" l="1"/>
  <c r="L13" i="9" s="1"/>
  <c r="J13"/>
  <c r="K240" i="1"/>
  <c r="L240"/>
  <c r="I241"/>
  <c r="I60"/>
  <c r="L60" s="1"/>
  <c r="M66" i="9" s="1"/>
  <c r="I61" i="1"/>
  <c r="K61" s="1"/>
  <c r="I62" s="1"/>
  <c r="L62" s="1"/>
  <c r="M68" i="9" s="1"/>
  <c r="I64" i="1"/>
  <c r="K64" s="1"/>
  <c r="I65" s="1"/>
  <c r="L65" s="1"/>
  <c r="M72" i="9" s="1"/>
  <c r="I67" i="1"/>
  <c r="K67" s="1"/>
  <c r="I68" s="1"/>
  <c r="L68" s="1"/>
  <c r="M76" i="9" s="1"/>
  <c r="I70" i="1"/>
  <c r="K70" s="1"/>
  <c r="I71" s="1"/>
  <c r="L71" s="1"/>
  <c r="M80" i="9" s="1"/>
  <c r="K73" i="1"/>
  <c r="I74" s="1"/>
  <c r="L74" s="1"/>
  <c r="M84" i="9" s="1"/>
  <c r="I76" i="1"/>
  <c r="K76" s="1"/>
  <c r="I77" s="1"/>
  <c r="L77" s="1"/>
  <c r="M88" i="9" s="1"/>
  <c r="I29" i="1"/>
  <c r="K29" s="1"/>
  <c r="N297"/>
  <c r="Q16"/>
  <c r="K14" i="9" s="1"/>
  <c r="Q19" i="1"/>
  <c r="K18" i="9" s="1"/>
  <c r="O16" i="1"/>
  <c r="O19"/>
  <c r="N22"/>
  <c r="N19"/>
  <c r="P19" s="1"/>
  <c r="N16"/>
  <c r="P16" s="1"/>
  <c r="N13"/>
  <c r="K241" l="1"/>
  <c r="L241"/>
  <c r="L17"/>
  <c r="L20"/>
  <c r="M16" i="9" s="1"/>
  <c r="K20" i="1"/>
  <c r="K74"/>
  <c r="K68"/>
  <c r="K62"/>
  <c r="K60"/>
  <c r="L66" i="9" s="1"/>
  <c r="K77" i="1"/>
  <c r="K71"/>
  <c r="K65"/>
  <c r="L12"/>
  <c r="L29"/>
  <c r="R19"/>
  <c r="L18" i="9" s="1"/>
  <c r="S19" i="1"/>
  <c r="M18" i="9" s="1"/>
  <c r="R16" i="1"/>
  <c r="L14" i="9" s="1"/>
  <c r="S16" i="1"/>
  <c r="I78" l="1"/>
  <c r="L88" i="9"/>
  <c r="I75" i="1"/>
  <c r="L84" i="9"/>
  <c r="I72" i="1"/>
  <c r="L80" i="9"/>
  <c r="I69" i="1"/>
  <c r="L76" i="9"/>
  <c r="I66" i="1"/>
  <c r="L72" i="9"/>
  <c r="I63" i="1"/>
  <c r="L68" i="9"/>
  <c r="I21" i="1"/>
  <c r="J17" i="9" s="1"/>
  <c r="L16"/>
  <c r="M13"/>
  <c r="M14"/>
  <c r="L69" i="1"/>
  <c r="M77" i="9" s="1"/>
  <c r="K66" i="1"/>
  <c r="L73" i="9" s="1"/>
  <c r="K78" i="1"/>
  <c r="L89" i="9" s="1"/>
  <c r="L18" i="1"/>
  <c r="G7" i="2"/>
  <c r="J404" i="9" s="1"/>
  <c r="J318" i="1"/>
  <c r="H318"/>
  <c r="G318"/>
  <c r="H314"/>
  <c r="G314"/>
  <c r="H59" i="2"/>
  <c r="H31" i="8" s="1"/>
  <c r="H58" i="2"/>
  <c r="H30" i="8" s="1"/>
  <c r="F59" i="2"/>
  <c r="E59"/>
  <c r="E58"/>
  <c r="B3"/>
  <c r="K21" i="1" l="1"/>
  <c r="L17" i="9" s="1"/>
  <c r="L78" i="1"/>
  <c r="M89" i="9" s="1"/>
  <c r="J89"/>
  <c r="K75" i="1"/>
  <c r="L85" i="9" s="1"/>
  <c r="J85"/>
  <c r="L75" i="1"/>
  <c r="M85" i="9" s="1"/>
  <c r="L72" i="1"/>
  <c r="M81" i="9" s="1"/>
  <c r="J81"/>
  <c r="K72" i="1"/>
  <c r="L81" i="9" s="1"/>
  <c r="K69" i="1"/>
  <c r="L77" i="9" s="1"/>
  <c r="J77"/>
  <c r="L66" i="1"/>
  <c r="M73" i="9" s="1"/>
  <c r="J73"/>
  <c r="K63" i="1"/>
  <c r="L69" i="9" s="1"/>
  <c r="J69"/>
  <c r="L63" i="1"/>
  <c r="M69" i="9" s="1"/>
  <c r="I22" i="1"/>
  <c r="L21"/>
  <c r="M17" i="9" s="1"/>
  <c r="K22" i="1" l="1"/>
  <c r="G8" i="8"/>
  <c r="H32" i="7"/>
  <c r="J32" s="1"/>
  <c r="I223" i="9"/>
  <c r="F31" i="8"/>
  <c r="J56" i="1"/>
  <c r="I308" i="9"/>
  <c r="Z179" i="1"/>
  <c r="AA303"/>
  <c r="D7"/>
  <c r="I303" i="9"/>
  <c r="I176"/>
  <c r="F24" i="8"/>
  <c r="F25"/>
  <c r="F26"/>
  <c r="F27"/>
  <c r="F28"/>
  <c r="F29"/>
  <c r="J79" i="1"/>
  <c r="C7"/>
  <c r="N15" i="2"/>
  <c r="I33" i="1"/>
  <c r="C28" i="7"/>
  <c r="B4" i="1"/>
  <c r="G19" i="7"/>
  <c r="I19" s="1"/>
  <c r="G20"/>
  <c r="I20" s="1"/>
  <c r="G18"/>
  <c r="G16"/>
  <c r="I16" s="1"/>
  <c r="D101" i="13"/>
  <c r="B99"/>
  <c r="D100"/>
  <c r="D99"/>
  <c r="B68"/>
  <c r="D78"/>
  <c r="D88"/>
  <c r="D68"/>
  <c r="B44"/>
  <c r="B29"/>
  <c r="D51"/>
  <c r="D58"/>
  <c r="D44"/>
  <c r="D34"/>
  <c r="D39"/>
  <c r="D29"/>
  <c r="F68"/>
  <c r="F71"/>
  <c r="F74"/>
  <c r="F77"/>
  <c r="F80"/>
  <c r="F83"/>
  <c r="F86"/>
  <c r="F89"/>
  <c r="F92"/>
  <c r="F95"/>
  <c r="F65"/>
  <c r="B65"/>
  <c r="F41"/>
  <c r="F44"/>
  <c r="F47"/>
  <c r="F50"/>
  <c r="F53"/>
  <c r="F56"/>
  <c r="F59"/>
  <c r="F62"/>
  <c r="F38"/>
  <c r="F35"/>
  <c r="F32"/>
  <c r="F29"/>
  <c r="U120" i="1"/>
  <c r="U121"/>
  <c r="U119"/>
  <c r="U113"/>
  <c r="U112"/>
  <c r="G17" i="13"/>
  <c r="G18"/>
  <c r="G19"/>
  <c r="F18"/>
  <c r="H18" s="1"/>
  <c r="F19"/>
  <c r="H19" s="1"/>
  <c r="F17"/>
  <c r="G20"/>
  <c r="G21"/>
  <c r="G22"/>
  <c r="F21"/>
  <c r="H21" s="1"/>
  <c r="F22"/>
  <c r="H22" s="1"/>
  <c r="F20"/>
  <c r="G9"/>
  <c r="G12"/>
  <c r="G13"/>
  <c r="G14"/>
  <c r="F6"/>
  <c r="F7"/>
  <c r="F13"/>
  <c r="H13" s="1"/>
  <c r="F14"/>
  <c r="H14" s="1"/>
  <c r="F12"/>
  <c r="F10"/>
  <c r="F11"/>
  <c r="F9"/>
  <c r="F8"/>
  <c r="N2" i="9"/>
  <c r="M116" i="12"/>
  <c r="L116"/>
  <c r="H116"/>
  <c r="M115"/>
  <c r="L115"/>
  <c r="H115"/>
  <c r="H114"/>
  <c r="H113"/>
  <c r="M114"/>
  <c r="L114"/>
  <c r="L113"/>
  <c r="M107"/>
  <c r="M113"/>
  <c r="G108"/>
  <c r="L107"/>
  <c r="H107"/>
  <c r="H108"/>
  <c r="K89"/>
  <c r="K88"/>
  <c r="L88"/>
  <c r="M88"/>
  <c r="G99"/>
  <c r="K92"/>
  <c r="K91"/>
  <c r="K90"/>
  <c r="K97"/>
  <c r="H97"/>
  <c r="K96"/>
  <c r="K95"/>
  <c r="K94"/>
  <c r="K93"/>
  <c r="H96"/>
  <c r="H95"/>
  <c r="L89"/>
  <c r="L90"/>
  <c r="L29" i="2"/>
  <c r="I427" i="9" s="1"/>
  <c r="M90" i="12"/>
  <c r="L91"/>
  <c r="L92"/>
  <c r="M89"/>
  <c r="H93"/>
  <c r="H92"/>
  <c r="H91"/>
  <c r="H90"/>
  <c r="H89"/>
  <c r="H88"/>
  <c r="G84"/>
  <c r="H77"/>
  <c r="H84"/>
  <c r="G71"/>
  <c r="H65"/>
  <c r="H71"/>
  <c r="H55"/>
  <c r="G166"/>
  <c r="D180"/>
  <c r="E180"/>
  <c r="F180"/>
  <c r="H51"/>
  <c r="G53"/>
  <c r="G52"/>
  <c r="G60"/>
  <c r="H56"/>
  <c r="H54"/>
  <c r="H53"/>
  <c r="K53"/>
  <c r="K52"/>
  <c r="J53"/>
  <c r="J52"/>
  <c r="G47"/>
  <c r="H43"/>
  <c r="H42"/>
  <c r="H41"/>
  <c r="G47" i="2"/>
  <c r="J449" i="9" s="1"/>
  <c r="M91" i="12"/>
  <c r="H47"/>
  <c r="H99"/>
  <c r="L93"/>
  <c r="M92"/>
  <c r="H52"/>
  <c r="G59"/>
  <c r="H59"/>
  <c r="H60"/>
  <c r="M93"/>
  <c r="L94"/>
  <c r="L95"/>
  <c r="G37"/>
  <c r="H30"/>
  <c r="H32"/>
  <c r="H31"/>
  <c r="H29"/>
  <c r="G11"/>
  <c r="G24"/>
  <c r="J135"/>
  <c r="H18"/>
  <c r="H17"/>
  <c r="H119"/>
  <c r="G126"/>
  <c r="G127"/>
  <c r="G128"/>
  <c r="G129"/>
  <c r="G130"/>
  <c r="G131"/>
  <c r="G132"/>
  <c r="G133"/>
  <c r="G134"/>
  <c r="G135"/>
  <c r="G136"/>
  <c r="G137"/>
  <c r="G138"/>
  <c r="G139"/>
  <c r="G140"/>
  <c r="G141"/>
  <c r="H5"/>
  <c r="H11"/>
  <c r="H37"/>
  <c r="M94"/>
  <c r="H24"/>
  <c r="M95"/>
  <c r="L96"/>
  <c r="I400" i="9"/>
  <c r="K400"/>
  <c r="N400"/>
  <c r="I401"/>
  <c r="K401"/>
  <c r="N401"/>
  <c r="I402"/>
  <c r="K402"/>
  <c r="N402"/>
  <c r="H401"/>
  <c r="H402"/>
  <c r="H400"/>
  <c r="I396"/>
  <c r="K396"/>
  <c r="N396"/>
  <c r="I397"/>
  <c r="K397"/>
  <c r="N397"/>
  <c r="I398"/>
  <c r="K398"/>
  <c r="N398"/>
  <c r="H397"/>
  <c r="H398"/>
  <c r="H396"/>
  <c r="K193"/>
  <c r="N193"/>
  <c r="K194"/>
  <c r="N194"/>
  <c r="K195"/>
  <c r="N195"/>
  <c r="K197"/>
  <c r="N197"/>
  <c r="K198"/>
  <c r="N198"/>
  <c r="K199"/>
  <c r="N199"/>
  <c r="K201"/>
  <c r="N201"/>
  <c r="K202"/>
  <c r="N202"/>
  <c r="K203"/>
  <c r="N203"/>
  <c r="K205"/>
  <c r="N205"/>
  <c r="K206"/>
  <c r="N206"/>
  <c r="K207"/>
  <c r="N207"/>
  <c r="K209"/>
  <c r="N209"/>
  <c r="K210"/>
  <c r="N210"/>
  <c r="K211"/>
  <c r="N211"/>
  <c r="K213"/>
  <c r="N213"/>
  <c r="K214"/>
  <c r="N214"/>
  <c r="K215"/>
  <c r="N215"/>
  <c r="K217"/>
  <c r="N217"/>
  <c r="K218"/>
  <c r="N218"/>
  <c r="K219"/>
  <c r="N219"/>
  <c r="K221"/>
  <c r="N221"/>
  <c r="K222"/>
  <c r="N222"/>
  <c r="K223"/>
  <c r="N223"/>
  <c r="K225"/>
  <c r="N225"/>
  <c r="K226"/>
  <c r="N226"/>
  <c r="K227"/>
  <c r="N227"/>
  <c r="K229"/>
  <c r="N229"/>
  <c r="K230"/>
  <c r="N230"/>
  <c r="K231"/>
  <c r="N231"/>
  <c r="K233"/>
  <c r="N233"/>
  <c r="K234"/>
  <c r="N234"/>
  <c r="K235"/>
  <c r="N235"/>
  <c r="K237"/>
  <c r="N237"/>
  <c r="K238"/>
  <c r="N238"/>
  <c r="K239"/>
  <c r="N239"/>
  <c r="K241"/>
  <c r="N241"/>
  <c r="K242"/>
  <c r="N242"/>
  <c r="K243"/>
  <c r="N243"/>
  <c r="K245"/>
  <c r="N245"/>
  <c r="K246"/>
  <c r="N246"/>
  <c r="K247"/>
  <c r="N247"/>
  <c r="K249"/>
  <c r="N249"/>
  <c r="K250"/>
  <c r="N250"/>
  <c r="K251"/>
  <c r="N251"/>
  <c r="K253"/>
  <c r="N253"/>
  <c r="K254"/>
  <c r="N254"/>
  <c r="K255"/>
  <c r="N255"/>
  <c r="K257"/>
  <c r="N257"/>
  <c r="K258"/>
  <c r="N258"/>
  <c r="K259"/>
  <c r="N259"/>
  <c r="K261"/>
  <c r="N261"/>
  <c r="K262"/>
  <c r="N262"/>
  <c r="K263"/>
  <c r="N263"/>
  <c r="K265"/>
  <c r="N265"/>
  <c r="K266"/>
  <c r="N266"/>
  <c r="K267"/>
  <c r="N267"/>
  <c r="K269"/>
  <c r="N269"/>
  <c r="K270"/>
  <c r="N270"/>
  <c r="K271"/>
  <c r="N271"/>
  <c r="K273"/>
  <c r="N273"/>
  <c r="K274"/>
  <c r="N274"/>
  <c r="K275"/>
  <c r="N275"/>
  <c r="K277"/>
  <c r="N277"/>
  <c r="K278"/>
  <c r="N278"/>
  <c r="K279"/>
  <c r="N279"/>
  <c r="K281"/>
  <c r="N281"/>
  <c r="K282"/>
  <c r="N282"/>
  <c r="K283"/>
  <c r="N283"/>
  <c r="K285"/>
  <c r="N285"/>
  <c r="K286"/>
  <c r="N286"/>
  <c r="K287"/>
  <c r="N287"/>
  <c r="K289"/>
  <c r="N289"/>
  <c r="K290"/>
  <c r="N290"/>
  <c r="K291"/>
  <c r="N291"/>
  <c r="K293"/>
  <c r="N293"/>
  <c r="K294"/>
  <c r="N294"/>
  <c r="K295"/>
  <c r="N295"/>
  <c r="K302"/>
  <c r="N302"/>
  <c r="K303"/>
  <c r="N303"/>
  <c r="K304"/>
  <c r="N304"/>
  <c r="K306"/>
  <c r="N306"/>
  <c r="K307"/>
  <c r="N307"/>
  <c r="K308"/>
  <c r="N308"/>
  <c r="K310"/>
  <c r="N310"/>
  <c r="K311"/>
  <c r="N311"/>
  <c r="K312"/>
  <c r="N312"/>
  <c r="K314"/>
  <c r="N314"/>
  <c r="K315"/>
  <c r="N315"/>
  <c r="K316"/>
  <c r="N316"/>
  <c r="K318"/>
  <c r="N318"/>
  <c r="K319"/>
  <c r="N319"/>
  <c r="K320"/>
  <c r="N320"/>
  <c r="K322"/>
  <c r="N322"/>
  <c r="K323"/>
  <c r="N323"/>
  <c r="K324"/>
  <c r="N324"/>
  <c r="K326"/>
  <c r="N326"/>
  <c r="K327"/>
  <c r="N327"/>
  <c r="K328"/>
  <c r="N328"/>
  <c r="K330"/>
  <c r="N330"/>
  <c r="K331"/>
  <c r="N331"/>
  <c r="K332"/>
  <c r="N332"/>
  <c r="K334"/>
  <c r="N334"/>
  <c r="K335"/>
  <c r="N335"/>
  <c r="K336"/>
  <c r="N336"/>
  <c r="K338"/>
  <c r="N338"/>
  <c r="K339"/>
  <c r="N339"/>
  <c r="K340"/>
  <c r="N340"/>
  <c r="K342"/>
  <c r="N342"/>
  <c r="K343"/>
  <c r="N343"/>
  <c r="K344"/>
  <c r="N344"/>
  <c r="K346"/>
  <c r="N346"/>
  <c r="K347"/>
  <c r="N347"/>
  <c r="K348"/>
  <c r="N348"/>
  <c r="K350"/>
  <c r="N350"/>
  <c r="K351"/>
  <c r="N351"/>
  <c r="K352"/>
  <c r="N352"/>
  <c r="K354"/>
  <c r="N354"/>
  <c r="K355"/>
  <c r="N355"/>
  <c r="K356"/>
  <c r="N356"/>
  <c r="K358"/>
  <c r="N358"/>
  <c r="K359"/>
  <c r="N359"/>
  <c r="K360"/>
  <c r="N360"/>
  <c r="K362"/>
  <c r="N362"/>
  <c r="K363"/>
  <c r="N363"/>
  <c r="K364"/>
  <c r="N364"/>
  <c r="K366"/>
  <c r="N366"/>
  <c r="K367"/>
  <c r="N367"/>
  <c r="K368"/>
  <c r="N368"/>
  <c r="K374"/>
  <c r="N374"/>
  <c r="K375"/>
  <c r="N375"/>
  <c r="K376"/>
  <c r="N376"/>
  <c r="K379"/>
  <c r="N379"/>
  <c r="K380"/>
  <c r="N380"/>
  <c r="K381"/>
  <c r="N381"/>
  <c r="K383"/>
  <c r="N383"/>
  <c r="K384"/>
  <c r="N384"/>
  <c r="K385"/>
  <c r="N385"/>
  <c r="K387"/>
  <c r="N387"/>
  <c r="K388"/>
  <c r="N388"/>
  <c r="K389"/>
  <c r="N389"/>
  <c r="K391"/>
  <c r="N391"/>
  <c r="K392"/>
  <c r="N392"/>
  <c r="K393"/>
  <c r="N393"/>
  <c r="I193"/>
  <c r="I194"/>
  <c r="I195"/>
  <c r="I197"/>
  <c r="I198"/>
  <c r="I199"/>
  <c r="I201"/>
  <c r="I202"/>
  <c r="I203"/>
  <c r="I205"/>
  <c r="I206"/>
  <c r="I207"/>
  <c r="I209"/>
  <c r="I211"/>
  <c r="I213"/>
  <c r="I214"/>
  <c r="I215"/>
  <c r="I221"/>
  <c r="I222"/>
  <c r="I225"/>
  <c r="I226"/>
  <c r="I227"/>
  <c r="I229"/>
  <c r="I230"/>
  <c r="I231"/>
  <c r="I233"/>
  <c r="I234"/>
  <c r="I235"/>
  <c r="I237"/>
  <c r="I238"/>
  <c r="I239"/>
  <c r="I241"/>
  <c r="I242"/>
  <c r="I243"/>
  <c r="I245"/>
  <c r="I246"/>
  <c r="I247"/>
  <c r="I249"/>
  <c r="I250"/>
  <c r="I251"/>
  <c r="I253"/>
  <c r="I254"/>
  <c r="I255"/>
  <c r="I257"/>
  <c r="I258"/>
  <c r="I259"/>
  <c r="I261"/>
  <c r="I262"/>
  <c r="I263"/>
  <c r="I265"/>
  <c r="I266"/>
  <c r="I267"/>
  <c r="I269"/>
  <c r="I270"/>
  <c r="I271"/>
  <c r="I273"/>
  <c r="I274"/>
  <c r="I275"/>
  <c r="I277"/>
  <c r="I278"/>
  <c r="I279"/>
  <c r="I281"/>
  <c r="I282"/>
  <c r="I283"/>
  <c r="I285"/>
  <c r="I286"/>
  <c r="I287"/>
  <c r="I289"/>
  <c r="I290"/>
  <c r="I291"/>
  <c r="I293"/>
  <c r="I294"/>
  <c r="I295"/>
  <c r="I302"/>
  <c r="I304"/>
  <c r="I306"/>
  <c r="I307"/>
  <c r="I310"/>
  <c r="I311"/>
  <c r="I312"/>
  <c r="I314"/>
  <c r="I315"/>
  <c r="I316"/>
  <c r="I318"/>
  <c r="I319"/>
  <c r="I320"/>
  <c r="I322"/>
  <c r="I323"/>
  <c r="I324"/>
  <c r="I326"/>
  <c r="I327"/>
  <c r="I328"/>
  <c r="I330"/>
  <c r="I331"/>
  <c r="I332"/>
  <c r="I334"/>
  <c r="I336"/>
  <c r="I338"/>
  <c r="I339"/>
  <c r="I340"/>
  <c r="I342"/>
  <c r="I343"/>
  <c r="I344"/>
  <c r="I346"/>
  <c r="I347"/>
  <c r="I348"/>
  <c r="I350"/>
  <c r="I351"/>
  <c r="I352"/>
  <c r="I354"/>
  <c r="I355"/>
  <c r="I356"/>
  <c r="I358"/>
  <c r="I359"/>
  <c r="I360"/>
  <c r="I362"/>
  <c r="I363"/>
  <c r="I364"/>
  <c r="I366"/>
  <c r="I367"/>
  <c r="I368"/>
  <c r="I374"/>
  <c r="I375"/>
  <c r="I376"/>
  <c r="I379"/>
  <c r="I380"/>
  <c r="I381"/>
  <c r="I383"/>
  <c r="I384"/>
  <c r="I385"/>
  <c r="I387"/>
  <c r="I388"/>
  <c r="I389"/>
  <c r="I391"/>
  <c r="I392"/>
  <c r="I393"/>
  <c r="H193"/>
  <c r="H194"/>
  <c r="H195"/>
  <c r="H197"/>
  <c r="H198"/>
  <c r="H199"/>
  <c r="H201"/>
  <c r="H202"/>
  <c r="H203"/>
  <c r="H205"/>
  <c r="H206"/>
  <c r="H207"/>
  <c r="H209"/>
  <c r="H210"/>
  <c r="H211"/>
  <c r="H213"/>
  <c r="H214"/>
  <c r="H215"/>
  <c r="H217"/>
  <c r="H218"/>
  <c r="H219"/>
  <c r="H221"/>
  <c r="H222"/>
  <c r="H223"/>
  <c r="H225"/>
  <c r="H226"/>
  <c r="H227"/>
  <c r="H229"/>
  <c r="H230"/>
  <c r="H231"/>
  <c r="H233"/>
  <c r="H234"/>
  <c r="H235"/>
  <c r="H237"/>
  <c r="H238"/>
  <c r="H239"/>
  <c r="H241"/>
  <c r="H242"/>
  <c r="H243"/>
  <c r="H245"/>
  <c r="H246"/>
  <c r="H247"/>
  <c r="H249"/>
  <c r="H250"/>
  <c r="H251"/>
  <c r="H253"/>
  <c r="H254"/>
  <c r="H255"/>
  <c r="H257"/>
  <c r="H258"/>
  <c r="H259"/>
  <c r="H261"/>
  <c r="H262"/>
  <c r="H263"/>
  <c r="H265"/>
  <c r="H266"/>
  <c r="H267"/>
  <c r="H269"/>
  <c r="H270"/>
  <c r="H271"/>
  <c r="H273"/>
  <c r="H274"/>
  <c r="H275"/>
  <c r="H277"/>
  <c r="H278"/>
  <c r="H279"/>
  <c r="H281"/>
  <c r="H282"/>
  <c r="H283"/>
  <c r="H285"/>
  <c r="H286"/>
  <c r="H287"/>
  <c r="H289"/>
  <c r="H290"/>
  <c r="H291"/>
  <c r="H293"/>
  <c r="H294"/>
  <c r="H295"/>
  <c r="H302"/>
  <c r="H303"/>
  <c r="H304"/>
  <c r="H306"/>
  <c r="H307"/>
  <c r="H308"/>
  <c r="H310"/>
  <c r="H311"/>
  <c r="H312"/>
  <c r="H314"/>
  <c r="H315"/>
  <c r="H316"/>
  <c r="H318"/>
  <c r="H319"/>
  <c r="H320"/>
  <c r="H322"/>
  <c r="H323"/>
  <c r="H324"/>
  <c r="H326"/>
  <c r="H327"/>
  <c r="H328"/>
  <c r="H330"/>
  <c r="H331"/>
  <c r="H332"/>
  <c r="H334"/>
  <c r="H335"/>
  <c r="H336"/>
  <c r="H338"/>
  <c r="H339"/>
  <c r="H340"/>
  <c r="H342"/>
  <c r="H343"/>
  <c r="H344"/>
  <c r="H346"/>
  <c r="H347"/>
  <c r="H348"/>
  <c r="H350"/>
  <c r="H351"/>
  <c r="H352"/>
  <c r="H354"/>
  <c r="H355"/>
  <c r="H356"/>
  <c r="H358"/>
  <c r="H359"/>
  <c r="H360"/>
  <c r="H362"/>
  <c r="H363"/>
  <c r="H364"/>
  <c r="H366"/>
  <c r="H367"/>
  <c r="H368"/>
  <c r="H374"/>
  <c r="H375"/>
  <c r="H376"/>
  <c r="H379"/>
  <c r="H380"/>
  <c r="H381"/>
  <c r="H383"/>
  <c r="H384"/>
  <c r="H385"/>
  <c r="H387"/>
  <c r="H388"/>
  <c r="H389"/>
  <c r="H391"/>
  <c r="H392"/>
  <c r="H393"/>
  <c r="I179"/>
  <c r="K179"/>
  <c r="N179"/>
  <c r="I180"/>
  <c r="K180"/>
  <c r="N180"/>
  <c r="I181"/>
  <c r="K181"/>
  <c r="N181"/>
  <c r="H180"/>
  <c r="H181"/>
  <c r="H179"/>
  <c r="I175"/>
  <c r="K175"/>
  <c r="N175"/>
  <c r="K176"/>
  <c r="N176"/>
  <c r="I177"/>
  <c r="K177"/>
  <c r="N177"/>
  <c r="H176"/>
  <c r="H177"/>
  <c r="H175"/>
  <c r="I143"/>
  <c r="K143"/>
  <c r="I144"/>
  <c r="K144"/>
  <c r="I145"/>
  <c r="K145"/>
  <c r="H144"/>
  <c r="H145"/>
  <c r="H143"/>
  <c r="H138"/>
  <c r="N66"/>
  <c r="N64"/>
  <c r="N63"/>
  <c r="K64"/>
  <c r="K63"/>
  <c r="K62"/>
  <c r="I64"/>
  <c r="I63"/>
  <c r="I62"/>
  <c r="H64"/>
  <c r="H63"/>
  <c r="H62"/>
  <c r="N62"/>
  <c r="N59"/>
  <c r="N58"/>
  <c r="N57"/>
  <c r="N56"/>
  <c r="N55"/>
  <c r="N54"/>
  <c r="N53"/>
  <c r="N52"/>
  <c r="N51"/>
  <c r="N50"/>
  <c r="N49"/>
  <c r="N47"/>
  <c r="N46"/>
  <c r="N45"/>
  <c r="N43"/>
  <c r="N42"/>
  <c r="N41"/>
  <c r="N39"/>
  <c r="N38"/>
  <c r="N37"/>
  <c r="N35"/>
  <c r="N34"/>
  <c r="N33"/>
  <c r="N31"/>
  <c r="N30"/>
  <c r="N29"/>
  <c r="N26"/>
  <c r="N25"/>
  <c r="N24"/>
  <c r="N4"/>
  <c r="N3"/>
  <c r="I59"/>
  <c r="I58"/>
  <c r="I57"/>
  <c r="I56"/>
  <c r="I55"/>
  <c r="I54"/>
  <c r="I53"/>
  <c r="I52"/>
  <c r="I51"/>
  <c r="I50"/>
  <c r="I49"/>
  <c r="H59"/>
  <c r="H58"/>
  <c r="H57"/>
  <c r="H56"/>
  <c r="H55"/>
  <c r="H54"/>
  <c r="H53"/>
  <c r="H52"/>
  <c r="H51"/>
  <c r="H50"/>
  <c r="H49"/>
  <c r="M96" i="12"/>
  <c r="L97"/>
  <c r="M97"/>
  <c r="B5" i="8"/>
  <c r="K59" i="9"/>
  <c r="K58"/>
  <c r="K57"/>
  <c r="K56"/>
  <c r="K55"/>
  <c r="K54"/>
  <c r="K53"/>
  <c r="K52"/>
  <c r="K51"/>
  <c r="K50"/>
  <c r="K49"/>
  <c r="K47"/>
  <c r="K46"/>
  <c r="K45"/>
  <c r="I47"/>
  <c r="I46"/>
  <c r="I45"/>
  <c r="H47"/>
  <c r="H46"/>
  <c r="H45"/>
  <c r="K43"/>
  <c r="K42"/>
  <c r="K41"/>
  <c r="I43"/>
  <c r="I42"/>
  <c r="I41"/>
  <c r="H43"/>
  <c r="H42"/>
  <c r="H41"/>
  <c r="K37"/>
  <c r="I37"/>
  <c r="H39"/>
  <c r="H38"/>
  <c r="H37"/>
  <c r="K35"/>
  <c r="K34"/>
  <c r="K33"/>
  <c r="I35"/>
  <c r="I34"/>
  <c r="I33"/>
  <c r="H35"/>
  <c r="H34"/>
  <c r="H33"/>
  <c r="K31"/>
  <c r="K30"/>
  <c r="K29"/>
  <c r="I31"/>
  <c r="I30"/>
  <c r="I29"/>
  <c r="H31"/>
  <c r="H30"/>
  <c r="H29"/>
  <c r="K26"/>
  <c r="K25"/>
  <c r="K24"/>
  <c r="I26"/>
  <c r="I25"/>
  <c r="I24"/>
  <c r="H26"/>
  <c r="H25"/>
  <c r="H24"/>
  <c r="K21"/>
  <c r="K20"/>
  <c r="K19"/>
  <c r="I21"/>
  <c r="I20"/>
  <c r="I19"/>
  <c r="H21"/>
  <c r="H20"/>
  <c r="H19"/>
  <c r="K9"/>
  <c r="K8"/>
  <c r="I9"/>
  <c r="I8"/>
  <c r="H9"/>
  <c r="K4"/>
  <c r="K3"/>
  <c r="K2"/>
  <c r="I4"/>
  <c r="I3"/>
  <c r="I2"/>
  <c r="H4"/>
  <c r="H3"/>
  <c r="H2"/>
  <c r="H33" i="7"/>
  <c r="I33" s="1"/>
  <c r="G33"/>
  <c r="G32"/>
  <c r="H29" i="8"/>
  <c r="H28"/>
  <c r="H15" i="7" s="1"/>
  <c r="H27" i="8"/>
  <c r="E28"/>
  <c r="E29"/>
  <c r="E27"/>
  <c r="H25"/>
  <c r="H26"/>
  <c r="H24"/>
  <c r="E25"/>
  <c r="E26"/>
  <c r="E24"/>
  <c r="W297" i="1"/>
  <c r="W239"/>
  <c r="G7" i="13"/>
  <c r="H7" s="1"/>
  <c r="I218" i="9"/>
  <c r="G6" i="13"/>
  <c r="I217" i="9"/>
  <c r="I219"/>
  <c r="Q128" i="1"/>
  <c r="K158" i="9" s="1"/>
  <c r="G9" i="5"/>
  <c r="I9" s="1"/>
  <c r="G8"/>
  <c r="I8" s="1"/>
  <c r="J310" i="1"/>
  <c r="K310" s="1"/>
  <c r="Y241"/>
  <c r="Y240"/>
  <c r="Y239"/>
  <c r="X241"/>
  <c r="X240"/>
  <c r="X239"/>
  <c r="W241"/>
  <c r="W240"/>
  <c r="X299"/>
  <c r="N51" i="2"/>
  <c r="K51"/>
  <c r="L51"/>
  <c r="I448" i="9" s="1"/>
  <c r="N49" i="2"/>
  <c r="K49"/>
  <c r="L49"/>
  <c r="I457" i="9" s="1"/>
  <c r="K47" i="2"/>
  <c r="N45"/>
  <c r="K460" i="9" s="1"/>
  <c r="L45" i="2"/>
  <c r="I460" i="9" s="1"/>
  <c r="K45" i="2"/>
  <c r="G45"/>
  <c r="N43"/>
  <c r="K454" i="9" s="1"/>
  <c r="L43" i="2"/>
  <c r="K43"/>
  <c r="G43"/>
  <c r="N41"/>
  <c r="L41"/>
  <c r="I439" i="9" s="1"/>
  <c r="K41" i="2"/>
  <c r="G41"/>
  <c r="N39"/>
  <c r="L39"/>
  <c r="I436" i="9" s="1"/>
  <c r="K39" i="2"/>
  <c r="G39"/>
  <c r="N37"/>
  <c r="K37"/>
  <c r="L37"/>
  <c r="I433" i="9" s="1"/>
  <c r="N33" i="2"/>
  <c r="L33"/>
  <c r="I430" i="9" s="1"/>
  <c r="K33" i="2"/>
  <c r="G33"/>
  <c r="N31"/>
  <c r="L31"/>
  <c r="I469" i="9" s="1"/>
  <c r="K31" i="2"/>
  <c r="G31"/>
  <c r="N29"/>
  <c r="K29"/>
  <c r="K27"/>
  <c r="L27"/>
  <c r="I424" i="9" s="1"/>
  <c r="N25" i="2"/>
  <c r="L25"/>
  <c r="I421" i="9" s="1"/>
  <c r="K25" i="2"/>
  <c r="G25"/>
  <c r="J419" i="9" s="1"/>
  <c r="N23" i="2"/>
  <c r="K23"/>
  <c r="N21"/>
  <c r="K415" i="9" s="1"/>
  <c r="K21" i="2"/>
  <c r="H415" i="9" s="1"/>
  <c r="L21" i="2"/>
  <c r="I415" i="9" s="1"/>
  <c r="N19" i="2"/>
  <c r="L19"/>
  <c r="I445" i="9" s="1"/>
  <c r="K19" i="2"/>
  <c r="N17"/>
  <c r="K412" i="9" s="1"/>
  <c r="L17" i="2"/>
  <c r="I412" i="9" s="1"/>
  <c r="K17" i="2"/>
  <c r="G17"/>
  <c r="L13"/>
  <c r="K13"/>
  <c r="G13"/>
  <c r="J452" i="9" s="1"/>
  <c r="L11" i="2"/>
  <c r="I463" i="9" s="1"/>
  <c r="K11" i="2"/>
  <c r="G11"/>
  <c r="N9"/>
  <c r="K409" i="9" s="1"/>
  <c r="L9" i="2"/>
  <c r="I409" i="9" s="1"/>
  <c r="K9" i="2"/>
  <c r="N7"/>
  <c r="L7"/>
  <c r="I406" i="9" s="1"/>
  <c r="K7" i="2"/>
  <c r="I7"/>
  <c r="L404" i="9" s="1"/>
  <c r="G15" i="2"/>
  <c r="J464" i="9" s="1"/>
  <c r="E31" i="8"/>
  <c r="G27" i="2"/>
  <c r="J422" i="9" s="1"/>
  <c r="J431"/>
  <c r="G49" i="2"/>
  <c r="J455" i="9" s="1"/>
  <c r="G51" i="2"/>
  <c r="G21"/>
  <c r="N275" i="1"/>
  <c r="H353" i="9" s="1"/>
  <c r="O275" i="1"/>
  <c r="Q275"/>
  <c r="I275"/>
  <c r="N278"/>
  <c r="H357" i="9" s="1"/>
  <c r="O278" i="1"/>
  <c r="Q278"/>
  <c r="K357" i="9" s="1"/>
  <c r="N281" i="1"/>
  <c r="O281"/>
  <c r="I361" i="9" s="1"/>
  <c r="Q281" i="1"/>
  <c r="N284"/>
  <c r="H365" i="9" s="1"/>
  <c r="O284" i="1"/>
  <c r="I365" i="9" s="1"/>
  <c r="Q284" i="1"/>
  <c r="K365" i="9" s="1"/>
  <c r="N287" i="1"/>
  <c r="O287"/>
  <c r="I369" i="9" s="1"/>
  <c r="Q287" i="1"/>
  <c r="K369" i="9" s="1"/>
  <c r="I278" i="1"/>
  <c r="I281"/>
  <c r="I284"/>
  <c r="I287"/>
  <c r="N223"/>
  <c r="H284" i="9" s="1"/>
  <c r="O223" i="1"/>
  <c r="Q223"/>
  <c r="K284" i="9" s="1"/>
  <c r="N226" i="1"/>
  <c r="O226"/>
  <c r="I288" i="9" s="1"/>
  <c r="Q226" i="1"/>
  <c r="K288" i="9" s="1"/>
  <c r="N229" i="1"/>
  <c r="H292" i="9" s="1"/>
  <c r="O229" i="1"/>
  <c r="Q229"/>
  <c r="K292" i="9" s="1"/>
  <c r="I223" i="1"/>
  <c r="K223" s="1"/>
  <c r="I226"/>
  <c r="I229"/>
  <c r="K229" s="1"/>
  <c r="Q315"/>
  <c r="O315"/>
  <c r="I403" i="9" s="1"/>
  <c r="N315" i="1"/>
  <c r="H403" i="9" s="1"/>
  <c r="I315" i="1"/>
  <c r="Q311"/>
  <c r="K399" i="9" s="1"/>
  <c r="O311" i="1"/>
  <c r="N311"/>
  <c r="H399" i="9" s="1"/>
  <c r="I311" i="1"/>
  <c r="K311" s="1"/>
  <c r="L396" i="9" s="1"/>
  <c r="Q306" i="1"/>
  <c r="K394" i="9" s="1"/>
  <c r="O306" i="1"/>
  <c r="N306"/>
  <c r="H394" i="9" s="1"/>
  <c r="I306" i="1"/>
  <c r="Q303"/>
  <c r="K390" i="9" s="1"/>
  <c r="O303" i="1"/>
  <c r="N303"/>
  <c r="H390" i="9" s="1"/>
  <c r="I303" i="1"/>
  <c r="Q300"/>
  <c r="O300"/>
  <c r="I386" i="9" s="1"/>
  <c r="N300" i="1"/>
  <c r="H386" i="9" s="1"/>
  <c r="M383"/>
  <c r="Y299" i="1"/>
  <c r="W299"/>
  <c r="Y298"/>
  <c r="X298"/>
  <c r="W298"/>
  <c r="Y297"/>
  <c r="X297"/>
  <c r="Q297"/>
  <c r="K382" i="9" s="1"/>
  <c r="O297" i="1"/>
  <c r="I297"/>
  <c r="Q293"/>
  <c r="O293"/>
  <c r="I377" i="9" s="1"/>
  <c r="I293" i="1"/>
  <c r="K293" s="1"/>
  <c r="Q272"/>
  <c r="O272"/>
  <c r="I349" i="9" s="1"/>
  <c r="N272" i="1"/>
  <c r="I272"/>
  <c r="Q269"/>
  <c r="K345" i="9" s="1"/>
  <c r="O269" i="1"/>
  <c r="I345" i="9" s="1"/>
  <c r="N269" i="1"/>
  <c r="I269"/>
  <c r="Q266"/>
  <c r="K341" i="9" s="1"/>
  <c r="O266" i="1"/>
  <c r="I341" i="9" s="1"/>
  <c r="N266" i="1"/>
  <c r="I266"/>
  <c r="Q263"/>
  <c r="K337" i="9" s="1"/>
  <c r="N263" i="1"/>
  <c r="H337" i="9" s="1"/>
  <c r="I263" i="1"/>
  <c r="K263" s="1"/>
  <c r="Q260"/>
  <c r="K333" i="9" s="1"/>
  <c r="O260" i="1"/>
  <c r="I333" i="9" s="1"/>
  <c r="N260" i="1"/>
  <c r="H333" i="9" s="1"/>
  <c r="I260" i="1"/>
  <c r="Q257"/>
  <c r="K329" i="9" s="1"/>
  <c r="O257" i="1"/>
  <c r="N257"/>
  <c r="H329" i="9" s="1"/>
  <c r="I257" i="1"/>
  <c r="Q254"/>
  <c r="K325" i="9" s="1"/>
  <c r="O254" i="1"/>
  <c r="I325" i="9" s="1"/>
  <c r="N254" i="1"/>
  <c r="H325" i="9" s="1"/>
  <c r="I254" i="1"/>
  <c r="K254" s="1"/>
  <c r="Q251"/>
  <c r="K321" i="9" s="1"/>
  <c r="O251" i="1"/>
  <c r="N251"/>
  <c r="H321" i="9" s="1"/>
  <c r="I251" i="1"/>
  <c r="K251" s="1"/>
  <c r="Q248"/>
  <c r="K317" i="9" s="1"/>
  <c r="O248" i="1"/>
  <c r="N248"/>
  <c r="H317" i="9" s="1"/>
  <c r="I248" i="1"/>
  <c r="K248" s="1"/>
  <c r="Q245"/>
  <c r="K313" i="9" s="1"/>
  <c r="O245" i="1"/>
  <c r="I313" i="9" s="1"/>
  <c r="N245" i="1"/>
  <c r="H313" i="9" s="1"/>
  <c r="I245" i="1"/>
  <c r="K245" s="1"/>
  <c r="Q242"/>
  <c r="K309" i="9" s="1"/>
  <c r="O242" i="1"/>
  <c r="N242"/>
  <c r="H309" i="9" s="1"/>
  <c r="I242" i="1"/>
  <c r="Q239"/>
  <c r="K305" i="9" s="1"/>
  <c r="O239" i="1"/>
  <c r="H305" i="9"/>
  <c r="M302"/>
  <c r="Q232" i="1"/>
  <c r="K296" i="9" s="1"/>
  <c r="O232" i="1"/>
  <c r="N232"/>
  <c r="H296" i="9" s="1"/>
  <c r="I232" i="1"/>
  <c r="Q220"/>
  <c r="K280" i="9" s="1"/>
  <c r="O220" i="1"/>
  <c r="N220"/>
  <c r="H280" i="9" s="1"/>
  <c r="I220" i="1"/>
  <c r="K220" s="1"/>
  <c r="Q217"/>
  <c r="K276" i="9" s="1"/>
  <c r="O217" i="1"/>
  <c r="N217"/>
  <c r="H276" i="9" s="1"/>
  <c r="I217" i="1"/>
  <c r="K217" s="1"/>
  <c r="Q214"/>
  <c r="K272" i="9" s="1"/>
  <c r="N214" i="1"/>
  <c r="H272" i="9" s="1"/>
  <c r="I214" i="1"/>
  <c r="Q211"/>
  <c r="K268" i="9" s="1"/>
  <c r="O211" i="1"/>
  <c r="I268" i="9" s="1"/>
  <c r="N211" i="1"/>
  <c r="I211"/>
  <c r="Q208"/>
  <c r="K264" i="9" s="1"/>
  <c r="O208" i="1"/>
  <c r="I264" i="9" s="1"/>
  <c r="N208" i="1"/>
  <c r="H264" i="9" s="1"/>
  <c r="I208" i="1"/>
  <c r="Q205"/>
  <c r="O205"/>
  <c r="I260" i="9" s="1"/>
  <c r="N205" i="1"/>
  <c r="H260" i="9" s="1"/>
  <c r="I205" i="1"/>
  <c r="Q202"/>
  <c r="O202"/>
  <c r="I256" i="9" s="1"/>
  <c r="N202" i="1"/>
  <c r="H256" i="9" s="1"/>
  <c r="I202" i="1"/>
  <c r="Q199"/>
  <c r="O199"/>
  <c r="I252" i="9" s="1"/>
  <c r="N199" i="1"/>
  <c r="I199"/>
  <c r="Q196"/>
  <c r="K248" i="9" s="1"/>
  <c r="O196" i="1"/>
  <c r="I248" i="9" s="1"/>
  <c r="N196" i="1"/>
  <c r="H248" i="9" s="1"/>
  <c r="I196" i="1"/>
  <c r="Q193"/>
  <c r="K244" i="9" s="1"/>
  <c r="O193" i="1"/>
  <c r="N193"/>
  <c r="H244" i="9" s="1"/>
  <c r="I193" i="1"/>
  <c r="Q190"/>
  <c r="K240" i="9" s="1"/>
  <c r="O190" i="1"/>
  <c r="N190"/>
  <c r="H240" i="9" s="1"/>
  <c r="I190" i="1"/>
  <c r="K190" s="1"/>
  <c r="Q187"/>
  <c r="K236" i="9" s="1"/>
  <c r="O187" i="1"/>
  <c r="N187"/>
  <c r="H236" i="9" s="1"/>
  <c r="I187" i="1"/>
  <c r="K187" s="1"/>
  <c r="Q184"/>
  <c r="K232" i="9" s="1"/>
  <c r="O184" i="1"/>
  <c r="I232" i="9" s="1"/>
  <c r="N184" i="1"/>
  <c r="H232" i="9" s="1"/>
  <c r="I184" i="1"/>
  <c r="K184" s="1"/>
  <c r="Q181"/>
  <c r="K228" i="9" s="1"/>
  <c r="O181" i="1"/>
  <c r="N181"/>
  <c r="H228" i="9" s="1"/>
  <c r="I181" i="1"/>
  <c r="K181" s="1"/>
  <c r="Q178"/>
  <c r="K224" i="9" s="1"/>
  <c r="O178" i="1"/>
  <c r="N178"/>
  <c r="H224" i="9" s="1"/>
  <c r="I178" i="1"/>
  <c r="Q175"/>
  <c r="K220" i="9" s="1"/>
  <c r="N175" i="1"/>
  <c r="O175"/>
  <c r="I220" i="9" s="1"/>
  <c r="Q172" i="1"/>
  <c r="K216" i="9" s="1"/>
  <c r="O172" i="1"/>
  <c r="I216" i="9" s="1"/>
  <c r="N172" i="1"/>
  <c r="I172"/>
  <c r="Q169"/>
  <c r="K212" i="9" s="1"/>
  <c r="N169" i="1"/>
  <c r="H212" i="9" s="1"/>
  <c r="I169" i="1"/>
  <c r="K169" s="1"/>
  <c r="Q166"/>
  <c r="K208" i="9" s="1"/>
  <c r="O166" i="1"/>
  <c r="N166"/>
  <c r="H208" i="9" s="1"/>
  <c r="I166" i="1"/>
  <c r="Q163"/>
  <c r="K204" i="9" s="1"/>
  <c r="O163" i="1"/>
  <c r="I204" i="9" s="1"/>
  <c r="N163" i="1"/>
  <c r="H204" i="9" s="1"/>
  <c r="I163" i="1"/>
  <c r="Q160"/>
  <c r="K200" i="9" s="1"/>
  <c r="O160" i="1"/>
  <c r="N160"/>
  <c r="H200" i="9" s="1"/>
  <c r="I160" i="1"/>
  <c r="K160" s="1"/>
  <c r="Q157"/>
  <c r="K196" i="9" s="1"/>
  <c r="O157" i="1"/>
  <c r="N157"/>
  <c r="H196" i="9" s="1"/>
  <c r="I157" i="1"/>
  <c r="K157" s="1"/>
  <c r="Q154"/>
  <c r="K192" i="9" s="1"/>
  <c r="O154" i="1"/>
  <c r="N154"/>
  <c r="H192" i="9" s="1"/>
  <c r="I154" i="1"/>
  <c r="K154" s="1"/>
  <c r="Q150"/>
  <c r="K188" i="9" s="1"/>
  <c r="O150" i="1"/>
  <c r="N150"/>
  <c r="I150"/>
  <c r="Q146"/>
  <c r="K182" i="9" s="1"/>
  <c r="O146" i="1"/>
  <c r="J179" i="9"/>
  <c r="Q143" i="1"/>
  <c r="K178" i="9" s="1"/>
  <c r="I178"/>
  <c r="H178"/>
  <c r="J175"/>
  <c r="Q140" i="1"/>
  <c r="K174" i="9" s="1"/>
  <c r="Q137" i="1"/>
  <c r="K170" i="9" s="1"/>
  <c r="Q134" i="1"/>
  <c r="K166" i="9" s="1"/>
  <c r="Q131" i="1"/>
  <c r="K162" i="9" s="1"/>
  <c r="Q125" i="1"/>
  <c r="K154" i="9" s="1"/>
  <c r="Q122" i="1"/>
  <c r="K150" i="9" s="1"/>
  <c r="K146"/>
  <c r="I146"/>
  <c r="H146"/>
  <c r="I119" i="1"/>
  <c r="K119" s="1"/>
  <c r="I120" s="1"/>
  <c r="K141" i="9"/>
  <c r="I141"/>
  <c r="T117" i="1"/>
  <c r="U117" s="1"/>
  <c r="I112"/>
  <c r="I100"/>
  <c r="I97"/>
  <c r="T95"/>
  <c r="I93"/>
  <c r="I90"/>
  <c r="I87"/>
  <c r="I84"/>
  <c r="I81"/>
  <c r="I80"/>
  <c r="L80" s="1"/>
  <c r="K65" i="9"/>
  <c r="T59" i="1"/>
  <c r="U59" s="1"/>
  <c r="I57"/>
  <c r="K57" s="1"/>
  <c r="K60" i="9"/>
  <c r="I60"/>
  <c r="H60"/>
  <c r="Q42" i="1"/>
  <c r="K48" i="9" s="1"/>
  <c r="I48"/>
  <c r="I42" i="1"/>
  <c r="M45" i="9" s="1"/>
  <c r="Q39" i="1"/>
  <c r="K44" i="9" s="1"/>
  <c r="I44"/>
  <c r="H44"/>
  <c r="I39" i="1"/>
  <c r="J41" i="9" s="1"/>
  <c r="K40"/>
  <c r="I40"/>
  <c r="H40"/>
  <c r="J37"/>
  <c r="K36"/>
  <c r="H36"/>
  <c r="H32"/>
  <c r="I30" i="1"/>
  <c r="K30" s="1"/>
  <c r="I31" s="1"/>
  <c r="K31" s="1"/>
  <c r="I32" s="1"/>
  <c r="K32" s="1"/>
  <c r="Q26"/>
  <c r="K27" i="9" s="1"/>
  <c r="O26" i="1"/>
  <c r="I27" i="9" s="1"/>
  <c r="N26" i="1"/>
  <c r="I26"/>
  <c r="J24" i="9" s="1"/>
  <c r="Q22" i="1"/>
  <c r="K22" i="9" s="1"/>
  <c r="O22" i="1"/>
  <c r="I22" i="9" s="1"/>
  <c r="H22"/>
  <c r="Q13" i="1"/>
  <c r="O13"/>
  <c r="I10" i="9" s="1"/>
  <c r="H10"/>
  <c r="I13" i="1"/>
  <c r="Q9"/>
  <c r="K5" i="9" s="1"/>
  <c r="O9" i="1"/>
  <c r="I9"/>
  <c r="M354" i="9"/>
  <c r="M314"/>
  <c r="M285"/>
  <c r="M33"/>
  <c r="M374"/>
  <c r="I175" i="1"/>
  <c r="O214"/>
  <c r="I272" i="9" s="1"/>
  <c r="G10" i="13"/>
  <c r="G23" i="2"/>
  <c r="L23"/>
  <c r="I418" i="9" s="1"/>
  <c r="I49" i="2"/>
  <c r="L455" i="9" s="1"/>
  <c r="J49" i="2"/>
  <c r="M455" i="9" s="1"/>
  <c r="G9" i="2"/>
  <c r="J20" i="7"/>
  <c r="M265" i="9"/>
  <c r="M7" i="2"/>
  <c r="J406" i="9" s="1"/>
  <c r="I65"/>
  <c r="I335"/>
  <c r="O263" i="1"/>
  <c r="I337" i="9" s="1"/>
  <c r="O169" i="1"/>
  <c r="I212" i="9" s="1"/>
  <c r="I210"/>
  <c r="P196" i="1"/>
  <c r="J248" i="9" s="1"/>
  <c r="J62"/>
  <c r="M306"/>
  <c r="H182"/>
  <c r="K403"/>
  <c r="H5"/>
  <c r="L45" i="1"/>
  <c r="M49" i="9" s="1"/>
  <c r="M362"/>
  <c r="G8" i="13"/>
  <c r="J16" i="7"/>
  <c r="M27" i="2"/>
  <c r="J424" i="9" s="1"/>
  <c r="I45" i="2"/>
  <c r="L458" i="9" s="1"/>
  <c r="M19" i="2"/>
  <c r="J445" i="9" s="1"/>
  <c r="O7" i="2"/>
  <c r="L406" i="9" s="1"/>
  <c r="J33" i="2"/>
  <c r="M428" i="9" s="1"/>
  <c r="J39" i="2"/>
  <c r="M434" i="9" s="1"/>
  <c r="J51" i="2"/>
  <c r="M446" i="9" s="1"/>
  <c r="I31" i="2"/>
  <c r="L467" i="9" s="1"/>
  <c r="J17" i="2"/>
  <c r="M410" i="9" s="1"/>
  <c r="I23" i="2"/>
  <c r="L416" i="9" s="1"/>
  <c r="J37" i="2"/>
  <c r="M431" i="9" s="1"/>
  <c r="J41" i="2"/>
  <c r="M437" i="9" s="1"/>
  <c r="M51" i="2"/>
  <c r="J448" i="9" s="1"/>
  <c r="L431"/>
  <c r="M17" i="2"/>
  <c r="J412" i="9" s="1"/>
  <c r="L15" i="2"/>
  <c r="I466" i="9" s="1"/>
  <c r="J7" i="2"/>
  <c r="M404" i="9" s="1"/>
  <c r="M37" i="2"/>
  <c r="M11"/>
  <c r="J463" i="9" s="1"/>
  <c r="P7" i="2"/>
  <c r="M406" i="9" s="1"/>
  <c r="M23" i="2"/>
  <c r="J418" i="9" s="1"/>
  <c r="M13" i="2"/>
  <c r="J25"/>
  <c r="M419" i="9" s="1"/>
  <c r="E17" i="7"/>
  <c r="K15" i="2"/>
  <c r="M25"/>
  <c r="M31"/>
  <c r="J469" i="9" s="1"/>
  <c r="I9" i="2"/>
  <c r="G19"/>
  <c r="J443" i="9" s="1"/>
  <c r="O19" i="2"/>
  <c r="L445" i="9" s="1"/>
  <c r="P19" i="2"/>
  <c r="M445" i="9" s="1"/>
  <c r="J47" i="2"/>
  <c r="M449" i="9" s="1"/>
  <c r="M29" i="2"/>
  <c r="J427" i="9" s="1"/>
  <c r="I27" i="2"/>
  <c r="G46"/>
  <c r="J459" i="9" s="1"/>
  <c r="M39" i="2"/>
  <c r="G29"/>
  <c r="J425" i="9" s="1"/>
  <c r="M49" i="2"/>
  <c r="L47"/>
  <c r="I451" i="9" s="1"/>
  <c r="J43" i="2"/>
  <c r="M440" i="9" s="1"/>
  <c r="I25" i="2"/>
  <c r="L419" i="9" s="1"/>
  <c r="M33" i="2"/>
  <c r="J430" i="9" s="1"/>
  <c r="K58" i="2"/>
  <c r="M43"/>
  <c r="J442" i="9" s="1"/>
  <c r="M45" i="2"/>
  <c r="J460" i="9" s="1"/>
  <c r="M41" i="2"/>
  <c r="I15"/>
  <c r="N27"/>
  <c r="P27" s="1"/>
  <c r="M424" i="9" s="1"/>
  <c r="N11" i="2"/>
  <c r="J19" i="7"/>
  <c r="J33"/>
  <c r="I47" i="2"/>
  <c r="L449" i="9" s="1"/>
  <c r="J13" i="2"/>
  <c r="M452" i="9" s="1"/>
  <c r="I13" i="2"/>
  <c r="N13"/>
  <c r="K10" i="9"/>
  <c r="J27" i="2"/>
  <c r="M422" i="9" s="1"/>
  <c r="H17" i="7"/>
  <c r="J11" i="2"/>
  <c r="M461" i="9" s="1"/>
  <c r="J15" i="2"/>
  <c r="M464" i="9" s="1"/>
  <c r="N47" i="2"/>
  <c r="K353" i="9"/>
  <c r="K377"/>
  <c r="K386"/>
  <c r="M15" i="2"/>
  <c r="J466" i="9" s="1"/>
  <c r="O51" i="2"/>
  <c r="L448" i="9" s="1"/>
  <c r="G32" i="2"/>
  <c r="J468" i="9" s="1"/>
  <c r="O17" i="2"/>
  <c r="L412" i="9" s="1"/>
  <c r="G24" i="2"/>
  <c r="J417" i="9" s="1"/>
  <c r="O31" i="2"/>
  <c r="L469" i="9" s="1"/>
  <c r="P25" i="2"/>
  <c r="M421" i="9" s="1"/>
  <c r="G38" i="2"/>
  <c r="J432" i="9" s="1"/>
  <c r="I19" i="2"/>
  <c r="L443" i="9" s="1"/>
  <c r="J19" i="2"/>
  <c r="M443" i="9" s="1"/>
  <c r="O23" i="2"/>
  <c r="L418" i="9" s="1"/>
  <c r="O37" i="2"/>
  <c r="L433" i="9" s="1"/>
  <c r="P11" i="2"/>
  <c r="M463" i="9" s="1"/>
  <c r="P23" i="2"/>
  <c r="M418" i="9" s="1"/>
  <c r="J454"/>
  <c r="O43" i="2"/>
  <c r="P43"/>
  <c r="I46"/>
  <c r="L459" i="9" s="1"/>
  <c r="J46" i="2"/>
  <c r="M459" i="9" s="1"/>
  <c r="O33" i="2"/>
  <c r="L430" i="9" s="1"/>
  <c r="P33" i="2"/>
  <c r="M430" i="9" s="1"/>
  <c r="O49" i="2"/>
  <c r="L457" i="9" s="1"/>
  <c r="O39" i="2"/>
  <c r="L436" i="9" s="1"/>
  <c r="O41" i="2"/>
  <c r="L439" i="9" s="1"/>
  <c r="G26" i="2"/>
  <c r="J420" i="9" s="1"/>
  <c r="J29" i="2"/>
  <c r="M425" i="9" s="1"/>
  <c r="I29" i="2"/>
  <c r="L425" i="9" s="1"/>
  <c r="M47" i="2"/>
  <c r="J451" i="9" s="1"/>
  <c r="L53" i="2"/>
  <c r="P45"/>
  <c r="M460" i="9" s="1"/>
  <c r="H473"/>
  <c r="G58" i="2"/>
  <c r="I58" s="1"/>
  <c r="F30" i="8"/>
  <c r="F17" i="7" s="1"/>
  <c r="L58" i="2"/>
  <c r="I473" i="9" s="1"/>
  <c r="O29" i="2"/>
  <c r="L427" i="9" s="1"/>
  <c r="O11" i="2"/>
  <c r="L463" i="9" s="1"/>
  <c r="G48" i="2"/>
  <c r="J450" i="9" s="1"/>
  <c r="O13" i="2"/>
  <c r="N58"/>
  <c r="K473" i="9" s="1"/>
  <c r="G59" i="2"/>
  <c r="I59" s="1"/>
  <c r="I32"/>
  <c r="L468" i="9" s="1"/>
  <c r="O15" i="2"/>
  <c r="L466" i="9" s="1"/>
  <c r="P15" i="2"/>
  <c r="M466" i="9" s="1"/>
  <c r="J38" i="2"/>
  <c r="M432" i="9" s="1"/>
  <c r="I38" i="2"/>
  <c r="L432" i="9" s="1"/>
  <c r="I24" i="2"/>
  <c r="L417" i="9" s="1"/>
  <c r="J24" i="2"/>
  <c r="M417" i="9" s="1"/>
  <c r="O47" i="2"/>
  <c r="L451" i="9" s="1"/>
  <c r="G20" i="2"/>
  <c r="J444" i="9" s="1"/>
  <c r="P47" i="2"/>
  <c r="M451" i="9" s="1"/>
  <c r="G30" i="2"/>
  <c r="J426" i="9" s="1"/>
  <c r="I26" i="2"/>
  <c r="L420" i="9" s="1"/>
  <c r="J48" i="2"/>
  <c r="M450" i="9" s="1"/>
  <c r="I48" i="2"/>
  <c r="L450" i="9" s="1"/>
  <c r="I20" i="2"/>
  <c r="L444" i="9" s="1"/>
  <c r="J26" i="2" l="1"/>
  <c r="M420" i="9" s="1"/>
  <c r="I30" i="2"/>
  <c r="L426" i="9" s="1"/>
  <c r="M454"/>
  <c r="M442"/>
  <c r="J23" i="2"/>
  <c r="M416" i="9" s="1"/>
  <c r="J416"/>
  <c r="I51" i="2"/>
  <c r="L446" i="9" s="1"/>
  <c r="J446"/>
  <c r="I39" i="2"/>
  <c r="L434" i="9" s="1"/>
  <c r="J434"/>
  <c r="I41" i="2"/>
  <c r="L437" i="9" s="1"/>
  <c r="J437"/>
  <c r="I43" i="2"/>
  <c r="L440" i="9" s="1"/>
  <c r="J440"/>
  <c r="I454"/>
  <c r="I442"/>
  <c r="L454"/>
  <c r="L442"/>
  <c r="P41" i="2"/>
  <c r="M439" i="9" s="1"/>
  <c r="J439"/>
  <c r="P49" i="2"/>
  <c r="M457" i="9" s="1"/>
  <c r="J457"/>
  <c r="P39" i="2"/>
  <c r="M436" i="9" s="1"/>
  <c r="J436"/>
  <c r="G28" i="2"/>
  <c r="J423" i="9" s="1"/>
  <c r="L422"/>
  <c r="O25" i="2"/>
  <c r="L421" i="9" s="1"/>
  <c r="J421"/>
  <c r="J9" i="2"/>
  <c r="M407" i="9" s="1"/>
  <c r="J407"/>
  <c r="J461"/>
  <c r="I11" i="2"/>
  <c r="I17"/>
  <c r="L410" i="9" s="1"/>
  <c r="J410"/>
  <c r="J31" i="2"/>
  <c r="M467" i="9" s="1"/>
  <c r="J467"/>
  <c r="I33" i="2"/>
  <c r="L428" i="9" s="1"/>
  <c r="J428"/>
  <c r="J20" i="2"/>
  <c r="M444" i="9" s="1"/>
  <c r="G50" i="2"/>
  <c r="K53"/>
  <c r="J58"/>
  <c r="M21"/>
  <c r="J45"/>
  <c r="M458" i="9" s="1"/>
  <c r="J458"/>
  <c r="P37" i="2"/>
  <c r="M433" i="9" s="1"/>
  <c r="J433"/>
  <c r="J21" i="2"/>
  <c r="M413" i="9" s="1"/>
  <c r="J413"/>
  <c r="G16" i="2"/>
  <c r="J465" i="9" s="1"/>
  <c r="L464"/>
  <c r="G14" i="2"/>
  <c r="L452" i="9"/>
  <c r="G10" i="2"/>
  <c r="J408" i="9" s="1"/>
  <c r="L407"/>
  <c r="I23" i="1"/>
  <c r="I8" i="8"/>
  <c r="O45" i="2"/>
  <c r="L460" i="9" s="1"/>
  <c r="J45"/>
  <c r="L62"/>
  <c r="I58" i="1"/>
  <c r="K100"/>
  <c r="J293" i="9"/>
  <c r="K232" i="1"/>
  <c r="J306" i="9"/>
  <c r="K242" i="1"/>
  <c r="J330" i="9"/>
  <c r="K260" i="1"/>
  <c r="J379" i="9"/>
  <c r="K297" i="1"/>
  <c r="M387" i="9"/>
  <c r="K303" i="1"/>
  <c r="M391" i="9"/>
  <c r="K306" i="1"/>
  <c r="M366" i="9"/>
  <c r="K287" i="1"/>
  <c r="M217" i="9"/>
  <c r="K175" i="1"/>
  <c r="I182" i="9"/>
  <c r="P146" i="1"/>
  <c r="J201" i="9"/>
  <c r="K163" i="1"/>
  <c r="M205" i="9"/>
  <c r="K166" i="1"/>
  <c r="M221" i="9"/>
  <c r="K178" i="1"/>
  <c r="K193"/>
  <c r="L241" i="9" s="1"/>
  <c r="M245"/>
  <c r="K196" i="1"/>
  <c r="J249" i="9"/>
  <c r="K199" i="1"/>
  <c r="J253" i="9"/>
  <c r="K202" i="1"/>
  <c r="L253" i="9" s="1"/>
  <c r="J257"/>
  <c r="K205" i="1"/>
  <c r="M261" i="9"/>
  <c r="K208" i="1"/>
  <c r="J265" i="9"/>
  <c r="K211" i="1"/>
  <c r="J269" i="9"/>
  <c r="K214" i="1"/>
  <c r="J338" i="9"/>
  <c r="K266" i="1"/>
  <c r="J342" i="9"/>
  <c r="K269" i="1"/>
  <c r="J346" i="9"/>
  <c r="K272" i="1"/>
  <c r="L346" i="9" s="1"/>
  <c r="J285"/>
  <c r="K226" i="1"/>
  <c r="I227" s="1"/>
  <c r="J362" i="9"/>
  <c r="K284" i="1"/>
  <c r="J354" i="9"/>
  <c r="K278" i="1"/>
  <c r="L143" i="9"/>
  <c r="P163" i="1"/>
  <c r="J204" i="9" s="1"/>
  <c r="K112" i="1"/>
  <c r="K46"/>
  <c r="I47" s="1"/>
  <c r="J213" i="9"/>
  <c r="K172" i="1"/>
  <c r="J326" i="9"/>
  <c r="K257" i="1"/>
  <c r="J358" i="9"/>
  <c r="K281" i="1"/>
  <c r="J350" i="9"/>
  <c r="K275" i="1"/>
  <c r="I5" i="9"/>
  <c r="P9" i="1"/>
  <c r="S9" s="1"/>
  <c r="M5" i="9" s="1"/>
  <c r="S196" i="1"/>
  <c r="M248" i="9" s="1"/>
  <c r="K81" i="1"/>
  <c r="M41" i="9"/>
  <c r="K137" i="1"/>
  <c r="I138" s="1"/>
  <c r="L49" i="9"/>
  <c r="I273" i="1"/>
  <c r="J347" i="9" s="1"/>
  <c r="I194" i="1"/>
  <c r="L194" s="1"/>
  <c r="M269" i="9"/>
  <c r="K80" i="1"/>
  <c r="I298"/>
  <c r="K13"/>
  <c r="M201" i="9"/>
  <c r="J261"/>
  <c r="I36"/>
  <c r="M37"/>
  <c r="M379"/>
  <c r="K134" i="1"/>
  <c r="M179" i="9"/>
  <c r="M346"/>
  <c r="K36" i="1"/>
  <c r="M141" i="9"/>
  <c r="P13" i="1"/>
  <c r="J374" i="9"/>
  <c r="K146" i="1"/>
  <c r="J245" i="9"/>
  <c r="I206" i="1"/>
  <c r="P172"/>
  <c r="F10" i="7"/>
  <c r="H10"/>
  <c r="K61" i="9" s="1"/>
  <c r="K120" i="1"/>
  <c r="J144" i="9"/>
  <c r="L374"/>
  <c r="I294" i="1"/>
  <c r="L294" s="1"/>
  <c r="I312"/>
  <c r="K312" s="1"/>
  <c r="P263"/>
  <c r="S263" s="1"/>
  <c r="M337" i="9" s="1"/>
  <c r="J258"/>
  <c r="S163" i="1"/>
  <c r="M204" i="9" s="1"/>
  <c r="L257"/>
  <c r="L366"/>
  <c r="N56" i="1"/>
  <c r="K122"/>
  <c r="K26"/>
  <c r="I27" s="1"/>
  <c r="J25" i="9" s="1"/>
  <c r="L338"/>
  <c r="J44"/>
  <c r="K140" i="1"/>
  <c r="I215"/>
  <c r="L150"/>
  <c r="M184" i="9" s="1"/>
  <c r="J383"/>
  <c r="K128" i="1"/>
  <c r="I129" s="1"/>
  <c r="I200"/>
  <c r="P125"/>
  <c r="K125"/>
  <c r="I126" s="1"/>
  <c r="M249" i="9"/>
  <c r="M338"/>
  <c r="M342"/>
  <c r="M257"/>
  <c r="M175"/>
  <c r="L115" i="1"/>
  <c r="M138" i="9" s="1"/>
  <c r="K143" i="1"/>
  <c r="I144" s="1"/>
  <c r="M253" i="9"/>
  <c r="J143"/>
  <c r="P128" i="1"/>
  <c r="L120"/>
  <c r="M144" i="9" s="1"/>
  <c r="R125" i="1"/>
  <c r="L154" i="9" s="1"/>
  <c r="M36"/>
  <c r="L285"/>
  <c r="S125" i="1"/>
  <c r="M154" i="9" s="1"/>
  <c r="J397"/>
  <c r="R196" i="1"/>
  <c r="L248" i="9" s="1"/>
  <c r="R39" i="1"/>
  <c r="L44" i="9" s="1"/>
  <c r="P169" i="1"/>
  <c r="J212" i="9" s="1"/>
  <c r="S143" i="1"/>
  <c r="M178" i="9" s="1"/>
  <c r="L269"/>
  <c r="I203" i="1"/>
  <c r="S39"/>
  <c r="M44" i="9" s="1"/>
  <c r="J217"/>
  <c r="P205" i="1"/>
  <c r="P208"/>
  <c r="J264" i="9" s="1"/>
  <c r="P245" i="1"/>
  <c r="S245" s="1"/>
  <c r="M313" i="9" s="1"/>
  <c r="M65"/>
  <c r="O56" i="1"/>
  <c r="P26"/>
  <c r="P22"/>
  <c r="S22" s="1"/>
  <c r="M22" i="9" s="1"/>
  <c r="P300" i="1"/>
  <c r="J386" i="9" s="1"/>
  <c r="R13" i="1"/>
  <c r="L10" i="9" s="1"/>
  <c r="P202" i="1"/>
  <c r="J256" i="9" s="1"/>
  <c r="H65"/>
  <c r="J337"/>
  <c r="I382"/>
  <c r="P297" i="1"/>
  <c r="R297" s="1"/>
  <c r="S36"/>
  <c r="M40" i="9" s="1"/>
  <c r="T44" i="1"/>
  <c r="J59" i="2"/>
  <c r="L144" i="9"/>
  <c r="F13" i="7"/>
  <c r="F15"/>
  <c r="F14"/>
  <c r="I23" i="9"/>
  <c r="H12" i="13"/>
  <c r="H10"/>
  <c r="K23" i="9"/>
  <c r="H61"/>
  <c r="E15" i="7"/>
  <c r="H20" i="13"/>
  <c r="H17"/>
  <c r="H395" i="9"/>
  <c r="G11" i="13"/>
  <c r="H11" s="1"/>
  <c r="H8"/>
  <c r="H6"/>
  <c r="H9"/>
  <c r="H14" i="7"/>
  <c r="J8" i="8"/>
  <c r="E9" i="7"/>
  <c r="G24" i="8"/>
  <c r="E14" i="7"/>
  <c r="I14" i="2"/>
  <c r="L453" i="9" s="1"/>
  <c r="M9" i="2"/>
  <c r="J409" i="9" s="1"/>
  <c r="E30" i="8"/>
  <c r="G30" s="1"/>
  <c r="M53" i="2"/>
  <c r="E53"/>
  <c r="G53" s="1"/>
  <c r="J53" s="1"/>
  <c r="J28"/>
  <c r="M423" i="9" s="1"/>
  <c r="I28" i="2"/>
  <c r="L423" i="9" s="1"/>
  <c r="G52" i="2"/>
  <c r="J447" i="9" s="1"/>
  <c r="G34" i="2"/>
  <c r="J429" i="9" s="1"/>
  <c r="G8" i="2"/>
  <c r="J405" i="9" s="1"/>
  <c r="G42" i="2"/>
  <c r="J438" i="9" s="1"/>
  <c r="I21" i="2"/>
  <c r="L413" i="9" s="1"/>
  <c r="P13" i="2"/>
  <c r="J16"/>
  <c r="M465" i="9" s="1"/>
  <c r="I16" i="2"/>
  <c r="L465" i="9" s="1"/>
  <c r="G18" i="2"/>
  <c r="J411" i="9" s="1"/>
  <c r="G40" i="2"/>
  <c r="J435" i="9" s="1"/>
  <c r="G44" i="2"/>
  <c r="J441" i="9" s="1"/>
  <c r="J10" i="2"/>
  <c r="M408" i="9" s="1"/>
  <c r="I10" i="2"/>
  <c r="L408" i="9" s="1"/>
  <c r="P150" i="1"/>
  <c r="R150" s="1"/>
  <c r="L188" i="9" s="1"/>
  <c r="I185" i="1"/>
  <c r="L229" i="9"/>
  <c r="L237"/>
  <c r="I191" i="1"/>
  <c r="I267"/>
  <c r="J36" i="9"/>
  <c r="L36"/>
  <c r="R169" i="1"/>
  <c r="L212" i="9" s="1"/>
  <c r="M375"/>
  <c r="J254"/>
  <c r="J242"/>
  <c r="L40"/>
  <c r="R208" i="1"/>
  <c r="L264" i="9" s="1"/>
  <c r="I288" i="1"/>
  <c r="R163"/>
  <c r="L204" i="9" s="1"/>
  <c r="I155" i="1"/>
  <c r="M146" i="9"/>
  <c r="P184" i="1"/>
  <c r="K150"/>
  <c r="L184" i="9" s="1"/>
  <c r="P134" i="1"/>
  <c r="M330" i="9"/>
  <c r="P254" i="1"/>
  <c r="T121"/>
  <c r="J366" i="9"/>
  <c r="P315" i="1"/>
  <c r="T114"/>
  <c r="U114" s="1"/>
  <c r="P214"/>
  <c r="P260"/>
  <c r="P284"/>
  <c r="M326" i="9"/>
  <c r="J313"/>
  <c r="R245" i="1"/>
  <c r="L313" i="9" s="1"/>
  <c r="J146"/>
  <c r="L146"/>
  <c r="S128" i="1"/>
  <c r="M158" i="9" s="1"/>
  <c r="J216"/>
  <c r="R172" i="1"/>
  <c r="L216" i="9" s="1"/>
  <c r="I212" i="1"/>
  <c r="L212" s="1"/>
  <c r="L265" i="9"/>
  <c r="J178"/>
  <c r="R143" i="1"/>
  <c r="L178" i="9" s="1"/>
  <c r="I252" i="1"/>
  <c r="L318" i="9"/>
  <c r="J141"/>
  <c r="L141"/>
  <c r="J10"/>
  <c r="S13" i="1"/>
  <c r="M10" i="9" s="1"/>
  <c r="R202" i="1"/>
  <c r="L256" i="9" s="1"/>
  <c r="K84" i="1"/>
  <c r="I85" s="1"/>
  <c r="K87"/>
  <c r="I88" s="1"/>
  <c r="K97"/>
  <c r="P97"/>
  <c r="K131"/>
  <c r="I132" s="1"/>
  <c r="S150"/>
  <c r="M188" i="9" s="1"/>
  <c r="I192"/>
  <c r="P154" i="1"/>
  <c r="J192" i="9" s="1"/>
  <c r="M193"/>
  <c r="J193"/>
  <c r="I196"/>
  <c r="P157" i="1"/>
  <c r="M197" i="9"/>
  <c r="J197"/>
  <c r="I200"/>
  <c r="P160" i="1"/>
  <c r="R160" s="1"/>
  <c r="L200" i="9" s="1"/>
  <c r="J205"/>
  <c r="P166" i="1"/>
  <c r="I208" i="9"/>
  <c r="J209"/>
  <c r="M209"/>
  <c r="H216"/>
  <c r="T234" i="1"/>
  <c r="H220" i="9"/>
  <c r="P175" i="1"/>
  <c r="J221" i="9"/>
  <c r="I224"/>
  <c r="P178" i="1"/>
  <c r="J225" i="9"/>
  <c r="M225"/>
  <c r="I228"/>
  <c r="P181" i="1"/>
  <c r="J229" i="9"/>
  <c r="M229"/>
  <c r="J233"/>
  <c r="M233"/>
  <c r="I236"/>
  <c r="P187" i="1"/>
  <c r="J237" i="9"/>
  <c r="M237"/>
  <c r="I240"/>
  <c r="P190" i="1"/>
  <c r="I244" i="9"/>
  <c r="P193" i="1"/>
  <c r="H252" i="9"/>
  <c r="P199" i="1"/>
  <c r="K252" i="9"/>
  <c r="S199" i="1"/>
  <c r="M252" i="9" s="1"/>
  <c r="K256"/>
  <c r="K260"/>
  <c r="S205" i="1"/>
  <c r="M260" i="9" s="1"/>
  <c r="H268"/>
  <c r="P211" i="1"/>
  <c r="J273" i="9"/>
  <c r="M273"/>
  <c r="I276"/>
  <c r="P217" i="1"/>
  <c r="J277" i="9"/>
  <c r="M277"/>
  <c r="I280"/>
  <c r="P220" i="1"/>
  <c r="M293" i="9"/>
  <c r="I296"/>
  <c r="P232" i="1"/>
  <c r="J302" i="9"/>
  <c r="I305"/>
  <c r="P239" i="1"/>
  <c r="I309" i="9"/>
  <c r="P242" i="1"/>
  <c r="J310" i="9"/>
  <c r="M310"/>
  <c r="J314"/>
  <c r="I317"/>
  <c r="P248" i="1"/>
  <c r="M318" i="9"/>
  <c r="J318"/>
  <c r="I321"/>
  <c r="P251" i="1"/>
  <c r="J322" i="9"/>
  <c r="M322"/>
  <c r="I329"/>
  <c r="P257" i="1"/>
  <c r="J334" i="9"/>
  <c r="M334"/>
  <c r="H341"/>
  <c r="P266" i="1"/>
  <c r="H345" i="9"/>
  <c r="P269" i="1"/>
  <c r="S269" s="1"/>
  <c r="M345" i="9" s="1"/>
  <c r="H349"/>
  <c r="P272" i="1"/>
  <c r="K349" i="9"/>
  <c r="S272" i="1"/>
  <c r="M349" i="9" s="1"/>
  <c r="H377"/>
  <c r="P293" i="1"/>
  <c r="S293" s="1"/>
  <c r="M377" i="9" s="1"/>
  <c r="H382"/>
  <c r="J387"/>
  <c r="I390"/>
  <c r="P303" i="1"/>
  <c r="J391" i="9"/>
  <c r="I394"/>
  <c r="P306" i="1"/>
  <c r="L311"/>
  <c r="J396" i="9"/>
  <c r="I399"/>
  <c r="P311" i="1"/>
  <c r="J400" i="9"/>
  <c r="K315" i="1"/>
  <c r="L315"/>
  <c r="M400" i="9" s="1"/>
  <c r="J289"/>
  <c r="M281"/>
  <c r="J281"/>
  <c r="I292"/>
  <c r="P229" i="1"/>
  <c r="H288" i="9"/>
  <c r="P226" i="1"/>
  <c r="I284" i="9"/>
  <c r="P223" i="1"/>
  <c r="M358" i="9"/>
  <c r="H369"/>
  <c r="P287" i="1"/>
  <c r="K361" i="9"/>
  <c r="H361"/>
  <c r="P281" i="1"/>
  <c r="I357" i="9"/>
  <c r="P278" i="1"/>
  <c r="M350" i="9"/>
  <c r="I353"/>
  <c r="P275" i="1"/>
  <c r="S172"/>
  <c r="M216" i="9" s="1"/>
  <c r="J2"/>
  <c r="L9" i="1"/>
  <c r="M2" i="9" s="1"/>
  <c r="K9" i="1"/>
  <c r="L22"/>
  <c r="M19" i="9" s="1"/>
  <c r="J19"/>
  <c r="L19"/>
  <c r="H48"/>
  <c r="T55" i="1"/>
  <c r="K33"/>
  <c r="J33" i="9"/>
  <c r="G27" i="8"/>
  <c r="I27" s="1"/>
  <c r="F32"/>
  <c r="H9" i="5"/>
  <c r="R166" i="1"/>
  <c r="L208" i="9" s="1"/>
  <c r="L29"/>
  <c r="J63"/>
  <c r="L379"/>
  <c r="L249"/>
  <c r="I14" i="1"/>
  <c r="K14" s="1"/>
  <c r="K42"/>
  <c r="I43" s="1"/>
  <c r="L26"/>
  <c r="M24" i="9" s="1"/>
  <c r="J49"/>
  <c r="M143"/>
  <c r="K90" i="1"/>
  <c r="I91" s="1"/>
  <c r="P131"/>
  <c r="P122"/>
  <c r="K93"/>
  <c r="I94" s="1"/>
  <c r="K115"/>
  <c r="H141" i="9"/>
  <c r="K39" i="1"/>
  <c r="I40" s="1"/>
  <c r="J380" i="9"/>
  <c r="J250"/>
  <c r="J286"/>
  <c r="M266"/>
  <c r="J29"/>
  <c r="M29"/>
  <c r="U95" i="1"/>
  <c r="M213" i="9"/>
  <c r="J241"/>
  <c r="M241"/>
  <c r="T28" i="1"/>
  <c r="H27" i="9"/>
  <c r="L57" i="1"/>
  <c r="M62" i="9" s="1"/>
  <c r="M289"/>
  <c r="R26" i="1"/>
  <c r="L27" i="9" s="1"/>
  <c r="H13" i="7"/>
  <c r="K395" i="9" s="1"/>
  <c r="N53" i="2"/>
  <c r="P53" s="1"/>
  <c r="O27"/>
  <c r="L424" i="9" s="1"/>
  <c r="Q56" i="1"/>
  <c r="H8" i="5"/>
  <c r="I32" i="7"/>
  <c r="M58" i="2"/>
  <c r="I18" i="7"/>
  <c r="J18"/>
  <c r="G31" i="8"/>
  <c r="I395" i="9"/>
  <c r="I116" i="1" l="1"/>
  <c r="L138" i="9"/>
  <c r="J456"/>
  <c r="I50" i="2"/>
  <c r="L456" i="9" s="1"/>
  <c r="J50" i="2"/>
  <c r="M456" i="9" s="1"/>
  <c r="L461"/>
  <c r="G12" i="2"/>
  <c r="J415" i="9"/>
  <c r="P21" i="2"/>
  <c r="M415" i="9" s="1"/>
  <c r="O21" i="2"/>
  <c r="L415" i="9" s="1"/>
  <c r="J24" i="8"/>
  <c r="I24"/>
  <c r="G25" s="1"/>
  <c r="I25" s="1"/>
  <c r="H23" i="9"/>
  <c r="G9" i="7"/>
  <c r="I61" i="9"/>
  <c r="G10" i="7"/>
  <c r="J14" i="2"/>
  <c r="M453" i="9" s="1"/>
  <c r="J453"/>
  <c r="G9" i="8"/>
  <c r="K23" i="1"/>
  <c r="I24" s="1"/>
  <c r="K24" s="1"/>
  <c r="J22" i="9"/>
  <c r="K27" i="1"/>
  <c r="R263"/>
  <c r="L337" i="9" s="1"/>
  <c r="L33"/>
  <c r="I34" i="1"/>
  <c r="R97"/>
  <c r="L117" i="9" s="1"/>
  <c r="S97" i="1"/>
  <c r="M117" i="9" s="1"/>
  <c r="K155" i="1"/>
  <c r="L190" i="9" s="1"/>
  <c r="L155" i="1"/>
  <c r="M190" i="9" s="1"/>
  <c r="K267" i="1"/>
  <c r="L267"/>
  <c r="K185"/>
  <c r="L185"/>
  <c r="K203"/>
  <c r="L203"/>
  <c r="M254" i="9" s="1"/>
  <c r="K200" i="1"/>
  <c r="L250" i="9" s="1"/>
  <c r="L200" i="1"/>
  <c r="M250" i="9" s="1"/>
  <c r="I141" i="1"/>
  <c r="I121"/>
  <c r="L121" s="1"/>
  <c r="M145" i="9" s="1"/>
  <c r="L37"/>
  <c r="I37" i="1"/>
  <c r="K298"/>
  <c r="I299" s="1"/>
  <c r="L298"/>
  <c r="M380" i="9" s="1"/>
  <c r="K273" i="1"/>
  <c r="L273"/>
  <c r="I113"/>
  <c r="J50" i="9"/>
  <c r="L46" i="1"/>
  <c r="M50" i="9" s="1"/>
  <c r="K252" i="1"/>
  <c r="L252"/>
  <c r="M319" i="9" s="1"/>
  <c r="K288" i="1"/>
  <c r="L288"/>
  <c r="M367" i="9" s="1"/>
  <c r="K191" i="1"/>
  <c r="L191"/>
  <c r="K215"/>
  <c r="L215"/>
  <c r="M270" i="9" s="1"/>
  <c r="I123" i="1"/>
  <c r="K206"/>
  <c r="L206"/>
  <c r="M258" i="9" s="1"/>
  <c r="I147" i="1"/>
  <c r="K147" s="1"/>
  <c r="I135"/>
  <c r="K135" s="1"/>
  <c r="I82"/>
  <c r="K82" s="1"/>
  <c r="L94" i="9" s="1"/>
  <c r="L50"/>
  <c r="K227" i="1"/>
  <c r="L227"/>
  <c r="M286" i="9" s="1"/>
  <c r="L58" i="1"/>
  <c r="M63" i="9" s="1"/>
  <c r="K58" i="1"/>
  <c r="I59" s="1"/>
  <c r="G17" i="8" s="1"/>
  <c r="J266" i="9"/>
  <c r="K212" i="1"/>
  <c r="L266" i="9" s="1"/>
  <c r="J375"/>
  <c r="K294" i="1"/>
  <c r="L375" i="9" s="1"/>
  <c r="M242"/>
  <c r="K194" i="1"/>
  <c r="L242" i="9" s="1"/>
  <c r="I10" i="1"/>
  <c r="L261" i="9"/>
  <c r="I209" i="1"/>
  <c r="J9" i="8"/>
  <c r="L179" i="9"/>
  <c r="J180"/>
  <c r="L147" i="1"/>
  <c r="M180" i="9" s="1"/>
  <c r="J5"/>
  <c r="R9" i="1"/>
  <c r="L5" i="9" s="1"/>
  <c r="M347"/>
  <c r="L342"/>
  <c r="I270" i="1"/>
  <c r="G14" i="7"/>
  <c r="J14" s="1"/>
  <c r="I313" i="1"/>
  <c r="L397" i="9"/>
  <c r="L175"/>
  <c r="L245"/>
  <c r="I197" i="1"/>
  <c r="L217" i="9"/>
  <c r="I176" i="1"/>
  <c r="J270" i="9"/>
  <c r="S202" i="1"/>
  <c r="M256" i="9" s="1"/>
  <c r="R128" i="1"/>
  <c r="L158" i="9" s="1"/>
  <c r="R300" i="1"/>
  <c r="L386" i="9" s="1"/>
  <c r="L312" i="1"/>
  <c r="M397" i="9" s="1"/>
  <c r="R22" i="1"/>
  <c r="L22" i="9" s="1"/>
  <c r="L27" i="1"/>
  <c r="M25" i="9" s="1"/>
  <c r="I314" i="1"/>
  <c r="J314" s="1"/>
  <c r="S169"/>
  <c r="M212" i="9" s="1"/>
  <c r="P56" i="1"/>
  <c r="R56" s="1"/>
  <c r="L24" i="9"/>
  <c r="L354"/>
  <c r="I279" i="1"/>
  <c r="J27" i="9"/>
  <c r="S26" i="1"/>
  <c r="M27" i="9" s="1"/>
  <c r="J260"/>
  <c r="R205" i="1"/>
  <c r="L260" i="9" s="1"/>
  <c r="J65"/>
  <c r="L65"/>
  <c r="L362"/>
  <c r="I285" i="1"/>
  <c r="L330" i="9"/>
  <c r="I261" i="1"/>
  <c r="L135"/>
  <c r="M164" i="9" s="1"/>
  <c r="J40"/>
  <c r="S208" i="1"/>
  <c r="M264" i="9" s="1"/>
  <c r="S300" i="1"/>
  <c r="M386" i="9" s="1"/>
  <c r="M396"/>
  <c r="G13" i="7"/>
  <c r="J395" i="9" s="1"/>
  <c r="G15" i="7"/>
  <c r="I15" s="1"/>
  <c r="K34" i="1"/>
  <c r="I35" s="1"/>
  <c r="E21" i="7"/>
  <c r="S67" i="1"/>
  <c r="M78" i="9" s="1"/>
  <c r="R67" i="1"/>
  <c r="L78" i="9" s="1"/>
  <c r="J21" i="8"/>
  <c r="I12" i="7"/>
  <c r="L183" i="9" s="1"/>
  <c r="I34" i="2"/>
  <c r="L429" i="9" s="1"/>
  <c r="O9" i="2"/>
  <c r="L409" i="9" s="1"/>
  <c r="P9" i="2"/>
  <c r="M409" i="9" s="1"/>
  <c r="I30" i="8"/>
  <c r="J30"/>
  <c r="J34" i="2"/>
  <c r="M429" i="9" s="1"/>
  <c r="G22" i="2"/>
  <c r="J414" i="9" s="1"/>
  <c r="J42" i="2"/>
  <c r="M438" i="9" s="1"/>
  <c r="I42" i="2"/>
  <c r="L438" i="9" s="1"/>
  <c r="J52" i="2"/>
  <c r="M447" i="9" s="1"/>
  <c r="I52" i="2"/>
  <c r="L447" i="9" s="1"/>
  <c r="J8" i="2"/>
  <c r="M405" i="9" s="1"/>
  <c r="I8" i="2"/>
  <c r="L405" i="9" s="1"/>
  <c r="I44" i="2"/>
  <c r="L441" i="9" s="1"/>
  <c r="J44" i="2"/>
  <c r="M441" i="9" s="1"/>
  <c r="J40" i="2"/>
  <c r="M435" i="9" s="1"/>
  <c r="I40" i="2"/>
  <c r="L435" i="9" s="1"/>
  <c r="I18" i="2"/>
  <c r="L411" i="9" s="1"/>
  <c r="I295" i="1"/>
  <c r="S140"/>
  <c r="M174" i="9" s="1"/>
  <c r="R140" i="1"/>
  <c r="L174" i="9" s="1"/>
  <c r="S137" i="1"/>
  <c r="M170" i="9" s="1"/>
  <c r="R137" i="1"/>
  <c r="L170" i="9" s="1"/>
  <c r="S64" i="1"/>
  <c r="M74" i="9" s="1"/>
  <c r="R64" i="1"/>
  <c r="L74" i="9" s="1"/>
  <c r="J60"/>
  <c r="L60"/>
  <c r="M60"/>
  <c r="J48"/>
  <c r="S42" i="1"/>
  <c r="M48" i="9" s="1"/>
  <c r="R42" i="1"/>
  <c r="L48" i="9" s="1"/>
  <c r="I276" i="1"/>
  <c r="L350" i="9"/>
  <c r="I224" i="1"/>
  <c r="L281" i="9"/>
  <c r="I230" i="1"/>
  <c r="L289" i="9"/>
  <c r="J329"/>
  <c r="S257" i="1"/>
  <c r="M329" i="9" s="1"/>
  <c r="R257" i="1"/>
  <c r="L329" i="9" s="1"/>
  <c r="L310"/>
  <c r="I246" i="1"/>
  <c r="S242"/>
  <c r="M309" i="9" s="1"/>
  <c r="J309"/>
  <c r="R242" i="1"/>
  <c r="L309" i="9" s="1"/>
  <c r="J305"/>
  <c r="S239" i="1"/>
  <c r="M305" i="9" s="1"/>
  <c r="R239" i="1"/>
  <c r="L305" i="9" s="1"/>
  <c r="J296"/>
  <c r="S232" i="1"/>
  <c r="M296" i="9" s="1"/>
  <c r="R232" i="1"/>
  <c r="L296" i="9" s="1"/>
  <c r="S220" i="1"/>
  <c r="M280" i="9" s="1"/>
  <c r="J280"/>
  <c r="R220" i="1"/>
  <c r="L280" i="9" s="1"/>
  <c r="L277"/>
  <c r="I221" i="1"/>
  <c r="J268" i="9"/>
  <c r="R211" i="1"/>
  <c r="L268" i="9" s="1"/>
  <c r="S211" i="1"/>
  <c r="M268" i="9" s="1"/>
  <c r="J252"/>
  <c r="R199" i="1"/>
  <c r="L252" i="9" s="1"/>
  <c r="R193" i="1"/>
  <c r="L244" i="9" s="1"/>
  <c r="J244"/>
  <c r="S193" i="1"/>
  <c r="M244" i="9" s="1"/>
  <c r="J240"/>
  <c r="R190" i="1"/>
  <c r="L240" i="9" s="1"/>
  <c r="S190" i="1"/>
  <c r="M240" i="9" s="1"/>
  <c r="J236"/>
  <c r="S187" i="1"/>
  <c r="M236" i="9" s="1"/>
  <c r="R187" i="1"/>
  <c r="L236" i="9" s="1"/>
  <c r="J224"/>
  <c r="R178" i="1"/>
  <c r="L224" i="9" s="1"/>
  <c r="S178" i="1"/>
  <c r="M224" i="9" s="1"/>
  <c r="R175" i="1"/>
  <c r="L220" i="9" s="1"/>
  <c r="J220"/>
  <c r="S175" i="1"/>
  <c r="M220" i="9" s="1"/>
  <c r="L209"/>
  <c r="I170" i="1"/>
  <c r="J208" i="9"/>
  <c r="S166" i="1"/>
  <c r="M208" i="9" s="1"/>
  <c r="I161" i="1"/>
  <c r="L197" i="9"/>
  <c r="J196"/>
  <c r="S157" i="1"/>
  <c r="M196" i="9" s="1"/>
  <c r="R157" i="1"/>
  <c r="L196" i="9" s="1"/>
  <c r="L193"/>
  <c r="I158" i="1"/>
  <c r="R284"/>
  <c r="L365" i="9" s="1"/>
  <c r="J365"/>
  <c r="S284" i="1"/>
  <c r="M365" i="9" s="1"/>
  <c r="I301" i="1"/>
  <c r="L383" i="9"/>
  <c r="L306"/>
  <c r="I243" i="1"/>
  <c r="J272" i="9"/>
  <c r="R214" i="1"/>
  <c r="L272" i="9" s="1"/>
  <c r="S214" i="1"/>
  <c r="M272" i="9" s="1"/>
  <c r="S315" i="1"/>
  <c r="M403" i="9" s="1"/>
  <c r="R315" i="1"/>
  <c r="L403" i="9" s="1"/>
  <c r="J403"/>
  <c r="L201"/>
  <c r="I164" i="1"/>
  <c r="R134"/>
  <c r="L166" i="9" s="1"/>
  <c r="S134" i="1"/>
  <c r="M166" i="9" s="1"/>
  <c r="I152" i="1"/>
  <c r="J232" i="9"/>
  <c r="S184" i="1"/>
  <c r="M232" i="9" s="1"/>
  <c r="R184" i="1"/>
  <c r="L232" i="9" s="1"/>
  <c r="L270"/>
  <c r="I216" i="1"/>
  <c r="I195"/>
  <c r="M339" i="9"/>
  <c r="J339"/>
  <c r="M230"/>
  <c r="J230"/>
  <c r="I28" i="1"/>
  <c r="L25" i="9"/>
  <c r="G28" i="8"/>
  <c r="I28" s="1"/>
  <c r="J27"/>
  <c r="J182" i="9"/>
  <c r="R146" i="1"/>
  <c r="L182" i="9" s="1"/>
  <c r="S146" i="1"/>
  <c r="M182" i="9" s="1"/>
  <c r="L2"/>
  <c r="R275" i="1"/>
  <c r="L353" i="9" s="1"/>
  <c r="S275" i="1"/>
  <c r="M353" i="9" s="1"/>
  <c r="J353"/>
  <c r="J357"/>
  <c r="R278" i="1"/>
  <c r="L357" i="9" s="1"/>
  <c r="S278" i="1"/>
  <c r="M357" i="9" s="1"/>
  <c r="J361"/>
  <c r="R281" i="1"/>
  <c r="L361" i="9" s="1"/>
  <c r="J369"/>
  <c r="S287" i="1"/>
  <c r="M369" i="9" s="1"/>
  <c r="R287" i="1"/>
  <c r="L369" i="9" s="1"/>
  <c r="I282" i="1"/>
  <c r="L358" i="9"/>
  <c r="J284"/>
  <c r="R223" i="1"/>
  <c r="L284" i="9" s="1"/>
  <c r="S223" i="1"/>
  <c r="M284" i="9" s="1"/>
  <c r="J288"/>
  <c r="R226" i="1"/>
  <c r="L288" i="9" s="1"/>
  <c r="S226" i="1"/>
  <c r="M288" i="9" s="1"/>
  <c r="J292"/>
  <c r="S229" i="1"/>
  <c r="M292" i="9" s="1"/>
  <c r="R229" i="1"/>
  <c r="L292" i="9" s="1"/>
  <c r="I316" i="1"/>
  <c r="L400" i="9"/>
  <c r="R311" i="1"/>
  <c r="L399" i="9" s="1"/>
  <c r="S311" i="1"/>
  <c r="M399" i="9" s="1"/>
  <c r="J399"/>
  <c r="J394"/>
  <c r="R306" i="1"/>
  <c r="L394" i="9" s="1"/>
  <c r="S306" i="1"/>
  <c r="M394" i="9" s="1"/>
  <c r="I307" i="1"/>
  <c r="L391" i="9"/>
  <c r="J390"/>
  <c r="R303" i="1"/>
  <c r="L390" i="9" s="1"/>
  <c r="S303" i="1"/>
  <c r="M390" i="9" s="1"/>
  <c r="L387"/>
  <c r="I304" i="1"/>
  <c r="J382" i="9"/>
  <c r="S297" i="1"/>
  <c r="M382" i="9" s="1"/>
  <c r="L382"/>
  <c r="J377"/>
  <c r="R293" i="1"/>
  <c r="L377" i="9" s="1"/>
  <c r="J349"/>
  <c r="R272" i="1"/>
  <c r="L349" i="9" s="1"/>
  <c r="J345"/>
  <c r="R269" i="1"/>
  <c r="L345" i="9" s="1"/>
  <c r="J341"/>
  <c r="R266" i="1"/>
  <c r="L341" i="9" s="1"/>
  <c r="I264" i="1"/>
  <c r="L334" i="9"/>
  <c r="L322"/>
  <c r="I255" i="1"/>
  <c r="J321" i="9"/>
  <c r="R251" i="1"/>
  <c r="L321" i="9" s="1"/>
  <c r="S251" i="1"/>
  <c r="M321" i="9" s="1"/>
  <c r="J317"/>
  <c r="R248" i="1"/>
  <c r="L317" i="9" s="1"/>
  <c r="S248" i="1"/>
  <c r="M317" i="9" s="1"/>
  <c r="L314"/>
  <c r="I249" i="1"/>
  <c r="L302" i="9"/>
  <c r="L293"/>
  <c r="I233" i="1"/>
  <c r="J276" i="9"/>
  <c r="S217" i="1"/>
  <c r="M276" i="9" s="1"/>
  <c r="R217" i="1"/>
  <c r="L276" i="9" s="1"/>
  <c r="L273"/>
  <c r="I218" i="1"/>
  <c r="I188"/>
  <c r="L233" i="9"/>
  <c r="S181" i="1"/>
  <c r="M228" i="9" s="1"/>
  <c r="R181" i="1"/>
  <c r="L228" i="9" s="1"/>
  <c r="J228"/>
  <c r="I182" i="1"/>
  <c r="L225" i="9"/>
  <c r="L221"/>
  <c r="I179" i="1"/>
  <c r="L205" i="9"/>
  <c r="I167" i="1"/>
  <c r="J200" i="9"/>
  <c r="S160" i="1"/>
  <c r="M200" i="9" s="1"/>
  <c r="R154" i="1"/>
  <c r="L192" i="9" s="1"/>
  <c r="S154" i="1"/>
  <c r="M192" i="9" s="1"/>
  <c r="J319"/>
  <c r="J333"/>
  <c r="S260" i="1"/>
  <c r="M333" i="9" s="1"/>
  <c r="R260" i="1"/>
  <c r="L333" i="9" s="1"/>
  <c r="L326"/>
  <c r="I258" i="1"/>
  <c r="S254"/>
  <c r="M325" i="9" s="1"/>
  <c r="R254" i="1"/>
  <c r="L325" i="9" s="1"/>
  <c r="J325"/>
  <c r="J367"/>
  <c r="L126" i="1"/>
  <c r="M152" i="9" s="1"/>
  <c r="K126" i="1"/>
  <c r="J238" i="9"/>
  <c r="M238"/>
  <c r="S281" i="1"/>
  <c r="M361" i="9" s="1"/>
  <c r="S266" i="1"/>
  <c r="M341" i="9" s="1"/>
  <c r="I101" i="1"/>
  <c r="K101" s="1"/>
  <c r="R61"/>
  <c r="L70" i="9" s="1"/>
  <c r="S61" i="1"/>
  <c r="M70" i="9" s="1"/>
  <c r="S131" i="1"/>
  <c r="M162" i="9" s="1"/>
  <c r="R131" i="1"/>
  <c r="L162" i="9" s="1"/>
  <c r="L34" i="1"/>
  <c r="M34" i="9" s="1"/>
  <c r="J30"/>
  <c r="L31" i="1"/>
  <c r="M30" i="9" s="1"/>
  <c r="L41"/>
  <c r="S122" i="1"/>
  <c r="M150" i="9" s="1"/>
  <c r="R122" i="1"/>
  <c r="L150" i="9" s="1"/>
  <c r="L45"/>
  <c r="J8"/>
  <c r="L14" i="1"/>
  <c r="M8" i="9" s="1"/>
  <c r="I213" i="1"/>
  <c r="I228"/>
  <c r="L286" i="9"/>
  <c r="L380"/>
  <c r="I173" i="1"/>
  <c r="L213" i="9"/>
  <c r="I201" i="1"/>
  <c r="J25" i="8"/>
  <c r="G26"/>
  <c r="I26" s="1"/>
  <c r="O53" i="2"/>
  <c r="H21" i="7"/>
  <c r="J12"/>
  <c r="M183" i="9" s="1"/>
  <c r="J473"/>
  <c r="O58" i="2"/>
  <c r="L473" i="9" s="1"/>
  <c r="P58" i="2"/>
  <c r="M473" i="9" s="1"/>
  <c r="G17" i="7"/>
  <c r="J17" s="1"/>
  <c r="F21"/>
  <c r="J31" i="8"/>
  <c r="I31"/>
  <c r="G19" l="1"/>
  <c r="J139" i="9"/>
  <c r="J12" i="2"/>
  <c r="M462" i="9" s="1"/>
  <c r="J462"/>
  <c r="I12" i="2"/>
  <c r="L462" i="9" s="1"/>
  <c r="I136" i="1"/>
  <c r="J165" i="9" s="1"/>
  <c r="L164"/>
  <c r="I127" i="1"/>
  <c r="J153" i="9" s="1"/>
  <c r="L152"/>
  <c r="I102" i="1"/>
  <c r="J120" i="9" s="1"/>
  <c r="L119"/>
  <c r="G22" i="8"/>
  <c r="I22" s="1"/>
  <c r="J186" i="9"/>
  <c r="L63"/>
  <c r="L123" i="1"/>
  <c r="M148" i="9" s="1"/>
  <c r="K141" i="1"/>
  <c r="I83"/>
  <c r="J95" i="9" s="1"/>
  <c r="I148" i="1"/>
  <c r="L180" i="9"/>
  <c r="K299" i="1"/>
  <c r="L299"/>
  <c r="K201"/>
  <c r="L201"/>
  <c r="K173"/>
  <c r="L173"/>
  <c r="K213"/>
  <c r="L213"/>
  <c r="K167"/>
  <c r="L167"/>
  <c r="K179"/>
  <c r="L179"/>
  <c r="K188"/>
  <c r="L188"/>
  <c r="K233"/>
  <c r="L233"/>
  <c r="K264"/>
  <c r="L264"/>
  <c r="K307"/>
  <c r="L307"/>
  <c r="L152"/>
  <c r="M186" i="9" s="1"/>
  <c r="K152" i="1"/>
  <c r="L186" i="9" s="1"/>
  <c r="K301" i="1"/>
  <c r="L301"/>
  <c r="K170"/>
  <c r="L170"/>
  <c r="K221"/>
  <c r="L221"/>
  <c r="K246"/>
  <c r="L246"/>
  <c r="K230"/>
  <c r="L230"/>
  <c r="K224"/>
  <c r="L224"/>
  <c r="K276"/>
  <c r="L276"/>
  <c r="K261"/>
  <c r="L261"/>
  <c r="K285"/>
  <c r="L285"/>
  <c r="K197"/>
  <c r="L197"/>
  <c r="K270"/>
  <c r="L270"/>
  <c r="L254" i="9"/>
  <c r="I204" i="1"/>
  <c r="L141"/>
  <c r="M172" i="9" s="1"/>
  <c r="K228" i="1"/>
  <c r="L228"/>
  <c r="K102"/>
  <c r="L120" i="9" s="1"/>
  <c r="L102" i="1"/>
  <c r="M120" i="9" s="1"/>
  <c r="K258" i="1"/>
  <c r="L258"/>
  <c r="K182"/>
  <c r="L182"/>
  <c r="K218"/>
  <c r="L218"/>
  <c r="K249"/>
  <c r="L249"/>
  <c r="K255"/>
  <c r="L255"/>
  <c r="K282"/>
  <c r="L282"/>
  <c r="K195"/>
  <c r="L195"/>
  <c r="K216"/>
  <c r="L216"/>
  <c r="K164"/>
  <c r="L164"/>
  <c r="K243"/>
  <c r="L243"/>
  <c r="K158"/>
  <c r="L158"/>
  <c r="K161"/>
  <c r="L161"/>
  <c r="K295"/>
  <c r="L295"/>
  <c r="K279"/>
  <c r="L279"/>
  <c r="K176"/>
  <c r="L176"/>
  <c r="K209"/>
  <c r="L209"/>
  <c r="M262" i="9" s="1"/>
  <c r="L59" i="1"/>
  <c r="K59"/>
  <c r="J51" i="9"/>
  <c r="K47" i="1"/>
  <c r="L47"/>
  <c r="M51" i="9" s="1"/>
  <c r="L82" i="1"/>
  <c r="M94" i="9" s="1"/>
  <c r="L113" i="1"/>
  <c r="M135" i="9" s="1"/>
  <c r="K113" i="1"/>
  <c r="L135" i="9" s="1"/>
  <c r="K37" i="1"/>
  <c r="L38" i="9" s="1"/>
  <c r="L37" i="1"/>
  <c r="M38" i="9" s="1"/>
  <c r="J145"/>
  <c r="K121" i="1"/>
  <c r="L145" i="9" s="1"/>
  <c r="K304" i="1"/>
  <c r="L304"/>
  <c r="J262" i="9"/>
  <c r="K10" i="1"/>
  <c r="I9" i="8" s="1"/>
  <c r="K83" i="1"/>
  <c r="L95" i="9" s="1"/>
  <c r="L83" i="1"/>
  <c r="M95" i="9" s="1"/>
  <c r="K138" i="1"/>
  <c r="L138"/>
  <c r="M168" i="9" s="1"/>
  <c r="I14" i="7"/>
  <c r="K148" i="1"/>
  <c r="L181" i="9" s="1"/>
  <c r="K123" i="1"/>
  <c r="L148" i="9" s="1"/>
  <c r="L258"/>
  <c r="I207" i="1"/>
  <c r="I274"/>
  <c r="L347" i="9"/>
  <c r="M343"/>
  <c r="J343"/>
  <c r="I13" i="7"/>
  <c r="L395" i="9" s="1"/>
  <c r="J13" i="7"/>
  <c r="M395" i="9" s="1"/>
  <c r="S56" i="1"/>
  <c r="J20" i="9"/>
  <c r="J34"/>
  <c r="K129" i="1"/>
  <c r="L129"/>
  <c r="M156" i="9" s="1"/>
  <c r="M246"/>
  <c r="J246"/>
  <c r="J218"/>
  <c r="M218"/>
  <c r="L144" i="1"/>
  <c r="M176" i="9" s="1"/>
  <c r="K144" i="1"/>
  <c r="I145" s="1"/>
  <c r="J176" i="9"/>
  <c r="J398"/>
  <c r="K313" i="1"/>
  <c r="L398" i="9" s="1"/>
  <c r="L313" i="1"/>
  <c r="L23"/>
  <c r="M20" i="9" s="1"/>
  <c r="J15" i="7"/>
  <c r="J331" i="9"/>
  <c r="M331"/>
  <c r="J363"/>
  <c r="M363"/>
  <c r="J355"/>
  <c r="M355"/>
  <c r="J61"/>
  <c r="J10" i="7"/>
  <c r="M61" i="9" s="1"/>
  <c r="I10" i="7"/>
  <c r="L61" i="9" s="1"/>
  <c r="J23"/>
  <c r="J22" i="8"/>
  <c r="I17" i="7"/>
  <c r="J22" i="2"/>
  <c r="M414" i="9" s="1"/>
  <c r="I22" i="2"/>
  <c r="L414" i="9" s="1"/>
  <c r="M64"/>
  <c r="L64"/>
  <c r="J64"/>
  <c r="K136" i="1"/>
  <c r="L165" i="9" s="1"/>
  <c r="L136" i="1"/>
  <c r="M165" i="9" s="1"/>
  <c r="J376"/>
  <c r="M376"/>
  <c r="L376"/>
  <c r="I289" i="1"/>
  <c r="L367" i="9"/>
  <c r="I156" i="1"/>
  <c r="J191" i="9" s="1"/>
  <c r="J327"/>
  <c r="M327"/>
  <c r="K85" i="1"/>
  <c r="L85"/>
  <c r="M98" i="9" s="1"/>
  <c r="J226"/>
  <c r="M226"/>
  <c r="J274"/>
  <c r="M274"/>
  <c r="M303"/>
  <c r="J303"/>
  <c r="J335"/>
  <c r="M335"/>
  <c r="M388"/>
  <c r="J388"/>
  <c r="M392"/>
  <c r="J392"/>
  <c r="L316" i="1"/>
  <c r="M401" i="9" s="1"/>
  <c r="J401"/>
  <c r="K316" i="1"/>
  <c r="J3" i="9"/>
  <c r="L10" i="1"/>
  <c r="M3" i="9" s="1"/>
  <c r="G29" i="8"/>
  <c r="I29" s="1"/>
  <c r="J28"/>
  <c r="K28" i="1"/>
  <c r="J26" i="9"/>
  <c r="L28" i="1"/>
  <c r="M26" i="9" s="1"/>
  <c r="J384"/>
  <c r="M384"/>
  <c r="J194"/>
  <c r="M194"/>
  <c r="J198"/>
  <c r="M198"/>
  <c r="I192" i="1"/>
  <c r="L238" i="9"/>
  <c r="L319"/>
  <c r="I253" i="1"/>
  <c r="J206" i="9"/>
  <c r="M206"/>
  <c r="M222"/>
  <c r="J222"/>
  <c r="J234"/>
  <c r="M234"/>
  <c r="M294"/>
  <c r="J294"/>
  <c r="J315"/>
  <c r="M315"/>
  <c r="J323"/>
  <c r="M323"/>
  <c r="J359"/>
  <c r="M359"/>
  <c r="I186" i="1"/>
  <c r="L230" i="9"/>
  <c r="L339"/>
  <c r="I268" i="1"/>
  <c r="J243" i="9"/>
  <c r="M243"/>
  <c r="L243"/>
  <c r="J271"/>
  <c r="L271"/>
  <c r="M271"/>
  <c r="J202"/>
  <c r="M202"/>
  <c r="M307"/>
  <c r="J307"/>
  <c r="L88" i="1"/>
  <c r="M102" i="9" s="1"/>
  <c r="K88" i="1"/>
  <c r="L132"/>
  <c r="M160" i="9" s="1"/>
  <c r="K132" i="1"/>
  <c r="M210" i="9"/>
  <c r="J210"/>
  <c r="J278"/>
  <c r="M278"/>
  <c r="J311"/>
  <c r="M311"/>
  <c r="J290"/>
  <c r="M290"/>
  <c r="J282"/>
  <c r="M282"/>
  <c r="J351"/>
  <c r="M351"/>
  <c r="K43" i="1"/>
  <c r="I44" s="1"/>
  <c r="J46" i="9"/>
  <c r="L43" i="1"/>
  <c r="M46" i="9" s="1"/>
  <c r="L94" i="1"/>
  <c r="M110" i="9" s="1"/>
  <c r="K94" i="1"/>
  <c r="K40"/>
  <c r="I41" s="1"/>
  <c r="J42" i="9"/>
  <c r="L40" i="1"/>
  <c r="M42" i="9" s="1"/>
  <c r="I15" i="1"/>
  <c r="L8" i="9"/>
  <c r="L20"/>
  <c r="K116" i="1"/>
  <c r="L116"/>
  <c r="M139" i="9" s="1"/>
  <c r="L30"/>
  <c r="L34"/>
  <c r="K91" i="1"/>
  <c r="L91"/>
  <c r="M106" i="9" s="1"/>
  <c r="L101" i="1"/>
  <c r="M119" i="9" s="1"/>
  <c r="M251"/>
  <c r="J251"/>
  <c r="L251"/>
  <c r="J214"/>
  <c r="M214"/>
  <c r="M381"/>
  <c r="L381"/>
  <c r="J381"/>
  <c r="M287"/>
  <c r="J287"/>
  <c r="L287"/>
  <c r="J267"/>
  <c r="M267"/>
  <c r="L267"/>
  <c r="J17" i="8"/>
  <c r="I17"/>
  <c r="J26"/>
  <c r="G21" i="7"/>
  <c r="I19" i="8" l="1"/>
  <c r="J19"/>
  <c r="I89" i="1"/>
  <c r="J103" i="9" s="1"/>
  <c r="L102"/>
  <c r="K15" i="1"/>
  <c r="I133"/>
  <c r="J161" i="9" s="1"/>
  <c r="L160"/>
  <c r="I139" i="1"/>
  <c r="J169" i="9" s="1"/>
  <c r="L168"/>
  <c r="I130" i="1"/>
  <c r="J157" i="9" s="1"/>
  <c r="L156"/>
  <c r="I142" i="1"/>
  <c r="J173" i="9" s="1"/>
  <c r="L172"/>
  <c r="I117" i="1"/>
  <c r="J140" i="9" s="1"/>
  <c r="L139"/>
  <c r="I95" i="1"/>
  <c r="J111" i="9" s="1"/>
  <c r="L110"/>
  <c r="I86" i="1"/>
  <c r="J99" i="9" s="1"/>
  <c r="L98"/>
  <c r="I92" i="1"/>
  <c r="L106" i="9"/>
  <c r="I12" i="8"/>
  <c r="L26" i="9"/>
  <c r="K268" i="1"/>
  <c r="L268"/>
  <c r="K192"/>
  <c r="L192"/>
  <c r="K156"/>
  <c r="L191" i="9" s="1"/>
  <c r="L156" i="1"/>
  <c r="M191" i="9" s="1"/>
  <c r="K289" i="1"/>
  <c r="L289"/>
  <c r="K274"/>
  <c r="L274"/>
  <c r="I124"/>
  <c r="J149" i="9" s="1"/>
  <c r="I38" i="1"/>
  <c r="L51" i="9"/>
  <c r="I48" i="1"/>
  <c r="L148"/>
  <c r="M181" i="9" s="1"/>
  <c r="J181"/>
  <c r="K186" i="1"/>
  <c r="L186"/>
  <c r="K253"/>
  <c r="L253"/>
  <c r="K207"/>
  <c r="L207"/>
  <c r="I114"/>
  <c r="J136" i="9" s="1"/>
  <c r="K204" i="1"/>
  <c r="L255" i="9" s="1"/>
  <c r="L204" i="1"/>
  <c r="M255" i="9" s="1"/>
  <c r="J255"/>
  <c r="I210" i="1"/>
  <c r="L262" i="9"/>
  <c r="I11" i="1"/>
  <c r="G10" i="8" s="1"/>
  <c r="J10" s="1"/>
  <c r="J9" i="7" s="1"/>
  <c r="M23" i="9" s="1"/>
  <c r="L343"/>
  <c r="I271" i="1"/>
  <c r="M348" i="9"/>
  <c r="L348"/>
  <c r="J348"/>
  <c r="L259"/>
  <c r="M259"/>
  <c r="J259"/>
  <c r="M398"/>
  <c r="L314" i="1"/>
  <c r="K142"/>
  <c r="L173" i="9" s="1"/>
  <c r="L142" i="1"/>
  <c r="M173" i="9" s="1"/>
  <c r="L176"/>
  <c r="I177" i="1"/>
  <c r="L218" i="9"/>
  <c r="I198" i="1"/>
  <c r="L246" i="9"/>
  <c r="I286" i="1"/>
  <c r="L363" i="9"/>
  <c r="L355"/>
  <c r="I280" i="1"/>
  <c r="I262"/>
  <c r="L331" i="9"/>
  <c r="I53" i="2"/>
  <c r="I225" i="1"/>
  <c r="L282" i="9"/>
  <c r="L311"/>
  <c r="I247" i="1"/>
  <c r="L210" i="9"/>
  <c r="I171" i="1"/>
  <c r="I244"/>
  <c r="L307" i="9"/>
  <c r="M231"/>
  <c r="L231"/>
  <c r="J231"/>
  <c r="L294"/>
  <c r="I234" i="1"/>
  <c r="L222" i="9"/>
  <c r="I180" i="1"/>
  <c r="J320" i="9"/>
  <c r="L320"/>
  <c r="M320"/>
  <c r="M239"/>
  <c r="L239"/>
  <c r="J239"/>
  <c r="I159" i="1"/>
  <c r="L194" i="9"/>
  <c r="I302" i="1"/>
  <c r="L384" i="9"/>
  <c r="L3"/>
  <c r="I317" i="1"/>
  <c r="I318" s="1"/>
  <c r="L401" i="9"/>
  <c r="I265" i="1"/>
  <c r="L335" i="9"/>
  <c r="L303"/>
  <c r="I183" i="1"/>
  <c r="L226" i="9"/>
  <c r="L127" i="1"/>
  <c r="M153" i="9" s="1"/>
  <c r="K127" i="1"/>
  <c r="L153" i="9" s="1"/>
  <c r="L351"/>
  <c r="I277" i="1"/>
  <c r="I231"/>
  <c r="L290" i="9"/>
  <c r="I222" i="1"/>
  <c r="L278" i="9"/>
  <c r="L202"/>
  <c r="I165" i="1"/>
  <c r="L340" i="9"/>
  <c r="J340"/>
  <c r="M340"/>
  <c r="L359"/>
  <c r="I283" i="1"/>
  <c r="L323" i="9"/>
  <c r="I256" i="1"/>
  <c r="I250"/>
  <c r="L315" i="9"/>
  <c r="L234"/>
  <c r="I189" i="1"/>
  <c r="L206" i="9"/>
  <c r="I168" i="1"/>
  <c r="I162"/>
  <c r="L198" i="9"/>
  <c r="I153" i="1"/>
  <c r="J29" i="8"/>
  <c r="I308" i="1"/>
  <c r="L392" i="9"/>
  <c r="I305" i="1"/>
  <c r="L388" i="9"/>
  <c r="L274"/>
  <c r="I219" i="1"/>
  <c r="I259"/>
  <c r="L327" i="9"/>
  <c r="M368"/>
  <c r="J368"/>
  <c r="L368"/>
  <c r="L35" i="1"/>
  <c r="M35" i="9" s="1"/>
  <c r="J35"/>
  <c r="K35" i="1"/>
  <c r="L35" i="9" s="1"/>
  <c r="J9"/>
  <c r="L15" i="1"/>
  <c r="M9" i="9" s="1"/>
  <c r="L46"/>
  <c r="L31"/>
  <c r="J31"/>
  <c r="L32" i="1"/>
  <c r="M31" i="9" s="1"/>
  <c r="L21"/>
  <c r="J21"/>
  <c r="L24" i="1"/>
  <c r="M21" i="9" s="1"/>
  <c r="L42"/>
  <c r="I174" i="1"/>
  <c r="L214" i="9"/>
  <c r="I21" i="7"/>
  <c r="J21"/>
  <c r="K124" i="1" l="1"/>
  <c r="L149" i="9" s="1"/>
  <c r="J107"/>
  <c r="G20" i="8"/>
  <c r="J39" i="9"/>
  <c r="G13" i="8"/>
  <c r="J13" s="1"/>
  <c r="G23"/>
  <c r="J187" i="9"/>
  <c r="K219" i="1"/>
  <c r="L219"/>
  <c r="K153"/>
  <c r="L187" i="9" s="1"/>
  <c r="L153" i="1"/>
  <c r="M187" i="9" s="1"/>
  <c r="K168" i="1"/>
  <c r="L168"/>
  <c r="K189"/>
  <c r="L189"/>
  <c r="K256"/>
  <c r="L256"/>
  <c r="K283"/>
  <c r="L283"/>
  <c r="K165"/>
  <c r="L165"/>
  <c r="K277"/>
  <c r="L277"/>
  <c r="K265"/>
  <c r="L265"/>
  <c r="K159"/>
  <c r="L159"/>
  <c r="K180"/>
  <c r="L180"/>
  <c r="K234"/>
  <c r="L234"/>
  <c r="K225"/>
  <c r="L225"/>
  <c r="K262"/>
  <c r="L262"/>
  <c r="K280"/>
  <c r="L280"/>
  <c r="K177"/>
  <c r="L177"/>
  <c r="K271"/>
  <c r="L271"/>
  <c r="L114"/>
  <c r="M136" i="9" s="1"/>
  <c r="K114" i="1"/>
  <c r="L136" i="9" s="1"/>
  <c r="L38" i="1"/>
  <c r="M39" i="9" s="1"/>
  <c r="K38" i="1"/>
  <c r="L39" i="9" s="1"/>
  <c r="K174" i="1"/>
  <c r="L174"/>
  <c r="K259"/>
  <c r="L259"/>
  <c r="K308"/>
  <c r="L308"/>
  <c r="K162"/>
  <c r="L162"/>
  <c r="K250"/>
  <c r="L250"/>
  <c r="K222"/>
  <c r="L222"/>
  <c r="K231"/>
  <c r="L231"/>
  <c r="K183"/>
  <c r="L183"/>
  <c r="K302"/>
  <c r="L302"/>
  <c r="K244"/>
  <c r="L244"/>
  <c r="K171"/>
  <c r="L171"/>
  <c r="K247"/>
  <c r="L247"/>
  <c r="K286"/>
  <c r="L364" i="9" s="1"/>
  <c r="L286" i="1"/>
  <c r="K198"/>
  <c r="L247" i="9" s="1"/>
  <c r="L198" i="1"/>
  <c r="K210"/>
  <c r="L210"/>
  <c r="M263" i="9" s="1"/>
  <c r="L48" i="1"/>
  <c r="M52" i="9" s="1"/>
  <c r="K48" i="1"/>
  <c r="J52" i="9"/>
  <c r="K305" i="1"/>
  <c r="L305"/>
  <c r="M389" i="9" s="1"/>
  <c r="K11" i="1"/>
  <c r="K25" s="1"/>
  <c r="I25"/>
  <c r="L263" i="9"/>
  <c r="J263"/>
  <c r="L139" i="1"/>
  <c r="M169" i="9" s="1"/>
  <c r="K139" i="1"/>
  <c r="L169" i="9" s="1"/>
  <c r="L124" i="1"/>
  <c r="M149" i="9" s="1"/>
  <c r="J344"/>
  <c r="L344"/>
  <c r="M344"/>
  <c r="M247"/>
  <c r="J247"/>
  <c r="J219"/>
  <c r="L219"/>
  <c r="M219"/>
  <c r="J177"/>
  <c r="L145" i="1"/>
  <c r="M177" i="9" s="1"/>
  <c r="K145" i="1"/>
  <c r="L177" i="9" s="1"/>
  <c r="L130" i="1"/>
  <c r="M157" i="9" s="1"/>
  <c r="K130" i="1"/>
  <c r="L157" i="9" s="1"/>
  <c r="M332"/>
  <c r="J332"/>
  <c r="L332"/>
  <c r="J356"/>
  <c r="M356"/>
  <c r="L356"/>
  <c r="J364"/>
  <c r="M364"/>
  <c r="L9"/>
  <c r="I310" i="1"/>
  <c r="J328" i="9"/>
  <c r="M328"/>
  <c r="L328"/>
  <c r="L389"/>
  <c r="J389"/>
  <c r="M393"/>
  <c r="L393"/>
  <c r="J393"/>
  <c r="M207"/>
  <c r="J207"/>
  <c r="L207"/>
  <c r="L235"/>
  <c r="J235"/>
  <c r="M235"/>
  <c r="J324"/>
  <c r="L324"/>
  <c r="M324"/>
  <c r="L360"/>
  <c r="M360"/>
  <c r="J360"/>
  <c r="L133" i="1"/>
  <c r="M161" i="9" s="1"/>
  <c r="K133" i="1"/>
  <c r="L161" i="9" s="1"/>
  <c r="M352"/>
  <c r="J352"/>
  <c r="L352"/>
  <c r="L304"/>
  <c r="J304"/>
  <c r="M304"/>
  <c r="L4"/>
  <c r="J4"/>
  <c r="L11" i="1"/>
  <c r="M4" i="9" s="1"/>
  <c r="M385"/>
  <c r="L385"/>
  <c r="J385"/>
  <c r="L195"/>
  <c r="M195"/>
  <c r="J195"/>
  <c r="L283"/>
  <c r="J283"/>
  <c r="M283"/>
  <c r="K86" i="1"/>
  <c r="L99" i="9" s="1"/>
  <c r="L86" i="1"/>
  <c r="M99" i="9" s="1"/>
  <c r="M275"/>
  <c r="L275"/>
  <c r="J275"/>
  <c r="M199"/>
  <c r="L199"/>
  <c r="J199"/>
  <c r="L316"/>
  <c r="M316"/>
  <c r="J316"/>
  <c r="L203"/>
  <c r="J203"/>
  <c r="M203"/>
  <c r="L279"/>
  <c r="M279"/>
  <c r="J279"/>
  <c r="L291"/>
  <c r="M291"/>
  <c r="J291"/>
  <c r="M227"/>
  <c r="L227"/>
  <c r="J227"/>
  <c r="L336"/>
  <c r="M336"/>
  <c r="J336"/>
  <c r="J402"/>
  <c r="K317" i="1"/>
  <c r="L317"/>
  <c r="M402" i="9" s="1"/>
  <c r="L223"/>
  <c r="J223"/>
  <c r="M223"/>
  <c r="L295"/>
  <c r="J295"/>
  <c r="M295"/>
  <c r="J308"/>
  <c r="L308"/>
  <c r="M308"/>
  <c r="L89" i="1"/>
  <c r="M103" i="9" s="1"/>
  <c r="K89" i="1"/>
  <c r="L103" i="9" s="1"/>
  <c r="L211"/>
  <c r="M211"/>
  <c r="J211"/>
  <c r="L312"/>
  <c r="J312"/>
  <c r="M312"/>
  <c r="L95" i="1"/>
  <c r="M111" i="9" s="1"/>
  <c r="K95" i="1"/>
  <c r="L111" i="9" s="1"/>
  <c r="K41" i="1"/>
  <c r="L43" i="9" s="1"/>
  <c r="J43"/>
  <c r="L41" i="1"/>
  <c r="M43" i="9" s="1"/>
  <c r="L92" i="1"/>
  <c r="M107" i="9" s="1"/>
  <c r="K92" i="1"/>
  <c r="L107" i="9" s="1"/>
  <c r="L44" i="1"/>
  <c r="M47" i="9" s="1"/>
  <c r="J47"/>
  <c r="K44" i="1"/>
  <c r="L47" i="9" s="1"/>
  <c r="L117" i="1"/>
  <c r="M140" i="9" s="1"/>
  <c r="K117" i="1"/>
  <c r="L140" i="9" s="1"/>
  <c r="J215"/>
  <c r="M215"/>
  <c r="L215"/>
  <c r="I10" i="8" l="1"/>
  <c r="I9" i="7" s="1"/>
  <c r="L23" i="9" s="1"/>
  <c r="I20" i="8"/>
  <c r="J20"/>
  <c r="I13"/>
  <c r="I23"/>
  <c r="J23"/>
  <c r="L52" i="9"/>
  <c r="I49" i="1"/>
  <c r="L402" i="9"/>
  <c r="K318" i="1"/>
  <c r="K314"/>
  <c r="K49" l="1"/>
  <c r="J53" i="9"/>
  <c r="L49" i="1"/>
  <c r="M53" i="9" s="1"/>
  <c r="L53" l="1"/>
  <c r="I50" i="1"/>
  <c r="K50" l="1"/>
  <c r="J54" i="9"/>
  <c r="L50" i="1"/>
  <c r="M54" i="9" s="1"/>
  <c r="L54" l="1"/>
  <c r="I51" i="1"/>
  <c r="K51" l="1"/>
  <c r="L51"/>
  <c r="M55" i="9" s="1"/>
  <c r="J55"/>
  <c r="I52" i="1" l="1"/>
  <c r="L55" i="9"/>
  <c r="J56" l="1"/>
  <c r="K52" i="1"/>
  <c r="L52"/>
  <c r="M56" i="9" s="1"/>
  <c r="L56" l="1"/>
  <c r="I53" i="1"/>
  <c r="J57" i="9" l="1"/>
  <c r="L53" i="1"/>
  <c r="M57" i="9" s="1"/>
  <c r="K53" i="1"/>
  <c r="L57" i="9" l="1"/>
  <c r="I54" i="1"/>
  <c r="J58" i="9" l="1"/>
  <c r="L54" i="1"/>
  <c r="M58" i="9" s="1"/>
  <c r="K54" i="1"/>
  <c r="I55" l="1"/>
  <c r="G14" i="8" s="1"/>
  <c r="J14" s="1"/>
  <c r="L58" i="9"/>
  <c r="L55" i="1" l="1"/>
  <c r="M59" i="9" s="1"/>
  <c r="K55" i="1"/>
  <c r="J59" i="9"/>
  <c r="L59" l="1"/>
  <c r="K56" i="1"/>
  <c r="I14" i="8"/>
</calcChain>
</file>

<file path=xl/comments1.xml><?xml version="1.0" encoding="utf-8"?>
<comments xmlns="http://schemas.openxmlformats.org/spreadsheetml/2006/main">
  <authors>
    <author>Kamila Molina</author>
  </authors>
  <commentList>
    <comment ref="D1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Para las organizaciones no existe cuota de enero ya que la Res. Ex. N° 853 establece que las cuotas para las organizaciones RAE comienzan a regir a partir del 01 de febrero</t>
        </r>
      </text>
    </comment>
    <comment ref="D60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D80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D97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D11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C15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C23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H24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36-19 Cesión 20 ton a embarcación Don VICTORIANO I
Res. 38-19 Cesión 20,38 ton a embarcación JONNATHAN</t>
        </r>
      </text>
    </comment>
    <comment ref="H28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37-19 Cesión 6 ton a embarcación RIO JORDAN</t>
        </r>
      </text>
    </comment>
    <comment ref="C29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H309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36 DON VICTORIANO I
Res. N° 37 RIO JORDAN
Res. N° 38 JONNATHAN</t>
        </r>
      </text>
    </comment>
  </commentList>
</comments>
</file>

<file path=xl/comments2.xml><?xml version="1.0" encoding="utf-8"?>
<comments xmlns="http://schemas.openxmlformats.org/spreadsheetml/2006/main">
  <authors>
    <author>Kamila Molina</author>
  </authors>
  <commentList>
    <comment ref="F7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1052-19 Compra venta 38,926 ton a PACIFICBLU SpA.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01-19 Arriendo de 245,877 a ANTONIO CRUZ CORDOVA E.I.R.L
Cert. N° 02-19 Arriendo de 292,996 ton desde GENMAR LTDA.
Res. N° 397-19 Compra venta de 230,022 ton a PACIFICBLU SpA.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03-2019 Arriendo de 118,249 ton a ENFEMAR LTDA.
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1054-19 Compra venta de 52,854 ton a PACIFICBLU SpA.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11-19 arriendo de 1,2499 ton a Jorge Cofre Reyes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03-19 Arriendo de 118,249 ton desde Asesorias Financieras y comunicacionales LTDA.
Cert. N° 05-19 Arriendo de 287,819 ton desde LEUCOTON LTDA
Cert. N° 06-19 Arriendo de 29,691 ton desde PELANTARIO INOSTROZA CONCHA.
Cert. N° 07-19 Arriendo de 255,692 ton desde MARCELINO GONZÁLEZ SILVA.
Res. N° 869-19 Deja sin efecto fideicomiso 2623-18 con LANDES SA. (604,955 ton)
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02-2019 Arriendo de 292,996 ton a Antonio Cruz Cordova Nakousi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01-19 Arriendo de 245,877 a ANTONIO CRUZ CORDOVA E.I.R.L
Cert. N° 07-19 Arriendo de 255,692 a ENFEMAR LTDA.</t>
        </r>
      </text>
    </comment>
    <comment ref="F2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06-19 Arriendo de 29,691 ton a ENFEMAR LTDA.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1056-19 Compra venta de 40,176 ton a PACIFICBLU SpA.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11-19 Arriendo de 1,2499 ton desde Camanchaca Pesca Sur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1057-19 Compra venta de 1034,407 ton a PACIFICBLU SpA.
Res. N° 869-19 Deja sin efecto fideicomiso 2623-18 con ENFEMAR LTDA. (604,955 ton)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05-19 Arriendo de 287,819 ton a ENFEMAR LTDA.</t>
        </r>
      </text>
    </comment>
    <comment ref="F45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397-19 Compra venta de 230,022 ton a ANTONIO CRUZ CORDOVA E.I.R.L
Res. N° 1052-19 Compra venta 38,926 ton a PACIFICBLU SpA
Res. N° 1054-19 Compra venta de 52,854 ton a BRACPESCA S.A
Res. N° 1055-19 Compra venta de 45,88992 a PESQ. QUINTERO S.A
Res. N° 1056-19 Compra venta de 40,176 ton a ISLA DAMAS S.A.
Res. N° 1057-19 Compra venta 1034,407 ton a LANDES S.A
</t>
        </r>
      </text>
    </comment>
    <comment ref="F47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1055-19 Compra venta de 45,88992 a PACIFICBLU SpA.</t>
        </r>
      </text>
    </comment>
  </commentList>
</comments>
</file>

<file path=xl/comments3.xml><?xml version="1.0" encoding="utf-8"?>
<comments xmlns="http://schemas.openxmlformats.org/spreadsheetml/2006/main">
  <authors>
    <author>Kamila Molina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Kamila Molina:</t>
        </r>
        <r>
          <rPr>
            <sz val="8"/>
            <color indexed="81"/>
            <rFont val="Tahoma"/>
            <family val="2"/>
          </rPr>
          <t xml:space="preserve">
Cesión desde SIPARBUMAR </t>
        </r>
      </text>
    </comment>
    <comment ref="C8" authorId="0">
      <text>
        <r>
          <rPr>
            <b/>
            <sz val="8"/>
            <color indexed="81"/>
            <rFont val="Tahoma"/>
            <family val="2"/>
          </rPr>
          <t>Kamila Molina:</t>
        </r>
        <r>
          <rPr>
            <sz val="8"/>
            <color indexed="81"/>
            <rFont val="Tahoma"/>
            <family val="2"/>
          </rPr>
          <t xml:space="preserve">
Cesión desde SIPESCA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Cesión desde SIPARBUMAR</t>
        </r>
      </text>
    </comment>
  </commentList>
</comments>
</file>

<file path=xl/sharedStrings.xml><?xml version="1.0" encoding="utf-8"?>
<sst xmlns="http://schemas.openxmlformats.org/spreadsheetml/2006/main" count="4960" uniqueCount="560">
  <si>
    <t xml:space="preserve">CONTROL DE CUOTA ANUAL </t>
  </si>
  <si>
    <t>Región</t>
  </si>
  <si>
    <t>Área</t>
  </si>
  <si>
    <t>Area/Organización</t>
  </si>
  <si>
    <t>Asignatario de la Cuota</t>
  </si>
  <si>
    <t>Periodo</t>
  </si>
  <si>
    <t>Cuota Asignada (ton)</t>
  </si>
  <si>
    <t>Movimientos</t>
  </si>
  <si>
    <t>Cuota Efectiva (ton)</t>
  </si>
  <si>
    <t>Captura (ton)</t>
  </si>
  <si>
    <t>Saldo</t>
  </si>
  <si>
    <t xml:space="preserve">%Consumido </t>
  </si>
  <si>
    <t>Fecha de Cierre</t>
  </si>
  <si>
    <t>Cuota Asignada</t>
  </si>
  <si>
    <t>Movimiento</t>
  </si>
  <si>
    <t>Cuota efectiva</t>
  </si>
  <si>
    <t xml:space="preserve">Captura </t>
  </si>
  <si>
    <t xml:space="preserve">Saldo </t>
  </si>
  <si>
    <t xml:space="preserve">Consumo </t>
  </si>
  <si>
    <t xml:space="preserve">IV Región de Coquimbo </t>
  </si>
  <si>
    <t>Ene</t>
  </si>
  <si>
    <t>Feb-Jun</t>
  </si>
  <si>
    <t>Jul-Dic</t>
  </si>
  <si>
    <t>Área Centro</t>
  </si>
  <si>
    <t xml:space="preserve"> -</t>
  </si>
  <si>
    <t xml:space="preserve">Feb </t>
  </si>
  <si>
    <t>Mar</t>
  </si>
  <si>
    <t>Abr</t>
  </si>
  <si>
    <t>May</t>
  </si>
  <si>
    <t>Jun</t>
  </si>
  <si>
    <t xml:space="preserve">Jul </t>
  </si>
  <si>
    <t>Ago</t>
  </si>
  <si>
    <t>Oct</t>
  </si>
  <si>
    <t>Nov</t>
  </si>
  <si>
    <t>Dic</t>
  </si>
  <si>
    <t xml:space="preserve">Area Norte I </t>
  </si>
  <si>
    <t>Area Norte II</t>
  </si>
  <si>
    <t>Area centro</t>
  </si>
  <si>
    <t>STI DE PESCADORES ARTESANALES RECOLECTORES DE ORILLA BUZOS Y ALGUEROS N°2 DE PUTU     RSU 70.50.158</t>
  </si>
  <si>
    <t xml:space="preserve">Area Norte </t>
  </si>
  <si>
    <t>Area Sur</t>
  </si>
  <si>
    <t>IX</t>
  </si>
  <si>
    <t>XIV-X</t>
  </si>
  <si>
    <t>Macrozona</t>
  </si>
  <si>
    <t xml:space="preserve">VEDA BIOLÓGICA DEL 01 DE SEPTIEMBRE AL 30 DE SEPTIEMBRE </t>
  </si>
  <si>
    <t>CUOTA (TONELADAS)</t>
  </si>
  <si>
    <t>OPERACIÓN</t>
  </si>
  <si>
    <t xml:space="preserve">RESUMEN ANUAL </t>
  </si>
  <si>
    <t xml:space="preserve">Unidad de pesquería </t>
  </si>
  <si>
    <t>Titular de cuota LTP</t>
  </si>
  <si>
    <t>Traspaso, Cesion, Arriendo, etc)</t>
  </si>
  <si>
    <t>Cuota Efectiva</t>
  </si>
  <si>
    <t>Captura (t)</t>
  </si>
  <si>
    <t>Saldo (t)</t>
  </si>
  <si>
    <t>% consumido</t>
  </si>
  <si>
    <t>Cuota asignada (t)</t>
  </si>
  <si>
    <t>Merluza Común IV región al paralelo 41° 28,6' L.S.</t>
  </si>
  <si>
    <t>Ene-Jul</t>
  </si>
  <si>
    <t>Unidad de Pesquería</t>
  </si>
  <si>
    <t>Zona</t>
  </si>
  <si>
    <t>Cuota Período</t>
  </si>
  <si>
    <t>% Consumido</t>
  </si>
  <si>
    <t>Fecha cierre</t>
  </si>
  <si>
    <t>Ago-Dic</t>
  </si>
  <si>
    <t>Período</t>
  </si>
  <si>
    <t xml:space="preserve">Cesiones </t>
  </si>
  <si>
    <t>efectiva</t>
  </si>
  <si>
    <t>ANTONIO CRUZ CORDOVA NAKOUZI E.I.R.L.</t>
  </si>
  <si>
    <t>Cuota asignada</t>
  </si>
  <si>
    <t>Captura</t>
  </si>
  <si>
    <t>Consumo</t>
  </si>
  <si>
    <t xml:space="preserve">IV </t>
  </si>
  <si>
    <t>V Norte y centro</t>
  </si>
  <si>
    <t>V Sur</t>
  </si>
  <si>
    <t>Ene-Dic</t>
  </si>
  <si>
    <t>VI</t>
  </si>
  <si>
    <t>VII</t>
  </si>
  <si>
    <t>Sector/Fracción</t>
  </si>
  <si>
    <t>Cuota Global asignada (t)</t>
  </si>
  <si>
    <t>Desembarques</t>
  </si>
  <si>
    <t>Desembarque total (t)</t>
  </si>
  <si>
    <t>% Consumo</t>
  </si>
  <si>
    <t>Industrial</t>
  </si>
  <si>
    <t>Artesanal</t>
  </si>
  <si>
    <t xml:space="preserve"> Industrial - Artesanal</t>
  </si>
  <si>
    <t>Fauna Acompañante</t>
  </si>
  <si>
    <t>VIII Región del BioBio
Res Ex N°440-18</t>
  </si>
  <si>
    <t>JORGE COFRE REYES</t>
  </si>
  <si>
    <t>IV</t>
  </si>
  <si>
    <t>V</t>
  </si>
  <si>
    <t>F.A</t>
  </si>
  <si>
    <t>Sector</t>
  </si>
  <si>
    <t>IV-41°28,6 L.S.</t>
  </si>
  <si>
    <t xml:space="preserve">Artesanal </t>
  </si>
  <si>
    <t>RESUMEN POR PERIODO DEL CONSUMO DE MERLUZA COMUN IV-41°28,6 L.S. En toneladas.</t>
  </si>
  <si>
    <t>Investigación</t>
  </si>
  <si>
    <t>Imprevisto</t>
  </si>
  <si>
    <t>Fuera area</t>
  </si>
  <si>
    <t>MERLUZA COMUN IV-41°28,6 LS</t>
  </si>
  <si>
    <t>MERLUZA COMUN</t>
  </si>
  <si>
    <t>AREA</t>
  </si>
  <si>
    <t>CENTRO</t>
  </si>
  <si>
    <t>SUR</t>
  </si>
  <si>
    <t>ENERO</t>
  </si>
  <si>
    <t xml:space="preserve">FEBRERO </t>
  </si>
  <si>
    <t>JUNIO</t>
  </si>
  <si>
    <t>JULIO</t>
  </si>
  <si>
    <t>DICIEMBRE</t>
  </si>
  <si>
    <t>NORTE</t>
  </si>
  <si>
    <t>MARZO</t>
  </si>
  <si>
    <t>ABRIL</t>
  </si>
  <si>
    <t>MAYO</t>
  </si>
  <si>
    <t>AGOSTO</t>
  </si>
  <si>
    <t>OCTUBRE</t>
  </si>
  <si>
    <t>NOVIEMBRE</t>
  </si>
  <si>
    <t>BOLSON RESIDUAL</t>
  </si>
  <si>
    <t>ORGANIZACION</t>
  </si>
  <si>
    <t>STI DE BUZOS Y PESCADORES ARTESANALES Y ACUICULTORES MATAQUITO DE LA PESCA RSU 7020103</t>
  </si>
  <si>
    <t>STI PESCADORES ESTRELLAS DE MAR RSU 7050168</t>
  </si>
  <si>
    <t>STI DE TRIPULANTES PESCADORES Y ACUICULTORES CALETA DUAO RSU 7020252</t>
  </si>
  <si>
    <t>STI PESCADORES ARTESANALES BUZOS MARISCADORES Y ALGUEROS DE PELLINES RSU 7050061</t>
  </si>
  <si>
    <t>STI DE PESCADORES ARTESANALES RECOLECTORES DE ORILLA BUZOS Y ALGUEROS N°2 DE PUTU RSU 7050158</t>
  </si>
  <si>
    <t>STI PESCADORES ARTESANALES ARMADORES PATRONES Y TRIPULANTES DE PESCA ARTESANAL Y ACTIVIDADES CONEXAS DE LA CALETA COCHOLGUE DE TOME RSU 08060106</t>
  </si>
  <si>
    <t>STI PESCADORES ARTESANALES DE CALETA COCHOLGUE RSU 08060023</t>
  </si>
  <si>
    <t>STI PESCADORES ARTESANALES DE CALETA COLIUMO  RSU 08060027</t>
  </si>
  <si>
    <t>STI DEL MAR Y ACUICULTORES DE LA PESCA ARTESANAL CALETA DICHATO RSU 08060030</t>
  </si>
  <si>
    <t>STI PESCADORES ARTESANALES ARMADORES Y ACTIVIDADES CONEXAS DE TOME LOS BAGRES RSU 08060024</t>
  </si>
  <si>
    <t>STI PESCADORES ARMADORES Y RAMOS AFINES DE LA PESCA ARTESANAL APAT CALETA TUMBES RSU 08050380</t>
  </si>
  <si>
    <t>STI PESCADORES ARTESANALES HISTORICOS DE TALCAHUANO SIPARHITAL RSU 08050382</t>
  </si>
  <si>
    <t>ASOCIACION GREMIAL DE PESCADORES ARTESANALES DE SAN VICENTE TALCAHUANO RAG 18-8</t>
  </si>
  <si>
    <t>ASOCIACIÓN GREMIAL DE ARMADORES EMBARCACIONES MENORES AG MENOR COLIUMO RAG 507-8</t>
  </si>
  <si>
    <t>STI PESCADORES ARMADORES ARTESANALES DE EMBARCACIONES MENORES DE LA CALETA DE TUMBES SIPEAREM RSU 08050569</t>
  </si>
  <si>
    <t xml:space="preserve">STI PESCADORES ARMADORES ARTESANALES BUZOS ACUICULTORES Y RAMOS AFINES DE LA PESCA ARTESANAL DE TALCAHUANO SIPEARTAL RSU 08050487                                           </t>
  </si>
  <si>
    <t>STI DE BUZOS AYUDANTES DE BUZO PESCADORES ARTESANALES ALGUERAS Y ACTIVIDADES CONEXAS DE LAS CALETAS TOME Y QUICHIUTO RSU 08060043</t>
  </si>
  <si>
    <t>STI BUZOS MARISCADORES ALGUEROS PESCADORES Y ACTIVIDADES CONEXAS DE LA CALETA COCHOLGUE RSU 08060042</t>
  </si>
  <si>
    <t>SINDICATO PESCADORES ARTESANALES ARMADORES PELAGICOS Y ACTIVIDADES CONEXAS DE LA CALETA VEGAS DE COLIUMO RSU 08060113</t>
  </si>
  <si>
    <t>STI PESCADORES ARTESANALES DE CALETA TUMBES TALCAHUANO RSU 08050057</t>
  </si>
  <si>
    <t>ASOCIACION GREMIAL DE PESCADORES ARTESANALES DE CALETA INFIERNILLO RAG 98-8</t>
  </si>
  <si>
    <t>STI PESCADORES ARTESANALES PENINSULA DE TUMBES RSU 08050391</t>
  </si>
  <si>
    <t>STI ARMADORES PESCADORES ARTESANALES ALGUEROS Y RAMOS AFINES MEDITERRRANEO RSU 08050605</t>
  </si>
  <si>
    <t>STI PESCA ARTESANAL ARMADORES BUZOS MARISCAADORES RECOLECTORES DE ORILLA Y ACTIVIDADES CONEXAS CALETA COBQUECURA RSU 08020176</t>
  </si>
  <si>
    <t>STI PESCADORES ARTESANALES Y ALGUEROS VILLARRICA DICHATO RSU 08060055</t>
  </si>
  <si>
    <t>STI PESCADORES ARMADORES Y BUZOS MARISCADORES Y ACTIVIDADES CONEXAS SIPARBUM RSU 08050424</t>
  </si>
  <si>
    <t>STI PESCADORES ARTESANALES ARMADORES Y ACTIVIDADES CONEXAS DE CALETA COLIUMO RSU 08060150</t>
  </si>
  <si>
    <t>STI PESCADORES ARTESANALES BUZOS MARISCADORES CALETA CANTERA RSU 08050210</t>
  </si>
  <si>
    <t>SINDICATO INDEPENDIENTE DE ARMADORES PESCADORES ARTESANALES TRIPULANTES Y RAMAS SIMILARES BAHIA CONCEPCION RSU 08050648</t>
  </si>
  <si>
    <t>ASOCIACION GREMIAL DE ARMADORES PESCADORES ARTESANALES BUZOS MARISCADORES RECOLECTORES DE ORILLA Y RAMOS AFINES AG ESCAFANDRAS CON HISTORIA DE TALCAHUANO RAG 62-8</t>
  </si>
  <si>
    <t>ASOCIACION GREMIAL DE PESCADORES Y ARMADORES ARTESANALES PELAGICOS DE LA REGION DEL BIOBIO PESCAMAR AG RAG 450-8</t>
  </si>
  <si>
    <t>STI ARMADORES Y PESCADORES Y RAMOS AFINES DE LA PESCA ARTESANAL DE CALETA LO ROJAS SITRAL RSU 08070322</t>
  </si>
  <si>
    <t>STI PESCADORES ARTESANALES BUZOS MARISCADORES ARMADORES ARTESANALES Y ACTIVIDADES CONEXAS DE CORONEL Y DEL GOLFO DE ARAUCO VIII REGION SIPARBUMAR CORONEL RSU 08070183</t>
  </si>
  <si>
    <t>STI PESCADORES ARTESANALES CALETA LO ROJAS SITRAINPAR RSU 08070287</t>
  </si>
  <si>
    <t>ASOCIACION GREMIAL DE PESCADORES ARTESANALES DE CORONEL RAG 5-8</t>
  </si>
  <si>
    <t>SINDICATO INDEPENDIENTE PEQUEÑOS ARMADORES Y PESCADORES ARTESANALES DE CERCO Y OTRAS ACTIVIDADES AFINES DE CORONEL Y LOTA SIPAC RSU 08070373</t>
  </si>
  <si>
    <t>STI PESCADORES ARMADORES Y RAMOS AFINES DE LA PESCA ARTESANAL DE CORONEL SIPARMAR CORONEL RSU 08070271</t>
  </si>
  <si>
    <t xml:space="preserve">ASOCIACION GREMIAL DE PRODUCTORES PELAGICOS ARMADORES ARTESANALES DE  LA COMUNA DE CORONEL VIII REGION ARPESCA RAG 447-8                                                                         </t>
  </si>
  <si>
    <t>STI PESCADORES ARTESANALES MERLUCEROS Y AFINES DE CALETA LO ROJAS RSU 08070227</t>
  </si>
  <si>
    <t>STI PESCADORES ARTESANALES LANCHEROS ACUICULTORES Y ACTIVIDADES CONEXAS DE CALETA LOTA BAJO SIPESCA RSU 08070106</t>
  </si>
  <si>
    <t>STI PESCADORES ARMADORES Y RAMOS AFINES SIPEAYRAS DE LOTA RSU 08070296</t>
  </si>
  <si>
    <t>STI ARMADORES PESCADORES Y RAMOS AFINES DE LA PESCA ARTESANAL DE LA REGIÓN DEL BIOBIO SARPAR BIOBIO RSU 08050378</t>
  </si>
  <si>
    <t>ASOCIACION GREMIAL PESCADORES ARTESANALES CALETA LOTA AG APESCA LOTA RAG 428-8</t>
  </si>
  <si>
    <t>STI PESCADORES ARMADORES Y RAMAS AFINES DE LA PESCA ARTESANAL JUANOVOARCE LOTA RSU 08070485</t>
  </si>
  <si>
    <t>STI PESCA ARTESANAL BUZOS MARISCADORES Y ACTIVIDADES CONEXAS DE LA CALETA DE QUIDICO RSU 08040032</t>
  </si>
  <si>
    <t>STI DE LA PESCA ARTESANAL BUZOS MARISCADORES Y ACTIVIDADES CONEXAS DE LA CALETA DE TIRUA RSU 08130007</t>
  </si>
  <si>
    <t>SINDICATO DE PESCADORES ARTESANALES BUZOS  MARISCADORES CALETA QUIDICO RSU 08130051</t>
  </si>
  <si>
    <t>REGION</t>
  </si>
  <si>
    <t>MACROZONA ARTESANAL</t>
  </si>
  <si>
    <t xml:space="preserve">V </t>
  </si>
  <si>
    <t xml:space="preserve">VI </t>
  </si>
  <si>
    <t xml:space="preserve">VII </t>
  </si>
  <si>
    <t xml:space="preserve">VIII </t>
  </si>
  <si>
    <t xml:space="preserve">IX </t>
  </si>
  <si>
    <t xml:space="preserve">XIV-X </t>
  </si>
  <si>
    <t>ANTONIO CRUZ CORDOVA NAKOUZI EIRL</t>
  </si>
  <si>
    <t>ENFEMAR LTDA SOC PESQ</t>
  </si>
  <si>
    <t>GENMAR LTDA SOC PESQ</t>
  </si>
  <si>
    <t>GONZALEZ SILVA MARCELINO</t>
  </si>
  <si>
    <t>ISLADAMAS SA PESQ</t>
  </si>
  <si>
    <t xml:space="preserve">LANDES SA SOC PESQ  </t>
  </si>
  <si>
    <t>LEUCOTON LTDA SOC PESQ</t>
  </si>
  <si>
    <t>NORDIO LTDA SOC</t>
  </si>
  <si>
    <t>ORIZON SA</t>
  </si>
  <si>
    <t>DERIS SA</t>
  </si>
  <si>
    <t>SUR AUSTRAL SA PESQ</t>
  </si>
  <si>
    <t xml:space="preserve">QUINTERO SA PESQ    </t>
  </si>
  <si>
    <t xml:space="preserve">BRACPESCA SA   </t>
  </si>
  <si>
    <t>RUBIO Y MAUAD LTDA</t>
  </si>
  <si>
    <t>ASESORIAS FINANCIERAS Y COMUNICACIONALES LTDA</t>
  </si>
  <si>
    <t>CAMANCHACA PESCA SUR SA</t>
  </si>
  <si>
    <t>IV-41°28,6 LS</t>
  </si>
  <si>
    <t>TITULAR LTP</t>
  </si>
  <si>
    <t>TOTAL LTP</t>
  </si>
  <si>
    <t>TOTAL ASIGNATARIOS LTP</t>
  </si>
  <si>
    <t>asignada</t>
  </si>
  <si>
    <t>TOTAL ASIGNATARIOS REGION</t>
  </si>
  <si>
    <t>TOTAL REGION</t>
  </si>
  <si>
    <t xml:space="preserve">% Consumo </t>
  </si>
  <si>
    <t>Desembarque</t>
  </si>
  <si>
    <t>Resol</t>
  </si>
  <si>
    <t>Cuota</t>
  </si>
  <si>
    <t>%Consumo</t>
  </si>
  <si>
    <t>TOTAL</t>
  </si>
  <si>
    <t>ALIMENTOS MARINOS S.A.</t>
  </si>
  <si>
    <t>ANTARTIC SEAFOOD S.A.</t>
  </si>
  <si>
    <t>ANTONIO CRUZ CORDOVA NAKOUZI E.I.R.L</t>
  </si>
  <si>
    <t>DA VENEZIA RETAMALES ANTONIO</t>
  </si>
  <si>
    <t>ENFEMAR LTDA. SOC. PESQ.</t>
  </si>
  <si>
    <t>GENMAR LTDA. SOC. PESQ.</t>
  </si>
  <si>
    <t>K</t>
  </si>
  <si>
    <t>GRIMAR S.A. PESQ.</t>
  </si>
  <si>
    <t>INOSTROZA CONCHA PELANTARO</t>
  </si>
  <si>
    <t>ISLADAMAS S.A. PESQ.</t>
  </si>
  <si>
    <t>LANDES S.A. SOC. PESQ.</t>
  </si>
  <si>
    <t>LEUCOTON LTDA. SOC. PESQ.</t>
  </si>
  <si>
    <t>NORDIO LTDA. SOC.</t>
  </si>
  <si>
    <t>ORIZON S.A</t>
  </si>
  <si>
    <t>DERIS S.A.</t>
  </si>
  <si>
    <t>SUR AUSTRAL S.A. PESQ.</t>
  </si>
  <si>
    <t>QUINTERO S.A. PESQ.</t>
  </si>
  <si>
    <t>BRACPESCA S.A.</t>
  </si>
  <si>
    <t>RUBIO Y MAUAD LTDA.</t>
  </si>
  <si>
    <t>CONGELADOS PACIFICO SpA hoy PACIFICBLU SpA.</t>
  </si>
  <si>
    <t>CAMANCHACA PESCA SUR S.A.</t>
  </si>
  <si>
    <t>ASESORIAS FINANCIERAS Y COMUNICACIONALES LTDA.</t>
  </si>
  <si>
    <t>ALVAREZ ARMIJO JAIME</t>
  </si>
  <si>
    <t>CONCEPCION LTDA. PESQ.</t>
  </si>
  <si>
    <t>PESCA CHILE S.A.</t>
  </si>
  <si>
    <t>MARIA ANGÉLICA TRONCOSO REYES</t>
  </si>
  <si>
    <t>PESQUERA BIO BIO S.A. hoy PESQUERA BIO BIO SpA.</t>
  </si>
  <si>
    <t>BLUMAR S.A.</t>
  </si>
  <si>
    <t>PESSUR LTDA. SOC. PESQ.</t>
  </si>
  <si>
    <t>PESCA FINA SpA. hoy PACIFICBLU SpA.</t>
  </si>
  <si>
    <t>PILAR DEL ROSARIO PLAZA ALFARO</t>
  </si>
  <si>
    <t>TITULAR</t>
  </si>
  <si>
    <t>RUT</t>
  </si>
  <si>
    <t>COEFICIENTE</t>
  </si>
  <si>
    <t>CUOTA LTP ANUAL</t>
  </si>
  <si>
    <t>CUOTA  TITULAR</t>
  </si>
  <si>
    <t>LTP INICIAL</t>
  </si>
  <si>
    <t>COMPRA</t>
  </si>
  <si>
    <t>RESOLUCION</t>
  </si>
  <si>
    <t>2149-13</t>
  </si>
  <si>
    <t>605-18</t>
  </si>
  <si>
    <t>2155-13</t>
  </si>
  <si>
    <t>2775-13</t>
  </si>
  <si>
    <t>385-16 Mod a 2775-13</t>
  </si>
  <si>
    <t>3707-17</t>
  </si>
  <si>
    <t>384-16</t>
  </si>
  <si>
    <t>VENTA</t>
  </si>
  <si>
    <t>ok</t>
  </si>
  <si>
    <t>2068-13</t>
  </si>
  <si>
    <t>VENDE</t>
  </si>
  <si>
    <t>164-17</t>
  </si>
  <si>
    <t>3923-16</t>
  </si>
  <si>
    <t>2104-13</t>
  </si>
  <si>
    <t>3859-17</t>
  </si>
  <si>
    <t>1306-18</t>
  </si>
  <si>
    <t>DEJA S/E 3859-17</t>
  </si>
  <si>
    <t>Res 53-16</t>
  </si>
  <si>
    <t>52-16 (53-16)</t>
  </si>
  <si>
    <t>Res 3698-15</t>
  </si>
  <si>
    <t>3699-15 (3698-15)</t>
  </si>
  <si>
    <r>
      <rPr>
        <b/>
        <sz val="10"/>
        <rFont val="Arial Narrow"/>
        <family val="2"/>
      </rPr>
      <t>TITULAR LTP</t>
    </r>
  </si>
  <si>
    <r>
      <rPr>
        <b/>
        <sz val="10"/>
        <rFont val="Arial Narrow"/>
        <family val="2"/>
      </rPr>
      <t>COEFICIENTE</t>
    </r>
  </si>
  <si>
    <r>
      <rPr>
        <b/>
        <sz val="10"/>
        <rFont val="Arial Narrow"/>
        <family val="2"/>
      </rPr>
      <t>ENE-JUL</t>
    </r>
  </si>
  <si>
    <r>
      <rPr>
        <b/>
        <sz val="10"/>
        <rFont val="Arial Narrow"/>
        <family val="2"/>
      </rPr>
      <t>AGO-DIC</t>
    </r>
  </si>
  <si>
    <r>
      <rPr>
        <b/>
        <sz val="10"/>
        <rFont val="Arial Narrow"/>
        <family val="2"/>
      </rPr>
      <t>TOTAL</t>
    </r>
  </si>
  <si>
    <r>
      <rPr>
        <sz val="10"/>
        <rFont val="Arial Narrow"/>
        <family val="2"/>
      </rPr>
      <t>ALIMENTOS MARINOS S.A.</t>
    </r>
  </si>
  <si>
    <r>
      <rPr>
        <sz val="10"/>
        <rFont val="Arial Narrow"/>
        <family val="2"/>
      </rPr>
      <t>ANTARTIC SEAFOOD S.A.</t>
    </r>
  </si>
  <si>
    <r>
      <rPr>
        <sz val="10"/>
        <rFont val="Arial Narrow"/>
        <family val="2"/>
      </rPr>
      <t>ANTONIO CRUZ CORDOVA NAKOUZI E.I.R.L</t>
    </r>
  </si>
  <si>
    <r>
      <rPr>
        <sz val="10"/>
        <rFont val="Arial Narrow"/>
        <family val="2"/>
      </rPr>
      <t xml:space="preserve">ASESORIAS FINANCIERAS Y COMUNICACIONALES </t>
    </r>
    <r>
      <rPr>
        <sz val="10"/>
        <rFont val="Arial Narrow"/>
        <family val="2"/>
      </rPr>
      <t>LTDA.</t>
    </r>
  </si>
  <si>
    <r>
      <rPr>
        <sz val="10"/>
        <rFont val="Arial Narrow"/>
        <family val="2"/>
      </rPr>
      <t>BRACPESCA S.A.</t>
    </r>
  </si>
  <si>
    <r>
      <rPr>
        <sz val="10"/>
        <rFont val="Arial Narrow"/>
        <family val="2"/>
      </rPr>
      <t>CAMANCHACA PESCA SUR S.A.</t>
    </r>
  </si>
  <si>
    <r>
      <rPr>
        <sz val="10"/>
        <rFont val="Arial Narrow"/>
        <family val="2"/>
      </rPr>
      <t>CONGELADOS PACIFICO SpA.</t>
    </r>
  </si>
  <si>
    <r>
      <rPr>
        <sz val="10"/>
        <rFont val="Arial Narrow"/>
        <family val="2"/>
      </rPr>
      <t>DA VENEZIA RETAMALES ANTONIO</t>
    </r>
  </si>
  <si>
    <r>
      <rPr>
        <sz val="10"/>
        <rFont val="Arial Narrow"/>
        <family val="2"/>
      </rPr>
      <t>DERIS S.A.</t>
    </r>
  </si>
  <si>
    <r>
      <rPr>
        <sz val="10"/>
        <rFont val="Arial Narrow"/>
        <family val="2"/>
      </rPr>
      <t>ENFEMAR LTDA. SOC. PESQ.</t>
    </r>
  </si>
  <si>
    <r>
      <rPr>
        <sz val="10"/>
        <rFont val="Arial Narrow"/>
        <family val="2"/>
      </rPr>
      <t>GENMAR LTDA. SOC. PESQ.</t>
    </r>
  </si>
  <si>
    <r>
      <rPr>
        <sz val="10"/>
        <rFont val="Arial Narrow"/>
        <family val="2"/>
      </rPr>
      <t>GONZALEZ SILVA MARCELINO</t>
    </r>
  </si>
  <si>
    <r>
      <rPr>
        <sz val="10"/>
        <rFont val="Arial Narrow"/>
        <family val="2"/>
      </rPr>
      <t>GRIMAR S.A. PESQ,</t>
    </r>
  </si>
  <si>
    <r>
      <rPr>
        <sz val="10"/>
        <rFont val="Arial Narrow"/>
        <family val="2"/>
      </rPr>
      <t>INOSTROZA CONCHA PELANTARO</t>
    </r>
  </si>
  <si>
    <r>
      <rPr>
        <sz val="10"/>
        <rFont val="Arial Narrow"/>
        <family val="2"/>
      </rPr>
      <t>ISLADAMAS S.A. PESQ.</t>
    </r>
  </si>
  <si>
    <r>
      <rPr>
        <sz val="10"/>
        <rFont val="Arial Narrow"/>
        <family val="2"/>
      </rPr>
      <t>LANDES S.A. SOC. PESO.</t>
    </r>
  </si>
  <si>
    <r>
      <rPr>
        <sz val="10"/>
        <rFont val="Arial Narrow"/>
        <family val="2"/>
      </rPr>
      <t>LEUCOTON LTDA. SOC. PESQ.</t>
    </r>
  </si>
  <si>
    <r>
      <rPr>
        <sz val="10"/>
        <rFont val="Arial Narrow"/>
        <family val="2"/>
      </rPr>
      <t>NORDIO LTDA. SOC.</t>
    </r>
  </si>
  <si>
    <r>
      <rPr>
        <sz val="10"/>
        <rFont val="Arial Narrow"/>
        <family val="2"/>
      </rPr>
      <t>ORIZON S,A.</t>
    </r>
  </si>
  <si>
    <r>
      <rPr>
        <sz val="10"/>
        <rFont val="Arial Narrow"/>
        <family val="2"/>
      </rPr>
      <t>PESCA FINA SpA.</t>
    </r>
  </si>
  <si>
    <r>
      <rPr>
        <sz val="10"/>
        <rFont val="Arial Narrow"/>
        <family val="2"/>
      </rPr>
      <t>QUINTERO S.A. PESQ.</t>
    </r>
  </si>
  <si>
    <r>
      <rPr>
        <sz val="10"/>
        <rFont val="Arial Narrow"/>
        <family val="2"/>
      </rPr>
      <t>RUBIO Y MAUAD LTDA.</t>
    </r>
  </si>
  <si>
    <r>
      <rPr>
        <sz val="10"/>
        <rFont val="Arial Narrow"/>
        <family val="2"/>
      </rPr>
      <t>SUR AUSTRAL S.A. PESQ.</t>
    </r>
  </si>
  <si>
    <t>2535-17</t>
  </si>
  <si>
    <t>2073-13</t>
  </si>
  <si>
    <t>2232-13</t>
  </si>
  <si>
    <t>2221-13</t>
  </si>
  <si>
    <t>3562-15</t>
  </si>
  <si>
    <t>713-16</t>
  </si>
  <si>
    <t>DEJA S/E 3562-15</t>
  </si>
  <si>
    <t>947-16</t>
  </si>
  <si>
    <t>DEJA S/E 713-16</t>
  </si>
  <si>
    <t>1046-16</t>
  </si>
  <si>
    <t>RECTIFICA 947-16</t>
  </si>
  <si>
    <t>2013-15 (2012-15)</t>
  </si>
  <si>
    <t>102-16</t>
  </si>
  <si>
    <t>106-16</t>
  </si>
  <si>
    <t>2144-15 (107-16)</t>
  </si>
  <si>
    <t>Coef Negocio</t>
  </si>
  <si>
    <t>LTP Final</t>
  </si>
  <si>
    <t>UMD</t>
  </si>
  <si>
    <t>UMR</t>
  </si>
  <si>
    <t>107-16</t>
  </si>
  <si>
    <t>MOD A 2144-15</t>
  </si>
  <si>
    <t>3121-14</t>
  </si>
  <si>
    <t>2112-13</t>
  </si>
  <si>
    <t>N° identificación en Registro</t>
  </si>
  <si>
    <t>2065-13</t>
  </si>
  <si>
    <t>3924-16</t>
  </si>
  <si>
    <t>MOD 2065-13 POR VENTA</t>
  </si>
  <si>
    <t xml:space="preserve">Queda radicada </t>
  </si>
  <si>
    <t>COMPRA A ANTONIO DA V.</t>
  </si>
  <si>
    <t>518-18</t>
  </si>
  <si>
    <t>COMPRA A PACIFIC B..</t>
  </si>
  <si>
    <t>Unidad</t>
  </si>
  <si>
    <t>Recurso</t>
  </si>
  <si>
    <t>Tipo_Asignatario</t>
  </si>
  <si>
    <t>Organizacion_Titular_Area</t>
  </si>
  <si>
    <t>Periodo_Inicio</t>
  </si>
  <si>
    <t>Periodo_Final</t>
  </si>
  <si>
    <t>Cesiones_Descuentos</t>
  </si>
  <si>
    <t>Cuota_Efectiva</t>
  </si>
  <si>
    <t>Consumo_Porcentaje</t>
  </si>
  <si>
    <t>Cierre</t>
  </si>
  <si>
    <t>Preliminar</t>
  </si>
  <si>
    <t>MACROZONA XIV-X</t>
  </si>
  <si>
    <t>STI PESCADORES ARTESANALES DE CALETA DIEGO PORTALES DE VALPARAISO  RSU 5010037</t>
  </si>
  <si>
    <t>STI ARTESANALES DE CON CON  RSU 5060043</t>
  </si>
  <si>
    <t>STI PESCADORES ARTESANALES DE CALETA HIGUERILLA CON CON  RSU 5060048</t>
  </si>
  <si>
    <t>STI PESCADORES CALETA EL MEMBRILLO RSU 5010061</t>
  </si>
  <si>
    <t>-</t>
  </si>
  <si>
    <t>SINDICATO DE PESCADORES ARTESANALES Y AFINES "MANUEL VELIZ"   RSU 70.20.167 (ROA 1677)</t>
  </si>
  <si>
    <t>S.T.I. BUZOS PESCADORES U ACUICULTORES CALETA PRESIDENTE BALMACEDA DE LLICO    RSU 70.20.096  (ROA 1684)</t>
  </si>
  <si>
    <t>STIS.T.I. BUZOS , PESCADOREES ARTESANALES Y ACUICULTORES "EL ESFUERZO" DE BOYERUCA   RSU 70.20.147 (ROA 90322)</t>
  </si>
  <si>
    <t>S.T.I. BUZOS Y PESCADORES LIBERTAD DE BOYERUCA    RSU   70.20.094 (ROA 1706)</t>
  </si>
  <si>
    <t>RESIDUAL (UPT 187)</t>
  </si>
  <si>
    <t>S.T.I. de buzos y pescadores algueros y ramos afines Proa Centro de Duao RSU   70.20.111 (ROA 433)</t>
  </si>
  <si>
    <t>S.T.I. Pescadores artesanales Mar Brava de Duao RSU 70.20.116 (ROA 90214)</t>
  </si>
  <si>
    <t>S.T.I. de buzos, pescadores artesanales y acuicultores Mataquito de la Pesca RSU 70.20.103 (ROA 441)</t>
  </si>
  <si>
    <t>S.T.I de buzos pescadores artesanales Rancura-Duao RSU 70.20.216 (ROA 90337)</t>
  </si>
  <si>
    <t>S.T.I. de Tripulantes, Pescadores y Acuicultores - Caleta Duao RSU 70.20.252 (ROA 90492)</t>
  </si>
  <si>
    <t>Residual (UPT 91)</t>
  </si>
  <si>
    <t>S.T.I. Pescadores Estrellas de Mar RSU 70.50.168 (ROA 90319)</t>
  </si>
  <si>
    <t>STI PESCADORES ARTESANALES, BUZOS, MARISCADORES Y ALGUEROS DE PELLINES RSU  70.50.061 (ROA 1653)</t>
  </si>
  <si>
    <t>STI PESCADORES ARTESANALES Y BUZOS MARISCADORES PUERTO MAGUILLINES      RSU 70.50.046 (ROA 1688)</t>
  </si>
  <si>
    <t>S.T.I. BUZOS Y PESCADORES ARTEANALES N° 2 DE LA COMUNA DE PELLUHUE, CALETA CURANIPE   RSU 70.40.048 (ROA 1685)</t>
  </si>
  <si>
    <t>S.T.I. BUZOS Y PESCADORES ARTESANLES DE CURANIPE DE LA COMUNA DE PELLUHUE PROVINCIA CAUQUENES    RSU  70.40.029 (ROA 431)</t>
  </si>
  <si>
    <t>S.T.I. PESCADORES ARTESANALES, BUZOS, MARISCADORES Y RAMOS SIMILARES DE PELLUHUE   RSU 70.40.026 (ROA 432)</t>
  </si>
  <si>
    <t>S.T.I. PESCADORES ARTESANALES, BUZOS, MARISCADORES, ALGUEROS, ACUICULTORES Y ACTIVIDADES CONEXAS DE LA CALETA LOANCO DE LA COMUNA DE CHANCO  RSU 70.40.022 (ROA 413)</t>
  </si>
  <si>
    <t>STI DE PESCADORES ARTESANALES RECOLECTORES DE ORILLA BUZOS Y ALGUEROS N°2 DE PUTU     RSU 70.50.158 (ROA 90163)</t>
  </si>
  <si>
    <t>Residual (UPT 92)</t>
  </si>
  <si>
    <t>S.T.I. PESCADORES ARTESANALES, ACUICULTORES Y MARISCADORES DE ORILLA DE LOANCO N°2  RSU   70.40.045 (ROA 1657)</t>
  </si>
  <si>
    <t xml:space="preserve">S.T.I De Armadores constitucion R.S.U 70.50.186 (ROA 90638)
</t>
  </si>
  <si>
    <t xml:space="preserve">VII Región del Maule </t>
  </si>
  <si>
    <t xml:space="preserve">VI Región de Ohiggins </t>
  </si>
  <si>
    <t>No hay</t>
  </si>
  <si>
    <t>Organización</t>
  </si>
  <si>
    <t>Cuota Asignada Organización (ton)</t>
  </si>
  <si>
    <t>Cuota Asignada Area (Ton)</t>
  </si>
  <si>
    <t>Cuota Asignada Periodo (ton)</t>
  </si>
  <si>
    <t>Fracción</t>
  </si>
  <si>
    <t>Región o zona/UP</t>
  </si>
  <si>
    <t>IX Región</t>
  </si>
  <si>
    <t>XIV-X Regiones</t>
  </si>
  <si>
    <t>Region</t>
  </si>
  <si>
    <t>RESIDUAL CENTRO</t>
  </si>
  <si>
    <t xml:space="preserve">RESIDUAL  SUR (UPT 92) </t>
  </si>
  <si>
    <t>RESIDUAL NORTE I</t>
  </si>
  <si>
    <t>RESIDUAL NORTE</t>
  </si>
  <si>
    <t>IX Region de la Araucanía</t>
  </si>
  <si>
    <t>VII Región del Maule.</t>
  </si>
  <si>
    <t>GRIMAR SA PESQ</t>
  </si>
  <si>
    <t>ANTARTIC SEAFOOD SA</t>
  </si>
  <si>
    <t>CUOTA GLOBAL MERLUZA COMUN IV-41°28,6´ LS</t>
  </si>
  <si>
    <t>XVI-VIII</t>
  </si>
  <si>
    <t>Buscar</t>
  </si>
  <si>
    <t>Ubicacion</t>
  </si>
  <si>
    <t>AREA CENTRO</t>
  </si>
  <si>
    <t>AREA SUR</t>
  </si>
  <si>
    <t>AREA NORTE</t>
  </si>
  <si>
    <t>AREA NORTE I</t>
  </si>
  <si>
    <t>AREA NORTE II</t>
  </si>
  <si>
    <t>IX REGION</t>
  </si>
  <si>
    <t>XIV-X REGIONES</t>
  </si>
  <si>
    <t>Resolución</t>
  </si>
  <si>
    <t>ISLA QUIHUA S.A</t>
  </si>
  <si>
    <t xml:space="preserve">ANTARTIC SEAFOOD S.A.   </t>
  </si>
  <si>
    <t xml:space="preserve">ASESORIAS FINANCIERAS Y COMUCACIONALES LTDA. </t>
  </si>
  <si>
    <t xml:space="preserve">BRACPESCA S.A.              </t>
  </si>
  <si>
    <t xml:space="preserve">CAMANCHACA PESCA SUR S.A. </t>
  </si>
  <si>
    <t xml:space="preserve">DERIS S.A.        </t>
  </si>
  <si>
    <t>ENFEMAR LTDA.</t>
  </si>
  <si>
    <t>GENMAR LTDA.</t>
  </si>
  <si>
    <t>GRIMAR S.A.</t>
  </si>
  <si>
    <t>INOSTROZA CONCHA PELANTARIO</t>
  </si>
  <si>
    <t>ISLA DAMAS S.A.</t>
  </si>
  <si>
    <t>LANDES S.A.</t>
  </si>
  <si>
    <t>LEUCOTON LTDA.</t>
  </si>
  <si>
    <t>NORDIO LTDA.</t>
  </si>
  <si>
    <t>ORIZON S.A.</t>
  </si>
  <si>
    <t>PACIFICBLU SpA.</t>
  </si>
  <si>
    <t>QUINTERO S.A.</t>
  </si>
  <si>
    <t>SUR AUSTRAL S.A</t>
  </si>
  <si>
    <t xml:space="preserve">Cuota Asignada </t>
  </si>
  <si>
    <t>Cuota Anual de Captura Merluza común Fuera de Unidad de Pesquería, año 2019</t>
  </si>
  <si>
    <t>Total</t>
  </si>
  <si>
    <t>A.G PESCADORES ARTESANALES, BUZOS Y MARISCADORES DE COQUIMBO RAG 55-4</t>
  </si>
  <si>
    <t>A.G PESCADORES ARTESANALES, BUZOS Y MARISCADORES DE GUANAQUEROS RAG 51-4</t>
  </si>
  <si>
    <t>RESIDUAL CENTRO VALPARAÍSO</t>
  </si>
  <si>
    <t>RESIDUAL SUR SAN ANTONIO</t>
  </si>
  <si>
    <t xml:space="preserve">V Región de Valparaíso 
</t>
  </si>
  <si>
    <t xml:space="preserve">VI Región de Ohiggins 
</t>
  </si>
  <si>
    <t>STI PESCADORES ARTESANALES DE CALETA PORTALES  RSU 05.01.0037</t>
  </si>
  <si>
    <t>STI ARTESANALES DE CON CON  RSU 05.06.0043</t>
  </si>
  <si>
    <t>STI PESCADORES ARTESANALES DE CALETA HIGUERILLA RSU 05.06.0048</t>
  </si>
  <si>
    <t>STI PESCADORES CALETA EL MEMBRILLO RSU 05.01.0061</t>
  </si>
  <si>
    <t>STI PESCADORES ARTESANALES LAS TERRAZAS DE PICHILEMU RSU 06.07.0058</t>
  </si>
  <si>
    <t>STI PESCADORES ARTESANALES DE PICHILEMU RSU 06.07.0010</t>
  </si>
  <si>
    <t>S.T.I. PESCADORES DE BUCALEMU RSU 06.07.0071</t>
  </si>
  <si>
    <t>STI LAS ANIMAS 06.07.0070</t>
  </si>
  <si>
    <t>STI ARMADORES, PESCADORES ARTESANALES, RECOLECTORES Y RAMOS AFINES RSU 06.07.0075</t>
  </si>
  <si>
    <t>STI BUZOS MARISCADORES, PESCADORES Y ALGUEROS DE BUCALEMU 06.07.0019</t>
  </si>
  <si>
    <t>STI BUZOS PESCADORES Y ACUICULTORES CALETA PRESIDENTE BALMACEDA DE LLICO  RSU 07.02.0096</t>
  </si>
  <si>
    <t>STI DE PESCADORES ARTESANALES Y AFINES "MANUEL VELIZ"   RSU 07.02.0167</t>
  </si>
  <si>
    <t>STI BUZOS, PESCADORES ARTESANALES Y ACUICULTORES "EL ESFUERZO" DE BOYERUCA RSU 07.02.0147</t>
  </si>
  <si>
    <t>STI BUZOS Y PESCADORES LIBERTAD DE BOYERUCA RSU 07.02.0094</t>
  </si>
  <si>
    <t>STI DE BUZOS Y PESCADORES ALGUEROS Y RAMOS AFINES PROA CENTRO DUAO RSU 07.02.0111 (ROA 433)</t>
  </si>
  <si>
    <t>STI DE BUZOS Y PESCADORES ARTESANALES MAR BRAVA DE DUAO RSU 07.02.0116 (ROA 90214)</t>
  </si>
  <si>
    <t>STI PESCADORES ARTESANALES, BUZOS, MARISCADORES Y ALGUEROS DE PELLINES RSU 07.05.0061</t>
  </si>
  <si>
    <t>STI PESCADORES ARTESANALES, ACUICULTORES Y MARISCADORES DE ORILLA DE LOANCO RSU 07.04.0045</t>
  </si>
  <si>
    <t>STI PESCADORES ARTESANALES Y BUZOS MARISCADORES PUERTO MAGUILLINES RSU 07.05.0046</t>
  </si>
  <si>
    <t>STI BUZOS Y PESCADORES ARTEANALES N° 2 DE LA COMUNA DE PELLUHUE, CALETA DE CURANIPE  RSU 07.04.0048</t>
  </si>
  <si>
    <t>STI BUZOS Y PESCADORES ARTESANALES DE CURANIPE DE LA COMUNA DE PELLUHUE PROVINCIA CAUQUENES RSU 07.04.0029</t>
  </si>
  <si>
    <t>STI PESCADORES ARTESANALES, BUZOS, MARISCADORES Y RAMOS SIMILARES DE PELLUHUE RSU 07.04.0026</t>
  </si>
  <si>
    <t>STI PESCADORES ARTESANALES, BUZOS, MARISCADORES, ALGUEROS, ACUICULTORES Y ACTIVIDADES CONEXAS DE LA CALETA LOANCO DE LA COMUNA DE CHANCO  RSU 07.04.0022</t>
  </si>
  <si>
    <t>VIII Región del Bio Bio - XVI Ñuble</t>
  </si>
  <si>
    <t>STI PESCADORES ARTESANALES, ARMADORES, PATRONES Y TRIPULANTES DE LA PESCA ARTESANAL Y ACTIVIDADES CONEXAS DE LA CALETA COCHOLGÜE DE TOMÉ RSU 08.06.0106 (ROA 5128)</t>
  </si>
  <si>
    <t>STI PESCADORES ARTESANALES DE LA CALETA COCHOLGÜE RSU 08.06.0023 (ROA 5125)</t>
  </si>
  <si>
    <t>STI PESCADORES ARTESANALES DE CALETA COLIUMO RSU 08.06.0027 (ROA 1037)</t>
  </si>
  <si>
    <t>STI DEL MAR Y ACUICULTORES DE LA PESCA ARTESANAL CALETA DICHATO RSU 08.06.0030 (ROA 1001)</t>
  </si>
  <si>
    <t>STI PESCADORES ARTESANALES, ARMADORES Y ACTIVIDADES CONEXAS DE TOMÉ LOS BAGRES RSU 08.06.0024 (ROA 5141)</t>
  </si>
  <si>
    <t>STI TRIPULANTES Y ARMADORES DE BOTES, PESCADORES ARTESANALES ALGUEROS, MARISCADORES Y ACTIVIDADES CONEXAS DE LA CALETA TUMBES DE LA COMUNA DE TALCACHUANO  RSU 08.05.0495 (ROA 5222)</t>
  </si>
  <si>
    <t>ASOCIACIÓN GREMIAL DE PESCADORES ARTESANALES DE SAN VICENTE - TALCAHUANO RAG 18-8</t>
  </si>
  <si>
    <t>STI PESCADORES ARTESANALES Y ALGUEROS VILLARICA-DICHATO RSU 08.06.0055</t>
  </si>
  <si>
    <t>STI DE ARMADORES PESCADORES ARTESANALES TRIPULANTES Y RAMAS SIMILARES BAHÍA CONCEPCIÓN RSU 08.05.0648</t>
  </si>
  <si>
    <t>STI PESCADORES ARTESANALES DE CALETA TUMBES TALCAHUANO RSU 08.05.0057</t>
  </si>
  <si>
    <t>ASOCIACIÓN GREMIAL DE PESCADORES ARTESANALES DE CALETA INFIERNILLO RAG 98-8</t>
  </si>
  <si>
    <t>STI PESCADORES ARTESANALES PENÍNSULA DE TUMBES RSU 08.05.0391</t>
  </si>
  <si>
    <t>STI ARMADORES Y PESCADORES Y RAMOS AFINES DE LA PESCA ARTESANAL DE CALETA LO ROJAS SITRAL RSU 08.07.0322</t>
  </si>
  <si>
    <t>STI PESCADORES ARTESANALES, BUZOS MARISCADORES, ARMADORES ARTESANALES Y ACTIVIDADES CONEXAS DE CORONEL Y DEL GOLFO DE ARAUCO VIII REGIÓN SIPARBUMAR CORONEL RSU 08.07.0183</t>
  </si>
  <si>
    <t>STI PESCADORES ARTESANALES CALETA LO ROJAS SITRAINPAR RSU 08.07.0287</t>
  </si>
  <si>
    <t>STI PEQUEÑOS ARMADORES Y PESCADORES ARTESANALES DE CERCO Y OTRAS ACTIVIDADES AFINES DE CORONEL Y LOTA SIPAC RSU 08.07.0373</t>
  </si>
  <si>
    <t>ASOCIACIÓN GREMIAL DE PESCADORES ARTESANALES DE CORONEL RAG 5-8</t>
  </si>
  <si>
    <t>STI PESCADORES ARMADORES Y RAMOS AFINES DE LA PESCA ARTESANAL DE CORONEL SIPARMAR CORONEL RSU 08.07.0271</t>
  </si>
  <si>
    <t>ASOCIACIÓN GREMIAL DE ARMADORES, PESCADORES ARTESANALES Y ACTIVIDADES AFINES ARMAPESCA A.G RAG 635-8</t>
  </si>
  <si>
    <t>ASOCIACIÓN GREMIAL DE PRODUCTORES PELÁGICOS, ARMADORES ARTESANALES DE LAS CALETAS DE CORONEL Y SAN VICENTE DE LA VIII REGIÓN ARPESCA A.G RAG 447-8</t>
  </si>
  <si>
    <t>STI PESCADORES ARTESANALES MERLUCEROS Y AFINES DE CALETA LO ROJAS RSU 08.07.0227</t>
  </si>
  <si>
    <t>STI PESCADORES, ARMADORES Y RAMOS AFINES SIPEAYRAS DE LOTA RSU 08.07.0296</t>
  </si>
  <si>
    <t>STI PESCADORES, ARMADORES Y RAMAS AFINES DE LA PESCA ARTESANAL JUANOVOARCE-LOTA  RSU 08.07.0485</t>
  </si>
  <si>
    <t>COOPERATIVA DE PESCADORES SOL DE ISRAEL LIMITADA COOPES LTDA. 5483</t>
  </si>
  <si>
    <t>STI PESCADORES Y ARMADORES Y RAMOS AFINES DE LA PESCA ARTESANAL, LOTA PESCA RSU 08.07.0495</t>
  </si>
  <si>
    <t>STI PESCADORES Y ARMADORES Y RAMOS AFINES DE LA PESCA ARTESANAL, EPES LOTA RSU 08.07.0510</t>
  </si>
  <si>
    <t>COOPERATIVA PESQUERA ARTESABAK DE CORONEL LTDA. 5472</t>
  </si>
  <si>
    <t>STI PESCADORES ARTESANALES, LANCHEROS, ACUICULTORES Y ACTIVIDADES CONEXAS DE CALETA LOTA BAJO SIPESCA LOTA BAJO RSU 08.07.0106</t>
  </si>
  <si>
    <t>STI PESCA ARTESANAL, BUZOS MARISCADORES Y ACTIVIDADES CONEXAS DE LA CALETA DE QUIDICO RSU 08.04.0032</t>
  </si>
  <si>
    <t>STI DE LA PESCA ARTESANAL, BUZOS MARISCADORES Y ACTIVIDADES CONEXAS DE LA CALETA DE TIRUA RSU 08.12.0007</t>
  </si>
  <si>
    <t>STI DE PESCADORES ARTESANALES, BUZOS MARISCADORES CALETA QUIDICO RSU 08.13.0051</t>
  </si>
  <si>
    <t>CONTROL DE CUOTA MERLUZA COMUN IV al 41°28,6´ LS. POR TITULAR LTP. AÑO 2019</t>
  </si>
  <si>
    <t>CONTROL CUOTA MERLUZA COMÚN_ ARTESANAL_IV-X_AÑO 2019</t>
  </si>
  <si>
    <t>ASOCIACIÓN GREMIAL DE PESCADORES ARTESANALES CALETA LOTA-A.G. APESCA LOTA 428-8</t>
  </si>
  <si>
    <t>Enero</t>
  </si>
  <si>
    <t>STI DE BUZOS Y PESCADORES ARTESANALES Y ACUICULTORES MATAQUITO DE LA PESCA RSU 07.02.0103</t>
  </si>
  <si>
    <t>STI PESCADORES ESTRELLAS DE MAR RSU 07.05.0168</t>
  </si>
  <si>
    <t>STI DE TRIPULANTES, PESCADORES Y ACUICULTORES - CALETA DUAO RSU 07.02.0252</t>
  </si>
  <si>
    <t>STI DE ARMADORES CONSTITUCIÓN RSU 707.05.0186 (ROA 90638)</t>
  </si>
  <si>
    <t>STI PESCADORES ARTESANALES HISTÓRICOS DE TALCAHUANO SPARHITAL  RSU 08.05.0382 (ROA 1633)</t>
  </si>
  <si>
    <t>STI PESCADORES ARMADORES ARTESANALES DE EMBARCACIONES MENORES DE LA CALETA DE TUMBES SIPEAREM RSU 08.05.0569</t>
  </si>
  <si>
    <t>STI PESCADORES ARMADORES ARTESANALES BUZOS ACUICULTORES Y  RAMOS AFINES DE LA PESCA ARTESANAL DE TALCAHUANO SIPEARTAL RSU 08.05.0487</t>
  </si>
  <si>
    <t>STI DE BUZOS, AYUDANTES DE BUZO, PESCADORES ARTESANALES ALGUERAS Y ACTIVIDADES CONEXAS DE LAS CALETAS TOMÉ Y QUICHIUTO RSU 08.06.0043</t>
  </si>
  <si>
    <t>STI BUZOS MARISCADORES ALGUEROS PESCADORES Y ACTIVIDADES CONEXAS DE LA CALETA COCHOLGUE RSU 08.06.0042</t>
  </si>
  <si>
    <t>STI ARMADORES PESCADORES ARTESANALES ALGUEROS Y RAMOS AFINES MEDITERRÁNEO RSU 08.05.0605</t>
  </si>
  <si>
    <t>STI PESCA ARTESANAL ARMADORES BUZOS MARISCADORES RECOLECTORES DE ORILLA Y ACTIVIDADES CONEXAS CALETA COBQUECURA RSU 08.02.0176</t>
  </si>
  <si>
    <t>STI PESCADORES ARMADORES Y BUZOS MARISCADORES Y ACTIVIDADES CONEXAS SIPARBUM RSU 08.05.0424</t>
  </si>
  <si>
    <t>STI PESCADORES ARTESANALES ARMADORES Y ACTIVIDADES CONEZAS DE CALETA COLIUMO RSU 08.06.0150</t>
  </si>
  <si>
    <t>STI PESCADORES ARTESANALES BUZOS MARISCADORES CALETA CANTERA RSU 08.05.0210</t>
  </si>
  <si>
    <t>STI ARMADORES PESCADORES Y RAMOS AFINES DE LA PESCA ARTESANAL DE LA RGIÓN DEL BIOBÍO RSU 08.05.0378</t>
  </si>
  <si>
    <t>STI PESCADORES ARMADORES Y RAMOS AFINES DE LA PESCA ARTESANAL APAT CALETA TUMBES RSU 08.05.0380</t>
  </si>
  <si>
    <t>SINDICATO PESCADORES ARTESANALES ARMADORES PELÁGICOS Y ACTIVIDADES CONEXAS DE LA CALETA VEGAS DE COLIUMO RSU 08.06.0113</t>
  </si>
  <si>
    <t>ASOCIACIÓN GREMIAL DE ARMADORES PESCADORES ARTESANALES BUZOS MARISCADORES RECOLECTORES DE ORILLA Y RAMOS AFINES - AG ESCAFANDRAS CON HISTORIA DE TALCAHUANO RAG 62-8</t>
  </si>
  <si>
    <t>ASOCIACIÓN GREMIAL DE PESCADORES Y ARMADORES PELÁGICOS DE LA REGIÓN DEL BIOBÍO - PESCAMAR AG RAG 450-8</t>
  </si>
  <si>
    <t>CUOTA RESIDUAL O BOLSÓN</t>
  </si>
  <si>
    <t>AGRUPACIÓN DE ARMADORES GOLFO DE ARAUCO  ROC 621 ARAUCO</t>
  </si>
  <si>
    <t xml:space="preserve">AG PESCADORES ARTESANALES BUZOS Y MARISCADORES DE COQUIMBO </t>
  </si>
  <si>
    <t>AG PESCADORES ARTESANALES BUZOS Y MARISCADORES DE GUANAQUEROS</t>
  </si>
  <si>
    <t>BOLSON RESIDUAL CENTRO</t>
  </si>
  <si>
    <t>STI PESCADORES ARTESANALES LAS TERRAZAS DE PICHILEMU RSU 06070058</t>
  </si>
  <si>
    <t>STI PESCADORES ARTESANALES DE PICHILEMU RSU 06070010</t>
  </si>
  <si>
    <t>STI PESCADPRES DE BUCALEMU RSU 06070071</t>
  </si>
  <si>
    <t>STI LAS ANIMAS 08070070</t>
  </si>
  <si>
    <t>STI ARMADORES PESCADORES ARTESANALES RECOLECTORES Y RAMOS AFINES RSY 06070075</t>
  </si>
  <si>
    <t>STI BUZOS MARISCADORES PESCADORES Y ALGUEROS DE BUCALEMU RSU 06070019</t>
  </si>
  <si>
    <t>STI BUZOS PESCADORES Y ACUICULTORES CALETA PRESIDENTE BALMACEDA DE LLICO RSU 07020096</t>
  </si>
  <si>
    <t>STI DE PESCADORES ARTESANALES Y AFINES MANUEL VELIZ RSU 07020167</t>
  </si>
  <si>
    <t>STI BUZOS PESCADORES ARTESANALES Y ACUICULTORES EL ESFUERZO DE BOYERUCA RSU 07020094</t>
  </si>
  <si>
    <t>STI BUZOS Y PESCADORES ARTESANALES LIBERTAD DE BOYERUCA RSU 07020094</t>
  </si>
  <si>
    <t>BOLSON RESIDUAL NORTE I</t>
  </si>
  <si>
    <t>NORTE II</t>
  </si>
  <si>
    <t>NORTE I</t>
  </si>
  <si>
    <t>STI BUZOS Y PESCADORES ALGUEROS Y RAMOS AFINES PROA CENTRO DUAO RSU 07020111</t>
  </si>
  <si>
    <t>STI BUZOS Y PESCADORES ARTESANALES MAR BRAVA DE DUAO RSU 07020116</t>
  </si>
  <si>
    <t>BOLSON RESIDUAL NORTE II</t>
  </si>
  <si>
    <t>STI PESCADORES ARTESANALES ACUICULTORES Y MARISCADORES DE ORILLA DE LOANCO RSU 07040045</t>
  </si>
  <si>
    <t>STI PESCADORES ARTESANALES Y BUZOS MARISCADORES PUERTO MAGUILLINES RSU 07050046</t>
  </si>
  <si>
    <t>STI DE ARMADORES CONSTITUCION RSU 707050186</t>
  </si>
  <si>
    <t>STI BUZOS Y PESCADORES ARTESANALES N° 2 DE LA COMUNA DE PELLUHUE CALETA DE CURANIPE RSU 07040048</t>
  </si>
  <si>
    <t>STI BUZOS Y PESCADORES ARTESANALES DE CURANIPE DE LA COMUNA DE PELLUHUE PROVINCIA CAUQUENES RSU 07040029</t>
  </si>
  <si>
    <t>STI PESCADORES ARTESANALES BUZOS MARISCADORES Y RAMOS SIMILARES DE PELLUHUE RSU 07040026</t>
  </si>
  <si>
    <t>STI PESCADORES ARTESANALES BUZOS MARISCADORES ALGUEROS ACUICULTORES Y ACTIVIDADES CONEXAS DE LA CALETA LOANCO DE LA COMUNA DE CHANCO RSU 07040022</t>
  </si>
  <si>
    <t>BOLSON RESIDUAL SUR</t>
  </si>
  <si>
    <t xml:space="preserve">STI TRIPULANTES Y ARMADORES DE BOTES, PESCADORES ARTESANALES ALGUEROS, MARISCADORES Y ACTIVIDADES CONEXAS DE LA CALETA TUMBES DE LA COMUNA DE TALCACHUANO  RSU 08050495 </t>
  </si>
  <si>
    <t>STI PESCADORES ARTESANALES PENINSULA DE TUMBES RSU 08050392</t>
  </si>
  <si>
    <t>STI PESCADORES ARTESANALES PENINSULA DE TUMBES RSU 08050393</t>
  </si>
  <si>
    <t>STI PESCADORES ARTESANALES PENINSULA DE TUMBES RSU 08050394</t>
  </si>
  <si>
    <t>BOLSON RESIDUAL NORTE</t>
  </si>
  <si>
    <t>ASOCIACION GREMIAL DE ARMADORES PESCADORES ARTESANALES Y ACTIVIDADES AFINES ARMAPESCA AG RAG 635-8</t>
  </si>
  <si>
    <t>COOPERATIVA DE PESCADORES SOL DE ISRAEL LIMITADA COOPES 5483</t>
  </si>
  <si>
    <t>STI PESCADORES Y ARMADORES Y RAMOS AFINES DE LA PESCA ARTESANAL LOTA PESCA RSU 08070495</t>
  </si>
  <si>
    <t>STI PESCADORES Y ARMADORES Y RAMOS AFINES DE LA PESCA ARTESANAL EPES LOTA RSU 08070510</t>
  </si>
  <si>
    <t>COOPERATIVA PESQUERA ARTESABAK DE CORONEL LTDA 5472</t>
  </si>
  <si>
    <t>COOPERATIVA PESQUERA ARTESABAK DE CORONEL LTDA 5473</t>
  </si>
  <si>
    <t>COOPERATIVA PESQUERA ARTESABAK DE CORONEL LTDA 5474</t>
  </si>
  <si>
    <t>COOPERATIVA PESQUERA ARTESABAK DE CORONEL LTDA 5475</t>
  </si>
  <si>
    <t>AGRUPACION DE ARMADORES GOLFO DE ARAUCO ROC 621 ARAUCO</t>
  </si>
  <si>
    <t>AREA NORTE QUINTERO</t>
  </si>
  <si>
    <t>Pesca de investigación Merluza común 2019</t>
  </si>
  <si>
    <t>Cuota ton</t>
  </si>
  <si>
    <t>224-19 Rect. por Res. N° 467-19</t>
  </si>
  <si>
    <t>29/01/2019 - 29/01/2020</t>
  </si>
  <si>
    <t>III</t>
  </si>
  <si>
    <t>RESUMEN CONSUMO ANUAL MERLUZA COMUN FUERA UNIDAD DE PESQUERÍAS AÑO 2019. Dato en toneladas</t>
  </si>
  <si>
    <t>RESUMEN CONSUMO ANUAL MERLUZA COMUN IV-41°28,6 L.S AÑO 2019. Dato en toneladas</t>
  </si>
  <si>
    <t>Información preliminar</t>
  </si>
  <si>
    <t>Nota: Para las organizaciones RAE no existe cuota de enero ya que la Res. Ex. N° 853-19 establece que las cuotas para dichas organizaciones comienzan a regir a partir del 01 de febrero del presente año. A la fecha, el RAE individual aun no ha sido publicado por lo tanto la imputación es al área o a la organización según corresponda.</t>
  </si>
  <si>
    <t>ISLA QUIHUA SA</t>
  </si>
  <si>
    <t xml:space="preserve"> PACIFICBLU SpA</t>
  </si>
  <si>
    <t>CESIONES INDIVIDUALES MERLUZA COMÚN, AÑO 2019</t>
  </si>
  <si>
    <t>Embarcación</t>
  </si>
  <si>
    <t>DON VICTORIANO I</t>
  </si>
  <si>
    <t>RPA</t>
  </si>
  <si>
    <t>Descuentos</t>
  </si>
  <si>
    <t>CESIONARIOS INDIVIDUALES</t>
  </si>
  <si>
    <t>JONNATHAN</t>
  </si>
  <si>
    <t>RIO JORDAN</t>
  </si>
  <si>
    <t>RESIDUAL NORTE II  (UPT 91)</t>
  </si>
</sst>
</file>

<file path=xl/styles.xml><?xml version="1.0" encoding="utf-8"?>
<styleSheet xmlns="http://schemas.openxmlformats.org/spreadsheetml/2006/main">
  <numFmts count="2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#,##0.000"/>
    <numFmt numFmtId="166" formatCode="[$-F800]dddd\,\ mmmm\ dd\,\ yyyy"/>
    <numFmt numFmtId="167" formatCode="0.00_ ;[Red]\-0.00\ "/>
    <numFmt numFmtId="168" formatCode="#,##0_ ;[Red]\-#,##0\ "/>
    <numFmt numFmtId="169" formatCode="#,##0.00_ ;[Red]\-#,##0.00\ "/>
    <numFmt numFmtId="170" formatCode="#,##0.000_ ;[Red]\-#,##0.000\ "/>
    <numFmt numFmtId="171" formatCode="_-* #,##0_-;\-* #,##0_-;_-* &quot;-&quot;??_-;_-@_-"/>
    <numFmt numFmtId="172" formatCode="yyyy/mm/dd"/>
    <numFmt numFmtId="173" formatCode="_-* #,##0.00000000_-;\-* #,##0.00000000_-;_-* &quot;-&quot;??_-;_-@_-"/>
    <numFmt numFmtId="174" formatCode="0.0000000"/>
    <numFmt numFmtId="175" formatCode="000.000"/>
    <numFmt numFmtId="176" formatCode="0.000.000"/>
    <numFmt numFmtId="177" formatCode="00.000"/>
    <numFmt numFmtId="178" formatCode="0.0000"/>
    <numFmt numFmtId="179" formatCode="0.0"/>
    <numFmt numFmtId="180" formatCode="0.000%"/>
    <numFmt numFmtId="181" formatCode="0.000_ ;[Red]\-0.000\ 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trike/>
      <sz val="9"/>
      <color rgb="FF000000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trike/>
      <sz val="11"/>
      <color theme="1"/>
      <name val="Calibri"/>
      <family val="2"/>
      <scheme val="minor"/>
    </font>
    <font>
      <sz val="9"/>
      <color rgb="FFFF0000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4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b/>
      <sz val="16"/>
      <color theme="7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2"/>
      <color indexed="81"/>
      <name val="Tahoma"/>
      <family val="2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MS Sans Serif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5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gradientFill degree="90">
        <stop position="0">
          <color theme="6" tint="0.59999389629810485"/>
        </stop>
        <stop position="1">
          <color rgb="FF92D050"/>
        </stop>
      </gradient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auto="1"/>
        <bgColor indexed="64"/>
      </patternFill>
    </fill>
    <fill>
      <gradientFill degree="270">
        <stop position="0">
          <color theme="0"/>
        </stop>
        <stop position="1">
          <color theme="7"/>
        </stop>
      </gradientFill>
    </fill>
    <fill>
      <gradientFill degree="90">
        <stop position="0">
          <color theme="7" tint="0.59999389629810485"/>
        </stop>
        <stop position="0.5">
          <color theme="7"/>
        </stop>
        <stop position="1">
          <color theme="7" tint="0.59999389629810485"/>
        </stop>
      </gradientFill>
    </fill>
    <fill>
      <patternFill patternType="solid">
        <fgColor theme="7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auto="1"/>
      </patternFill>
    </fill>
    <fill>
      <gradientFill degree="90">
        <stop position="0">
          <color theme="9" tint="0.80001220740379042"/>
        </stop>
        <stop position="0.5">
          <color theme="9" tint="0.40000610370189521"/>
        </stop>
        <stop position="1">
          <color theme="9" tint="0.80001220740379042"/>
        </stop>
      </gradient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465926084170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40">
    <xf numFmtId="0" fontId="0" fillId="0" borderId="0"/>
    <xf numFmtId="9" fontId="1" fillId="46" borderId="0" applyFont="0" applyBorder="0" applyAlignment="0" applyProtection="0"/>
    <xf numFmtId="0" fontId="9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0" fontId="14" fillId="0" borderId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44" fillId="0" borderId="0"/>
    <xf numFmtId="9" fontId="44" fillId="0" borderId="0" applyFont="0" applyFill="0" applyBorder="0" applyAlignment="0" applyProtection="0"/>
    <xf numFmtId="0" fontId="36" fillId="0" borderId="0"/>
    <xf numFmtId="0" fontId="1" fillId="0" borderId="0"/>
    <xf numFmtId="0" fontId="47" fillId="0" borderId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0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1" fillId="34" borderId="62" applyNumberFormat="0" applyAlignment="0" applyProtection="0"/>
    <xf numFmtId="0" fontId="51" fillId="34" borderId="62" applyNumberFormat="0" applyAlignment="0" applyProtection="0"/>
    <xf numFmtId="0" fontId="51" fillId="34" borderId="62" applyNumberFormat="0" applyAlignment="0" applyProtection="0"/>
    <xf numFmtId="0" fontId="51" fillId="34" borderId="62" applyNumberFormat="0" applyAlignment="0" applyProtection="0"/>
    <xf numFmtId="0" fontId="51" fillId="34" borderId="62" applyNumberFormat="0" applyAlignment="0" applyProtection="0"/>
    <xf numFmtId="0" fontId="52" fillId="35" borderId="63" applyNumberFormat="0" applyAlignment="0" applyProtection="0"/>
    <xf numFmtId="0" fontId="52" fillId="35" borderId="63" applyNumberFormat="0" applyAlignment="0" applyProtection="0"/>
    <xf numFmtId="0" fontId="52" fillId="35" borderId="63" applyNumberFormat="0" applyAlignment="0" applyProtection="0"/>
    <xf numFmtId="0" fontId="52" fillId="35" borderId="63" applyNumberFormat="0" applyAlignment="0" applyProtection="0"/>
    <xf numFmtId="0" fontId="52" fillId="35" borderId="63" applyNumberFormat="0" applyAlignment="0" applyProtection="0"/>
    <xf numFmtId="0" fontId="53" fillId="0" borderId="64" applyNumberFormat="0" applyFill="0" applyAlignment="0" applyProtection="0"/>
    <xf numFmtId="0" fontId="53" fillId="0" borderId="64" applyNumberFormat="0" applyFill="0" applyAlignment="0" applyProtection="0"/>
    <xf numFmtId="0" fontId="53" fillId="0" borderId="64" applyNumberFormat="0" applyFill="0" applyAlignment="0" applyProtection="0"/>
    <xf numFmtId="0" fontId="53" fillId="0" borderId="64" applyNumberFormat="0" applyFill="0" applyAlignment="0" applyProtection="0"/>
    <xf numFmtId="0" fontId="53" fillId="0" borderId="64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55" fillId="25" borderId="62" applyNumberFormat="0" applyAlignment="0" applyProtection="0"/>
    <xf numFmtId="0" fontId="55" fillId="25" borderId="62" applyNumberFormat="0" applyAlignment="0" applyProtection="0"/>
    <xf numFmtId="0" fontId="55" fillId="25" borderId="62" applyNumberFormat="0" applyAlignment="0" applyProtection="0"/>
    <xf numFmtId="0" fontId="55" fillId="25" borderId="62" applyNumberFormat="0" applyAlignment="0" applyProtection="0"/>
    <xf numFmtId="0" fontId="55" fillId="25" borderId="62" applyNumberFormat="0" applyAlignment="0" applyProtection="0"/>
    <xf numFmtId="0" fontId="13" fillId="0" borderId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41" borderId="49" applyNumberFormat="0" applyFont="0" applyAlignment="0" applyProtection="0"/>
    <xf numFmtId="0" fontId="10" fillId="41" borderId="49" applyNumberFormat="0" applyFont="0" applyAlignment="0" applyProtection="0"/>
    <xf numFmtId="0" fontId="10" fillId="41" borderId="49" applyNumberFormat="0" applyFont="0" applyAlignment="0" applyProtection="0"/>
    <xf numFmtId="0" fontId="10" fillId="41" borderId="49" applyNumberFormat="0" applyFont="0" applyAlignment="0" applyProtection="0"/>
    <xf numFmtId="0" fontId="10" fillId="41" borderId="49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8" fillId="34" borderId="65" applyNumberFormat="0" applyAlignment="0" applyProtection="0"/>
    <xf numFmtId="0" fontId="58" fillId="34" borderId="65" applyNumberFormat="0" applyAlignment="0" applyProtection="0"/>
    <xf numFmtId="0" fontId="58" fillId="34" borderId="65" applyNumberFormat="0" applyAlignment="0" applyProtection="0"/>
    <xf numFmtId="0" fontId="58" fillId="34" borderId="65" applyNumberFormat="0" applyAlignment="0" applyProtection="0"/>
    <xf numFmtId="0" fontId="58" fillId="34" borderId="65" applyNumberFormat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66" applyNumberFormat="0" applyFill="0" applyAlignment="0" applyProtection="0"/>
    <xf numFmtId="0" fontId="62" fillId="0" borderId="66" applyNumberFormat="0" applyFill="0" applyAlignment="0" applyProtection="0"/>
    <xf numFmtId="0" fontId="62" fillId="0" borderId="66" applyNumberFormat="0" applyFill="0" applyAlignment="0" applyProtection="0"/>
    <xf numFmtId="0" fontId="62" fillId="0" borderId="66" applyNumberFormat="0" applyFill="0" applyAlignment="0" applyProtection="0"/>
    <xf numFmtId="0" fontId="62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54" fillId="0" borderId="68" applyNumberFormat="0" applyFill="0" applyAlignment="0" applyProtection="0"/>
    <xf numFmtId="0" fontId="54" fillId="0" borderId="68" applyNumberFormat="0" applyFill="0" applyAlignment="0" applyProtection="0"/>
    <xf numFmtId="0" fontId="54" fillId="0" borderId="68" applyNumberFormat="0" applyFill="0" applyAlignment="0" applyProtection="0"/>
    <xf numFmtId="0" fontId="54" fillId="0" borderId="68" applyNumberFormat="0" applyFill="0" applyAlignment="0" applyProtection="0"/>
    <xf numFmtId="0" fontId="54" fillId="0" borderId="6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4" fillId="0" borderId="69" applyNumberFormat="0" applyFill="0" applyAlignment="0" applyProtection="0"/>
    <xf numFmtId="0" fontId="64" fillId="0" borderId="69" applyNumberFormat="0" applyFill="0" applyAlignment="0" applyProtection="0"/>
    <xf numFmtId="0" fontId="64" fillId="0" borderId="69" applyNumberFormat="0" applyFill="0" applyAlignment="0" applyProtection="0"/>
    <xf numFmtId="0" fontId="64" fillId="0" borderId="69" applyNumberFormat="0" applyFill="0" applyAlignment="0" applyProtection="0"/>
    <xf numFmtId="0" fontId="64" fillId="0" borderId="69" applyNumberFormat="0" applyFill="0" applyAlignment="0" applyProtection="0"/>
    <xf numFmtId="0" fontId="10" fillId="0" borderId="0"/>
    <xf numFmtId="0" fontId="58" fillId="34" borderId="65" applyNumberFormat="0" applyAlignment="0" applyProtection="0"/>
    <xf numFmtId="0" fontId="58" fillId="34" borderId="65" applyNumberFormat="0" applyAlignment="0" applyProtection="0"/>
    <xf numFmtId="0" fontId="58" fillId="34" borderId="65" applyNumberFormat="0" applyAlignment="0" applyProtection="0"/>
    <xf numFmtId="0" fontId="58" fillId="34" borderId="65" applyNumberFormat="0" applyAlignment="0" applyProtection="0"/>
    <xf numFmtId="0" fontId="58" fillId="34" borderId="65" applyNumberFormat="0" applyAlignment="0" applyProtection="0"/>
    <xf numFmtId="0" fontId="10" fillId="41" borderId="49" applyNumberFormat="0" applyFont="0" applyAlignment="0" applyProtection="0"/>
    <xf numFmtId="0" fontId="10" fillId="41" borderId="49" applyNumberFormat="0" applyFont="0" applyAlignment="0" applyProtection="0"/>
    <xf numFmtId="0" fontId="10" fillId="41" borderId="49" applyNumberFormat="0" applyFont="0" applyAlignment="0" applyProtection="0"/>
    <xf numFmtId="0" fontId="10" fillId="41" borderId="49" applyNumberFormat="0" applyFont="0" applyAlignment="0" applyProtection="0"/>
    <xf numFmtId="0" fontId="10" fillId="41" borderId="49" applyNumberFormat="0" applyFont="0" applyAlignment="0" applyProtection="0"/>
    <xf numFmtId="0" fontId="55" fillId="25" borderId="62" applyNumberFormat="0" applyAlignment="0" applyProtection="0"/>
    <xf numFmtId="0" fontId="55" fillId="25" borderId="62" applyNumberFormat="0" applyAlignment="0" applyProtection="0"/>
    <xf numFmtId="0" fontId="55" fillId="25" borderId="62" applyNumberFormat="0" applyAlignment="0" applyProtection="0"/>
    <xf numFmtId="0" fontId="55" fillId="25" borderId="62" applyNumberFormat="0" applyAlignment="0" applyProtection="0"/>
    <xf numFmtId="0" fontId="55" fillId="25" borderId="62" applyNumberFormat="0" applyAlignment="0" applyProtection="0"/>
    <xf numFmtId="0" fontId="51" fillId="34" borderId="62" applyNumberFormat="0" applyAlignment="0" applyProtection="0"/>
    <xf numFmtId="0" fontId="51" fillId="34" borderId="62" applyNumberFormat="0" applyAlignment="0" applyProtection="0"/>
    <xf numFmtId="0" fontId="51" fillId="34" borderId="62" applyNumberFormat="0" applyAlignment="0" applyProtection="0"/>
    <xf numFmtId="0" fontId="51" fillId="34" borderId="62" applyNumberFormat="0" applyAlignment="0" applyProtection="0"/>
    <xf numFmtId="0" fontId="51" fillId="34" borderId="62" applyNumberFormat="0" applyAlignment="0" applyProtection="0"/>
    <xf numFmtId="0" fontId="51" fillId="34" borderId="62" applyNumberFormat="0" applyAlignment="0" applyProtection="0"/>
    <xf numFmtId="0" fontId="51" fillId="34" borderId="62" applyNumberFormat="0" applyAlignment="0" applyProtection="0"/>
    <xf numFmtId="0" fontId="51" fillId="34" borderId="62" applyNumberFormat="0" applyAlignment="0" applyProtection="0"/>
    <xf numFmtId="0" fontId="51" fillId="34" borderId="62" applyNumberFormat="0" applyAlignment="0" applyProtection="0"/>
    <xf numFmtId="0" fontId="51" fillId="34" borderId="62" applyNumberFormat="0" applyAlignment="0" applyProtection="0"/>
    <xf numFmtId="0" fontId="55" fillId="25" borderId="62" applyNumberFormat="0" applyAlignment="0" applyProtection="0"/>
    <xf numFmtId="0" fontId="55" fillId="25" borderId="62" applyNumberFormat="0" applyAlignment="0" applyProtection="0"/>
    <xf numFmtId="0" fontId="55" fillId="25" borderId="62" applyNumberFormat="0" applyAlignment="0" applyProtection="0"/>
    <xf numFmtId="0" fontId="55" fillId="25" borderId="62" applyNumberFormat="0" applyAlignment="0" applyProtection="0"/>
    <xf numFmtId="0" fontId="55" fillId="25" borderId="62" applyNumberFormat="0" applyAlignment="0" applyProtection="0"/>
    <xf numFmtId="0" fontId="10" fillId="41" borderId="49" applyNumberFormat="0" applyFont="0" applyAlignment="0" applyProtection="0"/>
    <xf numFmtId="0" fontId="10" fillId="41" borderId="49" applyNumberFormat="0" applyFont="0" applyAlignment="0" applyProtection="0"/>
    <xf numFmtId="0" fontId="10" fillId="41" borderId="49" applyNumberFormat="0" applyFont="0" applyAlignment="0" applyProtection="0"/>
    <xf numFmtId="0" fontId="10" fillId="41" borderId="49" applyNumberFormat="0" applyFont="0" applyAlignment="0" applyProtection="0"/>
    <xf numFmtId="0" fontId="10" fillId="41" borderId="49" applyNumberFormat="0" applyFont="0" applyAlignment="0" applyProtection="0"/>
    <xf numFmtId="0" fontId="58" fillId="34" borderId="65" applyNumberFormat="0" applyAlignment="0" applyProtection="0"/>
    <xf numFmtId="0" fontId="58" fillId="34" borderId="65" applyNumberFormat="0" applyAlignment="0" applyProtection="0"/>
    <xf numFmtId="0" fontId="58" fillId="34" borderId="65" applyNumberFormat="0" applyAlignment="0" applyProtection="0"/>
    <xf numFmtId="0" fontId="58" fillId="34" borderId="65" applyNumberFormat="0" applyAlignment="0" applyProtection="0"/>
    <xf numFmtId="0" fontId="58" fillId="34" borderId="65" applyNumberFormat="0" applyAlignment="0" applyProtection="0"/>
    <xf numFmtId="0" fontId="64" fillId="0" borderId="69" applyNumberFormat="0" applyFill="0" applyAlignment="0" applyProtection="0"/>
    <xf numFmtId="0" fontId="64" fillId="0" borderId="69" applyNumberFormat="0" applyFill="0" applyAlignment="0" applyProtection="0"/>
    <xf numFmtId="0" fontId="64" fillId="0" borderId="69" applyNumberFormat="0" applyFill="0" applyAlignment="0" applyProtection="0"/>
    <xf numFmtId="0" fontId="64" fillId="0" borderId="69" applyNumberFormat="0" applyFill="0" applyAlignment="0" applyProtection="0"/>
    <xf numFmtId="0" fontId="64" fillId="0" borderId="69" applyNumberFormat="0" applyFill="0" applyAlignment="0" applyProtection="0"/>
    <xf numFmtId="0" fontId="64" fillId="0" borderId="69" applyNumberFormat="0" applyFill="0" applyAlignment="0" applyProtection="0"/>
    <xf numFmtId="0" fontId="64" fillId="0" borderId="69" applyNumberFormat="0" applyFill="0" applyAlignment="0" applyProtection="0"/>
    <xf numFmtId="0" fontId="64" fillId="0" borderId="69" applyNumberFormat="0" applyFill="0" applyAlignment="0" applyProtection="0"/>
    <xf numFmtId="0" fontId="64" fillId="0" borderId="69" applyNumberFormat="0" applyFill="0" applyAlignment="0" applyProtection="0"/>
    <xf numFmtId="0" fontId="64" fillId="0" borderId="69" applyNumberFormat="0" applyFill="0" applyAlignment="0" applyProtection="0"/>
    <xf numFmtId="9" fontId="1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</cellStyleXfs>
  <cellXfs count="882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ill="1" applyBorder="1"/>
    <xf numFmtId="0" fontId="0" fillId="0" borderId="0" xfId="0" applyBorder="1"/>
    <xf numFmtId="0" fontId="0" fillId="12" borderId="0" xfId="0" applyFont="1" applyFill="1"/>
    <xf numFmtId="0" fontId="0" fillId="0" borderId="0" xfId="0" applyFont="1"/>
    <xf numFmtId="0" fontId="0" fillId="12" borderId="3" xfId="0" applyFill="1" applyBorder="1"/>
    <xf numFmtId="0" fontId="0" fillId="12" borderId="0" xfId="0" applyFill="1" applyBorder="1"/>
    <xf numFmtId="0" fontId="2" fillId="12" borderId="0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12" borderId="0" xfId="0" applyFill="1"/>
    <xf numFmtId="171" fontId="0" fillId="12" borderId="0" xfId="9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5" xfId="0" applyFont="1" applyFill="1" applyBorder="1" applyAlignment="1"/>
    <xf numFmtId="0" fontId="0" fillId="0" borderId="0" xfId="0" applyFill="1" applyAlignment="1">
      <alignment vertical="top" wrapText="1"/>
    </xf>
    <xf numFmtId="0" fontId="0" fillId="0" borderId="0" xfId="0" applyFill="1" applyBorder="1"/>
    <xf numFmtId="0" fontId="22" fillId="0" borderId="0" xfId="0" applyFont="1"/>
    <xf numFmtId="0" fontId="22" fillId="0" borderId="0" xfId="0" applyFont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0" borderId="5" xfId="0" applyFont="1" applyBorder="1"/>
    <xf numFmtId="0" fontId="22" fillId="0" borderId="25" xfId="0" applyFont="1" applyBorder="1"/>
    <xf numFmtId="0" fontId="22" fillId="0" borderId="0" xfId="0" applyFont="1" applyBorder="1"/>
    <xf numFmtId="0" fontId="22" fillId="0" borderId="45" xfId="0" applyFont="1" applyBorder="1"/>
    <xf numFmtId="0" fontId="22" fillId="0" borderId="16" xfId="0" applyFont="1" applyBorder="1"/>
    <xf numFmtId="0" fontId="22" fillId="0" borderId="17" xfId="0" applyFont="1" applyBorder="1"/>
    <xf numFmtId="0" fontId="22" fillId="0" borderId="26" xfId="0" applyFont="1" applyBorder="1"/>
    <xf numFmtId="0" fontId="22" fillId="0" borderId="7" xfId="0" applyFont="1" applyBorder="1"/>
    <xf numFmtId="0" fontId="22" fillId="0" borderId="8" xfId="0" applyFont="1" applyBorder="1"/>
    <xf numFmtId="0" fontId="22" fillId="0" borderId="0" xfId="0" applyFont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vertical="center"/>
    </xf>
    <xf numFmtId="0" fontId="23" fillId="0" borderId="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3" fillId="16" borderId="5" xfId="0" applyFont="1" applyFill="1" applyBorder="1" applyAlignment="1">
      <alignment horizontal="center" vertical="center" wrapText="1"/>
    </xf>
    <xf numFmtId="0" fontId="2" fillId="16" borderId="5" xfId="0" applyFont="1" applyFill="1" applyBorder="1" applyAlignment="1">
      <alignment horizontal="center"/>
    </xf>
    <xf numFmtId="0" fontId="23" fillId="0" borderId="6" xfId="0" applyFont="1" applyBorder="1"/>
    <xf numFmtId="0" fontId="23" fillId="0" borderId="20" xfId="0" applyFont="1" applyBorder="1"/>
    <xf numFmtId="0" fontId="23" fillId="0" borderId="24" xfId="0" applyFont="1" applyBorder="1"/>
    <xf numFmtId="0" fontId="23" fillId="0" borderId="21" xfId="0" applyFont="1" applyBorder="1"/>
    <xf numFmtId="0" fontId="22" fillId="0" borderId="5" xfId="0" applyFont="1" applyFill="1" applyBorder="1"/>
    <xf numFmtId="0" fontId="24" fillId="0" borderId="5" xfId="0" applyFont="1" applyFill="1" applyBorder="1"/>
    <xf numFmtId="0" fontId="0" fillId="0" borderId="7" xfId="0" applyBorder="1"/>
    <xf numFmtId="0" fontId="0" fillId="0" borderId="8" xfId="0" applyBorder="1"/>
    <xf numFmtId="0" fontId="23" fillId="0" borderId="0" xfId="0" applyFont="1"/>
    <xf numFmtId="173" fontId="0" fillId="0" borderId="0" xfId="9" applyNumberFormat="1" applyFont="1"/>
    <xf numFmtId="164" fontId="0" fillId="0" borderId="0" xfId="0" applyNumberFormat="1"/>
    <xf numFmtId="0" fontId="25" fillId="0" borderId="5" xfId="7" applyFont="1" applyBorder="1" applyAlignment="1">
      <alignment horizontal="left" vertical="center" wrapText="1"/>
    </xf>
    <xf numFmtId="174" fontId="25" fillId="0" borderId="5" xfId="7" applyNumberFormat="1" applyFont="1" applyBorder="1" applyAlignment="1">
      <alignment horizontal="right" vertical="center" wrapText="1"/>
    </xf>
    <xf numFmtId="164" fontId="25" fillId="0" borderId="5" xfId="7" applyNumberFormat="1" applyFont="1" applyBorder="1" applyAlignment="1">
      <alignment horizontal="right" vertical="center" wrapText="1"/>
    </xf>
    <xf numFmtId="175" fontId="25" fillId="0" borderId="5" xfId="7" applyNumberFormat="1" applyFont="1" applyBorder="1" applyAlignment="1">
      <alignment horizontal="right" vertical="center" wrapText="1"/>
    </xf>
    <xf numFmtId="165" fontId="25" fillId="0" borderId="5" xfId="7" applyNumberFormat="1" applyFont="1" applyBorder="1" applyAlignment="1">
      <alignment horizontal="right" vertical="center" wrapText="1"/>
    </xf>
    <xf numFmtId="0" fontId="26" fillId="0" borderId="5" xfId="7" applyFont="1" applyBorder="1" applyAlignment="1">
      <alignment horizontal="left" vertical="center" wrapText="1"/>
    </xf>
    <xf numFmtId="0" fontId="26" fillId="0" borderId="5" xfId="7" applyFont="1" applyBorder="1" applyAlignment="1">
      <alignment horizontal="right" vertical="center" wrapText="1" indent="1"/>
    </xf>
    <xf numFmtId="0" fontId="26" fillId="0" borderId="5" xfId="7" applyFont="1" applyBorder="1" applyAlignment="1">
      <alignment horizontal="right" vertical="center" wrapText="1" indent="2"/>
    </xf>
    <xf numFmtId="176" fontId="25" fillId="0" borderId="5" xfId="7" applyNumberFormat="1" applyFont="1" applyBorder="1" applyAlignment="1">
      <alignment horizontal="right" vertical="center" wrapText="1"/>
    </xf>
    <xf numFmtId="0" fontId="26" fillId="0" borderId="5" xfId="7" applyFont="1" applyBorder="1" applyAlignment="1">
      <alignment horizontal="center" vertical="center" wrapText="1"/>
    </xf>
    <xf numFmtId="177" fontId="25" fillId="0" borderId="5" xfId="7" applyNumberFormat="1" applyFont="1" applyBorder="1" applyAlignment="1">
      <alignment horizontal="right" vertical="center" wrapText="1"/>
    </xf>
    <xf numFmtId="0" fontId="25" fillId="0" borderId="5" xfId="7" applyFont="1" applyBorder="1" applyAlignment="1">
      <alignment horizontal="left" vertical="top" wrapText="1" indent="1"/>
    </xf>
    <xf numFmtId="174" fontId="25" fillId="0" borderId="5" xfId="7" applyNumberFormat="1" applyFont="1" applyBorder="1" applyAlignment="1">
      <alignment horizontal="right" wrapText="1"/>
    </xf>
    <xf numFmtId="164" fontId="25" fillId="0" borderId="5" xfId="7" applyNumberFormat="1" applyFont="1" applyBorder="1" applyAlignment="1">
      <alignment horizontal="right" wrapText="1"/>
    </xf>
    <xf numFmtId="175" fontId="25" fillId="0" borderId="5" xfId="7" applyNumberFormat="1" applyFont="1" applyBorder="1" applyAlignment="1">
      <alignment horizontal="right" wrapText="1"/>
    </xf>
    <xf numFmtId="0" fontId="25" fillId="2" borderId="5" xfId="7" applyFont="1" applyFill="1" applyBorder="1" applyAlignment="1">
      <alignment horizontal="left" vertical="center" wrapText="1"/>
    </xf>
    <xf numFmtId="174" fontId="25" fillId="2" borderId="5" xfId="7" applyNumberFormat="1" applyFont="1" applyFill="1" applyBorder="1" applyAlignment="1">
      <alignment horizontal="right" vertical="center" wrapText="1"/>
    </xf>
    <xf numFmtId="164" fontId="25" fillId="2" borderId="5" xfId="7" applyNumberFormat="1" applyFont="1" applyFill="1" applyBorder="1" applyAlignment="1">
      <alignment horizontal="right" vertical="center" wrapText="1"/>
    </xf>
    <xf numFmtId="175" fontId="25" fillId="2" borderId="5" xfId="7" applyNumberFormat="1" applyFont="1" applyFill="1" applyBorder="1" applyAlignment="1">
      <alignment horizontal="right" vertical="center" wrapText="1"/>
    </xf>
    <xf numFmtId="0" fontId="23" fillId="0" borderId="5" xfId="0" applyFont="1" applyFill="1" applyBorder="1"/>
    <xf numFmtId="0" fontId="22" fillId="0" borderId="5" xfId="0" applyFont="1" applyBorder="1" applyAlignment="1">
      <alignment horizontal="right"/>
    </xf>
    <xf numFmtId="0" fontId="22" fillId="0" borderId="5" xfId="0" applyFont="1" applyFill="1" applyBorder="1" applyAlignment="1">
      <alignment horizontal="right"/>
    </xf>
    <xf numFmtId="0" fontId="0" fillId="0" borderId="6" xfId="0" applyBorder="1"/>
    <xf numFmtId="0" fontId="23" fillId="0" borderId="13" xfId="0" applyFont="1" applyBorder="1" applyAlignment="1">
      <alignment horizontal="center" vertical="center" wrapText="1"/>
    </xf>
    <xf numFmtId="0" fontId="27" fillId="0" borderId="0" xfId="0" applyFont="1"/>
    <xf numFmtId="0" fontId="23" fillId="0" borderId="5" xfId="0" applyFont="1" applyBorder="1" applyAlignment="1">
      <alignment horizontal="center" vertical="center"/>
    </xf>
    <xf numFmtId="0" fontId="28" fillId="0" borderId="5" xfId="0" applyFont="1" applyBorder="1"/>
    <xf numFmtId="0" fontId="28" fillId="0" borderId="5" xfId="0" applyFont="1" applyFill="1" applyBorder="1"/>
    <xf numFmtId="0" fontId="23" fillId="0" borderId="13" xfId="0" applyFont="1" applyBorder="1"/>
    <xf numFmtId="0" fontId="23" fillId="0" borderId="1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25" xfId="0" applyBorder="1"/>
    <xf numFmtId="0" fontId="2" fillId="0" borderId="21" xfId="0" applyFont="1" applyBorder="1"/>
    <xf numFmtId="0" fontId="23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2" fillId="0" borderId="13" xfId="0" applyFont="1" applyBorder="1"/>
    <xf numFmtId="0" fontId="22" fillId="0" borderId="14" xfId="0" applyFont="1" applyBorder="1"/>
    <xf numFmtId="0" fontId="23" fillId="0" borderId="0" xfId="0" applyFont="1" applyFill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6" borderId="5" xfId="0" applyFont="1" applyFill="1" applyBorder="1" applyAlignment="1">
      <alignment horizontal="center" vertical="center"/>
    </xf>
    <xf numFmtId="0" fontId="0" fillId="0" borderId="0" xfId="0" applyNumberFormat="1" applyFill="1" applyAlignment="1"/>
    <xf numFmtId="0" fontId="0" fillId="0" borderId="5" xfId="0" applyBorder="1" applyAlignment="1">
      <alignment horizontal="center"/>
    </xf>
    <xf numFmtId="1" fontId="0" fillId="12" borderId="0" xfId="0" applyNumberFormat="1" applyFill="1" applyBorder="1"/>
    <xf numFmtId="1" fontId="16" fillId="0" borderId="5" xfId="0" applyNumberFormat="1" applyFont="1" applyBorder="1" applyAlignment="1">
      <alignment horizontal="center"/>
    </xf>
    <xf numFmtId="1" fontId="0" fillId="12" borderId="0" xfId="0" applyNumberFormat="1" applyFill="1" applyBorder="1" applyAlignment="1">
      <alignment horizontal="center"/>
    </xf>
    <xf numFmtId="178" fontId="0" fillId="0" borderId="0" xfId="0" applyNumberFormat="1"/>
    <xf numFmtId="164" fontId="5" fillId="0" borderId="5" xfId="0" applyNumberFormat="1" applyFont="1" applyBorder="1" applyAlignment="1">
      <alignment horizontal="center"/>
    </xf>
    <xf numFmtId="0" fontId="0" fillId="0" borderId="50" xfId="0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32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/>
    </xf>
    <xf numFmtId="0" fontId="0" fillId="0" borderId="51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2" fontId="0" fillId="0" borderId="9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" fontId="16" fillId="0" borderId="5" xfId="0" applyNumberFormat="1" applyFont="1" applyFill="1" applyBorder="1" applyAlignment="1">
      <alignment horizontal="center"/>
    </xf>
    <xf numFmtId="14" fontId="0" fillId="0" borderId="39" xfId="0" applyNumberFormat="1" applyBorder="1" applyAlignment="1">
      <alignment horizontal="center"/>
    </xf>
    <xf numFmtId="0" fontId="0" fillId="42" borderId="0" xfId="0" applyFill="1"/>
    <xf numFmtId="0" fontId="0" fillId="42" borderId="0" xfId="0" applyFill="1" applyAlignment="1">
      <alignment horizontal="center" vertical="center" wrapText="1"/>
    </xf>
    <xf numFmtId="0" fontId="0" fillId="42" borderId="0" xfId="0" applyFill="1" applyAlignment="1">
      <alignment horizontal="center" vertical="center"/>
    </xf>
    <xf numFmtId="0" fontId="0" fillId="42" borderId="16" xfId="0" applyFont="1" applyFill="1" applyBorder="1" applyAlignment="1">
      <alignment horizontal="center" vertical="center"/>
    </xf>
    <xf numFmtId="0" fontId="0" fillId="42" borderId="18" xfId="0" applyFont="1" applyFill="1" applyBorder="1" applyAlignment="1">
      <alignment horizontal="center" vertical="center"/>
    </xf>
    <xf numFmtId="10" fontId="0" fillId="42" borderId="30" xfId="1" applyNumberFormat="1" applyFont="1" applyFill="1" applyBorder="1" applyAlignment="1">
      <alignment horizontal="center" vertical="center"/>
    </xf>
    <xf numFmtId="0" fontId="0" fillId="42" borderId="8" xfId="0" applyFont="1" applyFill="1" applyBorder="1" applyAlignment="1">
      <alignment horizontal="center" vertical="center"/>
    </xf>
    <xf numFmtId="10" fontId="0" fillId="42" borderId="50" xfId="1" applyNumberFormat="1" applyFont="1" applyFill="1" applyBorder="1" applyAlignment="1">
      <alignment horizontal="center" vertical="center"/>
    </xf>
    <xf numFmtId="0" fontId="0" fillId="42" borderId="21" xfId="0" applyFont="1" applyFill="1" applyBorder="1" applyAlignment="1">
      <alignment horizontal="center" vertical="center"/>
    </xf>
    <xf numFmtId="10" fontId="0" fillId="42" borderId="54" xfId="1" applyNumberFormat="1" applyFont="1" applyFill="1" applyBorder="1" applyAlignment="1">
      <alignment horizontal="center" vertical="center"/>
    </xf>
    <xf numFmtId="14" fontId="0" fillId="42" borderId="0" xfId="0" applyNumberFormat="1" applyFill="1" applyAlignment="1">
      <alignment horizontal="center" vertical="center" wrapText="1"/>
    </xf>
    <xf numFmtId="0" fontId="5" fillId="42" borderId="21" xfId="0" applyFont="1" applyFill="1" applyBorder="1" applyAlignment="1">
      <alignment horizontal="center" vertical="center"/>
    </xf>
    <xf numFmtId="10" fontId="5" fillId="42" borderId="54" xfId="1" applyNumberFormat="1" applyFont="1" applyFill="1" applyBorder="1" applyAlignment="1">
      <alignment horizontal="center" vertical="center"/>
    </xf>
    <xf numFmtId="0" fontId="5" fillId="42" borderId="16" xfId="0" applyFont="1" applyFill="1" applyBorder="1" applyAlignment="1">
      <alignment horizontal="center" vertical="center"/>
    </xf>
    <xf numFmtId="10" fontId="5" fillId="42" borderId="50" xfId="1" applyNumberFormat="1" applyFont="1" applyFill="1" applyBorder="1" applyAlignment="1">
      <alignment horizontal="center" vertical="center"/>
    </xf>
    <xf numFmtId="2" fontId="33" fillId="42" borderId="5" xfId="0" applyNumberFormat="1" applyFont="1" applyFill="1" applyBorder="1" applyAlignment="1">
      <alignment horizontal="center" vertical="center"/>
    </xf>
    <xf numFmtId="179" fontId="0" fillId="42" borderId="0" xfId="0" applyNumberFormat="1" applyFill="1" applyAlignment="1">
      <alignment horizontal="center" vertical="center"/>
    </xf>
    <xf numFmtId="164" fontId="0" fillId="42" borderId="0" xfId="0" applyNumberFormat="1" applyFill="1" applyAlignment="1">
      <alignment horizontal="center" vertical="center"/>
    </xf>
    <xf numFmtId="10" fontId="0" fillId="42" borderId="0" xfId="1" applyNumberFormat="1" applyFont="1" applyFill="1" applyAlignment="1">
      <alignment horizontal="center" vertical="center"/>
    </xf>
    <xf numFmtId="1" fontId="0" fillId="42" borderId="0" xfId="0" applyNumberFormat="1" applyFill="1" applyAlignment="1">
      <alignment horizontal="center" vertical="center"/>
    </xf>
    <xf numFmtId="167" fontId="0" fillId="42" borderId="0" xfId="0" applyNumberFormat="1" applyFill="1" applyAlignment="1">
      <alignment horizontal="center" vertical="center"/>
    </xf>
    <xf numFmtId="10" fontId="0" fillId="42" borderId="0" xfId="0" applyNumberFormat="1" applyFill="1" applyAlignment="1">
      <alignment horizontal="center" vertical="center"/>
    </xf>
    <xf numFmtId="0" fontId="0" fillId="42" borderId="8" xfId="0" applyFont="1" applyFill="1" applyBorder="1" applyAlignment="1">
      <alignment horizontal="center" vertical="center" wrapText="1"/>
    </xf>
    <xf numFmtId="2" fontId="0" fillId="42" borderId="8" xfId="0" applyNumberFormat="1" applyFont="1" applyFill="1" applyBorder="1" applyAlignment="1">
      <alignment horizontal="center" vertical="center" wrapText="1"/>
    </xf>
    <xf numFmtId="9" fontId="1" fillId="42" borderId="8" xfId="1" applyFont="1" applyFill="1" applyBorder="1" applyAlignment="1">
      <alignment horizontal="center" vertical="center" wrapText="1"/>
    </xf>
    <xf numFmtId="0" fontId="0" fillId="42" borderId="5" xfId="0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 wrapText="1"/>
    </xf>
    <xf numFmtId="164" fontId="0" fillId="42" borderId="5" xfId="0" applyNumberFormat="1" applyFont="1" applyFill="1" applyBorder="1" applyAlignment="1">
      <alignment horizontal="center" vertical="center" wrapText="1"/>
    </xf>
    <xf numFmtId="2" fontId="0" fillId="42" borderId="5" xfId="0" applyNumberFormat="1" applyFont="1" applyFill="1" applyBorder="1" applyAlignment="1">
      <alignment horizontal="center" vertical="center" wrapText="1"/>
    </xf>
    <xf numFmtId="9" fontId="1" fillId="42" borderId="5" xfId="1" applyFont="1" applyFill="1" applyBorder="1" applyAlignment="1">
      <alignment horizontal="center" vertical="center" wrapText="1"/>
    </xf>
    <xf numFmtId="0" fontId="34" fillId="42" borderId="0" xfId="0" applyFont="1" applyFill="1"/>
    <xf numFmtId="0" fontId="0" fillId="43" borderId="26" xfId="0" applyFill="1" applyBorder="1" applyAlignment="1">
      <alignment horizontal="center" vertical="center"/>
    </xf>
    <xf numFmtId="0" fontId="67" fillId="42" borderId="0" xfId="0" applyFont="1" applyFill="1" applyAlignment="1">
      <alignment horizontal="center" vertical="center"/>
    </xf>
    <xf numFmtId="0" fontId="67" fillId="42" borderId="0" xfId="0" applyFont="1" applyFill="1" applyAlignment="1">
      <alignment horizontal="center" vertical="center" wrapText="1"/>
    </xf>
    <xf numFmtId="0" fontId="68" fillId="19" borderId="34" xfId="3" applyFont="1" applyFill="1" applyBorder="1" applyAlignment="1">
      <alignment horizontal="center" vertical="center" wrapText="1"/>
    </xf>
    <xf numFmtId="0" fontId="68" fillId="19" borderId="41" xfId="3" applyFont="1" applyFill="1" applyBorder="1" applyAlignment="1">
      <alignment horizontal="center" vertical="center" wrapText="1"/>
    </xf>
    <xf numFmtId="0" fontId="68" fillId="19" borderId="58" xfId="4" applyFont="1" applyFill="1" applyBorder="1" applyAlignment="1">
      <alignment horizontal="center" vertical="center" wrapText="1"/>
    </xf>
    <xf numFmtId="0" fontId="68" fillId="19" borderId="38" xfId="5" applyFont="1" applyFill="1" applyBorder="1" applyAlignment="1">
      <alignment horizontal="center" vertical="center" wrapText="1"/>
    </xf>
    <xf numFmtId="0" fontId="68" fillId="19" borderId="39" xfId="5" applyFont="1" applyFill="1" applyBorder="1" applyAlignment="1">
      <alignment horizontal="center" vertical="center" wrapText="1"/>
    </xf>
    <xf numFmtId="0" fontId="68" fillId="19" borderId="37" xfId="2" applyFont="1" applyFill="1" applyBorder="1" applyAlignment="1">
      <alignment horizontal="center" vertical="center" wrapText="1"/>
    </xf>
    <xf numFmtId="167" fontId="68" fillId="19" borderId="38" xfId="5" applyNumberFormat="1" applyFont="1" applyFill="1" applyBorder="1" applyAlignment="1">
      <alignment horizontal="center" vertical="center" wrapText="1"/>
    </xf>
    <xf numFmtId="10" fontId="68" fillId="19" borderId="39" xfId="5" applyNumberFormat="1" applyFont="1" applyFill="1" applyBorder="1" applyAlignment="1">
      <alignment horizontal="center" vertical="center" wrapText="1"/>
    </xf>
    <xf numFmtId="0" fontId="70" fillId="45" borderId="58" xfId="0" applyFont="1" applyFill="1" applyBorder="1" applyAlignment="1">
      <alignment vertical="center"/>
    </xf>
    <xf numFmtId="0" fontId="70" fillId="45" borderId="59" xfId="0" applyFont="1" applyFill="1" applyBorder="1" applyAlignment="1">
      <alignment vertical="center"/>
    </xf>
    <xf numFmtId="0" fontId="70" fillId="45" borderId="60" xfId="0" applyFont="1" applyFill="1" applyBorder="1" applyAlignment="1">
      <alignment vertical="center"/>
    </xf>
    <xf numFmtId="10" fontId="0" fillId="42" borderId="51" xfId="1" applyNumberFormat="1" applyFont="1" applyFill="1" applyBorder="1" applyAlignment="1">
      <alignment horizontal="center" vertical="center"/>
    </xf>
    <xf numFmtId="0" fontId="0" fillId="42" borderId="61" xfId="0" applyFont="1" applyFill="1" applyBorder="1" applyAlignment="1">
      <alignment horizontal="center" vertical="center"/>
    </xf>
    <xf numFmtId="10" fontId="0" fillId="42" borderId="44" xfId="1" applyNumberFormat="1" applyFont="1" applyFill="1" applyBorder="1" applyAlignment="1">
      <alignment horizontal="center" vertical="center"/>
    </xf>
    <xf numFmtId="0" fontId="12" fillId="19" borderId="19" xfId="3" applyFont="1" applyFill="1" applyBorder="1" applyAlignment="1">
      <alignment horizontal="center" vertical="center" wrapText="1"/>
    </xf>
    <xf numFmtId="0" fontId="12" fillId="19" borderId="15" xfId="0" applyFont="1" applyFill="1" applyBorder="1" applyAlignment="1">
      <alignment horizontal="center" vertical="center"/>
    </xf>
    <xf numFmtId="0" fontId="12" fillId="19" borderId="23" xfId="3" applyFont="1" applyFill="1" applyBorder="1" applyAlignment="1">
      <alignment horizontal="center" vertical="center" wrapText="1"/>
    </xf>
    <xf numFmtId="164" fontId="0" fillId="42" borderId="8" xfId="0" applyNumberFormat="1" applyFont="1" applyFill="1" applyBorder="1" applyAlignment="1">
      <alignment horizontal="center" vertical="center" wrapText="1"/>
    </xf>
    <xf numFmtId="0" fontId="5" fillId="17" borderId="5" xfId="0" applyFont="1" applyFill="1" applyBorder="1" applyAlignment="1">
      <alignment horizontal="center" vertical="center"/>
    </xf>
    <xf numFmtId="0" fontId="12" fillId="17" borderId="5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 vertical="center"/>
    </xf>
    <xf numFmtId="168" fontId="5" fillId="8" borderId="5" xfId="0" applyNumberFormat="1" applyFont="1" applyFill="1" applyBorder="1" applyAlignment="1">
      <alignment horizontal="center" vertical="center"/>
    </xf>
    <xf numFmtId="170" fontId="5" fillId="8" borderId="5" xfId="0" applyNumberFormat="1" applyFont="1" applyFill="1" applyBorder="1" applyAlignment="1">
      <alignment horizontal="center" vertical="center" wrapText="1"/>
    </xf>
    <xf numFmtId="169" fontId="5" fillId="8" borderId="5" xfId="0" applyNumberFormat="1" applyFont="1" applyFill="1" applyBorder="1" applyAlignment="1">
      <alignment horizontal="center" vertical="center"/>
    </xf>
    <xf numFmtId="10" fontId="5" fillId="8" borderId="5" xfId="8" applyNumberFormat="1" applyFont="1" applyFill="1" applyBorder="1" applyAlignment="1">
      <alignment horizontal="center"/>
    </xf>
    <xf numFmtId="14" fontId="0" fillId="8" borderId="5" xfId="0" applyNumberFormat="1" applyFont="1" applyFill="1" applyBorder="1" applyAlignment="1">
      <alignment horizontal="center"/>
    </xf>
    <xf numFmtId="0" fontId="15" fillId="47" borderId="5" xfId="0" applyFont="1" applyFill="1" applyBorder="1" applyAlignment="1">
      <alignment horizontal="center" vertical="center"/>
    </xf>
    <xf numFmtId="0" fontId="15" fillId="47" borderId="6" xfId="0" applyFont="1" applyFill="1" applyBorder="1" applyAlignment="1">
      <alignment horizontal="center" vertical="center" wrapText="1"/>
    </xf>
    <xf numFmtId="0" fontId="15" fillId="47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1" fontId="15" fillId="47" borderId="5" xfId="9" applyNumberFormat="1" applyFont="1" applyFill="1" applyBorder="1" applyAlignment="1">
      <alignment horizontal="center" vertical="center"/>
    </xf>
    <xf numFmtId="164" fontId="15" fillId="47" borderId="5" xfId="9" applyNumberFormat="1" applyFont="1" applyFill="1" applyBorder="1" applyAlignment="1">
      <alignment horizontal="center" vertical="center"/>
    </xf>
    <xf numFmtId="1" fontId="15" fillId="47" borderId="5" xfId="0" applyNumberFormat="1" applyFont="1" applyFill="1" applyBorder="1" applyAlignment="1">
      <alignment horizontal="center" vertical="center"/>
    </xf>
    <xf numFmtId="9" fontId="15" fillId="47" borderId="5" xfId="1" applyFont="1" applyFill="1" applyBorder="1" applyAlignment="1">
      <alignment horizontal="center" vertical="center"/>
    </xf>
    <xf numFmtId="0" fontId="0" fillId="0" borderId="3" xfId="0" applyFont="1" applyFill="1" applyBorder="1"/>
    <xf numFmtId="165" fontId="0" fillId="0" borderId="0" xfId="0" applyNumberFormat="1" applyFont="1" applyFill="1"/>
    <xf numFmtId="9" fontId="2" fillId="53" borderId="15" xfId="1" applyFont="1" applyFill="1" applyBorder="1" applyAlignment="1">
      <alignment horizontal="center"/>
    </xf>
    <xf numFmtId="9" fontId="2" fillId="53" borderId="6" xfId="1" applyFont="1" applyFill="1" applyBorder="1" applyAlignment="1">
      <alignment horizontal="center"/>
    </xf>
    <xf numFmtId="9" fontId="2" fillId="53" borderId="5" xfId="1" applyFont="1" applyFill="1" applyBorder="1" applyAlignment="1">
      <alignment horizontal="center"/>
    </xf>
    <xf numFmtId="0" fontId="17" fillId="0" borderId="5" xfId="0" applyFont="1" applyFill="1" applyBorder="1" applyAlignment="1">
      <alignment horizontal="left"/>
    </xf>
    <xf numFmtId="0" fontId="0" fillId="0" borderId="17" xfId="0" applyFont="1" applyFill="1" applyBorder="1"/>
    <xf numFmtId="0" fontId="0" fillId="0" borderId="11" xfId="0" applyFont="1" applyFill="1" applyBorder="1"/>
    <xf numFmtId="0" fontId="0" fillId="0" borderId="10" xfId="0" applyFont="1" applyFill="1" applyBorder="1"/>
    <xf numFmtId="0" fontId="0" fillId="0" borderId="12" xfId="0" applyFont="1" applyFill="1" applyBorder="1"/>
    <xf numFmtId="10" fontId="16" fillId="0" borderId="5" xfId="8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1" xfId="0" applyFont="1" applyFill="1" applyBorder="1"/>
    <xf numFmtId="0" fontId="16" fillId="4" borderId="5" xfId="0" applyFont="1" applyFill="1" applyBorder="1" applyAlignment="1">
      <alignment horizontal="center" vertical="center"/>
    </xf>
    <xf numFmtId="168" fontId="16" fillId="0" borderId="5" xfId="0" applyNumberFormat="1" applyFont="1" applyFill="1" applyBorder="1" applyAlignment="1">
      <alignment horizontal="center" vertical="center"/>
    </xf>
    <xf numFmtId="169" fontId="16" fillId="0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  <xf numFmtId="0" fontId="2" fillId="47" borderId="37" xfId="0" applyFont="1" applyFill="1" applyBorder="1" applyAlignment="1">
      <alignment horizontal="center" vertical="center" wrapText="1"/>
    </xf>
    <xf numFmtId="0" fontId="2" fillId="47" borderId="19" xfId="0" applyFont="1" applyFill="1" applyBorder="1" applyAlignment="1">
      <alignment horizontal="center" vertical="center" wrapText="1"/>
    </xf>
    <xf numFmtId="0" fontId="2" fillId="47" borderId="18" xfId="0" applyFont="1" applyFill="1" applyBorder="1" applyAlignment="1">
      <alignment horizontal="center" vertical="center" wrapText="1"/>
    </xf>
    <xf numFmtId="0" fontId="2" fillId="47" borderId="2" xfId="0" applyFont="1" applyFill="1" applyBorder="1" applyAlignment="1">
      <alignment horizontal="center" vertical="center" wrapText="1"/>
    </xf>
    <xf numFmtId="0" fontId="2" fillId="47" borderId="30" xfId="0" applyFont="1" applyFill="1" applyBorder="1" applyAlignment="1">
      <alignment horizontal="center" vertical="center" wrapText="1"/>
    </xf>
    <xf numFmtId="0" fontId="6" fillId="47" borderId="5" xfId="0" applyFont="1" applyFill="1" applyBorder="1" applyAlignment="1">
      <alignment horizontal="center" vertical="center"/>
    </xf>
    <xf numFmtId="0" fontId="6" fillId="47" borderId="6" xfId="0" applyFont="1" applyFill="1" applyBorder="1" applyAlignment="1">
      <alignment horizontal="center" vertical="center" wrapText="1"/>
    </xf>
    <xf numFmtId="9" fontId="2" fillId="53" borderId="8" xfId="1" applyFont="1" applyFill="1" applyBorder="1" applyAlignment="1">
      <alignment horizontal="center"/>
    </xf>
    <xf numFmtId="9" fontId="2" fillId="53" borderId="9" xfId="1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/>
    <xf numFmtId="0" fontId="40" fillId="0" borderId="0" xfId="0" applyFont="1" applyFill="1"/>
    <xf numFmtId="0" fontId="16" fillId="0" borderId="0" xfId="0" applyFont="1" applyFill="1"/>
    <xf numFmtId="0" fontId="5" fillId="0" borderId="0" xfId="0" applyFont="1" applyFill="1"/>
    <xf numFmtId="0" fontId="17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/>
    </xf>
    <xf numFmtId="0" fontId="39" fillId="0" borderId="0" xfId="0" applyFont="1" applyFill="1"/>
    <xf numFmtId="0" fontId="0" fillId="0" borderId="0" xfId="0" applyFont="1" applyFill="1" applyBorder="1"/>
    <xf numFmtId="0" fontId="2" fillId="4" borderId="34" xfId="0" applyFont="1" applyFill="1" applyBorder="1" applyAlignment="1">
      <alignment horizontal="center" vertical="center"/>
    </xf>
    <xf numFmtId="0" fontId="2" fillId="47" borderId="5" xfId="0" applyFont="1" applyFill="1" applyBorder="1"/>
    <xf numFmtId="0" fontId="2" fillId="47" borderId="13" xfId="0" applyFont="1" applyFill="1" applyBorder="1" applyAlignment="1">
      <alignment horizontal="right"/>
    </xf>
    <xf numFmtId="0" fontId="0" fillId="7" borderId="15" xfId="0" applyFont="1" applyFill="1" applyBorder="1"/>
    <xf numFmtId="2" fontId="0" fillId="7" borderId="15" xfId="0" applyNumberFormat="1" applyFont="1" applyFill="1" applyBorder="1" applyAlignment="1">
      <alignment horizontal="center"/>
    </xf>
    <xf numFmtId="9" fontId="0" fillId="7" borderId="15" xfId="1" applyFont="1" applyFill="1" applyBorder="1" applyAlignment="1">
      <alignment horizontal="center" vertical="center"/>
    </xf>
    <xf numFmtId="0" fontId="0" fillId="0" borderId="0" xfId="0" applyFill="1"/>
    <xf numFmtId="0" fontId="0" fillId="4" borderId="5" xfId="0" applyFont="1" applyFill="1" applyBorder="1" applyAlignment="1">
      <alignment horizontal="center"/>
    </xf>
    <xf numFmtId="0" fontId="0" fillId="5" borderId="5" xfId="0" applyFont="1" applyFill="1" applyBorder="1"/>
    <xf numFmtId="0" fontId="0" fillId="5" borderId="5" xfId="0" applyFont="1" applyFill="1" applyBorder="1" applyAlignment="1">
      <alignment horizontal="center"/>
    </xf>
    <xf numFmtId="0" fontId="0" fillId="5" borderId="14" xfId="0" applyFont="1" applyFill="1" applyBorder="1"/>
    <xf numFmtId="0" fontId="0" fillId="4" borderId="9" xfId="0" applyFont="1" applyFill="1" applyBorder="1"/>
    <xf numFmtId="0" fontId="0" fillId="4" borderId="9" xfId="0" applyFont="1" applyFill="1" applyBorder="1" applyAlignment="1">
      <alignment horizontal="center"/>
    </xf>
    <xf numFmtId="0" fontId="0" fillId="4" borderId="14" xfId="0" applyFont="1" applyFill="1" applyBorder="1"/>
    <xf numFmtId="0" fontId="0" fillId="4" borderId="5" xfId="0" applyFont="1" applyFill="1" applyBorder="1"/>
    <xf numFmtId="0" fontId="0" fillId="4" borderId="15" xfId="0" applyFont="1" applyFill="1" applyBorder="1" applyAlignment="1">
      <alignment horizontal="center"/>
    </xf>
    <xf numFmtId="0" fontId="0" fillId="0" borderId="0" xfId="0" applyFont="1" applyFill="1"/>
    <xf numFmtId="0" fontId="17" fillId="0" borderId="0" xfId="0" applyFont="1" applyFill="1" applyAlignment="1">
      <alignment horizontal="left"/>
    </xf>
    <xf numFmtId="0" fontId="0" fillId="9" borderId="29" xfId="0" applyFont="1" applyFill="1" applyBorder="1"/>
    <xf numFmtId="0" fontId="0" fillId="9" borderId="14" xfId="0" applyFont="1" applyFill="1" applyBorder="1"/>
    <xf numFmtId="0" fontId="5" fillId="4" borderId="9" xfId="0" applyFont="1" applyFill="1" applyBorder="1" applyAlignment="1">
      <alignment horizontal="center"/>
    </xf>
    <xf numFmtId="9" fontId="5" fillId="4" borderId="9" xfId="1" applyFont="1" applyFill="1" applyBorder="1" applyAlignment="1">
      <alignment horizontal="center" vertical="center"/>
    </xf>
    <xf numFmtId="9" fontId="5" fillId="4" borderId="5" xfId="1" applyFont="1" applyFill="1" applyBorder="1" applyAlignment="1">
      <alignment horizontal="center" vertical="center"/>
    </xf>
    <xf numFmtId="0" fontId="0" fillId="4" borderId="40" xfId="0" applyFont="1" applyFill="1" applyBorder="1"/>
    <xf numFmtId="0" fontId="0" fillId="4" borderId="15" xfId="0" applyFont="1" applyFill="1" applyBorder="1"/>
    <xf numFmtId="9" fontId="5" fillId="4" borderId="15" xfId="1" applyFont="1" applyFill="1" applyBorder="1" applyAlignment="1">
      <alignment horizontal="center" vertical="center"/>
    </xf>
    <xf numFmtId="0" fontId="0" fillId="9" borderId="9" xfId="0" applyFont="1" applyFill="1" applyBorder="1" applyAlignment="1">
      <alignment horizontal="center"/>
    </xf>
    <xf numFmtId="9" fontId="0" fillId="9" borderId="9" xfId="1" applyFont="1" applyFill="1" applyBorder="1" applyAlignment="1">
      <alignment horizontal="center" vertical="center"/>
    </xf>
    <xf numFmtId="165" fontId="0" fillId="5" borderId="9" xfId="0" applyNumberFormat="1" applyFont="1" applyFill="1" applyBorder="1"/>
    <xf numFmtId="0" fontId="0" fillId="5" borderId="9" xfId="0" applyFont="1" applyFill="1" applyBorder="1"/>
    <xf numFmtId="0" fontId="0" fillId="5" borderId="9" xfId="0" applyFont="1" applyFill="1" applyBorder="1" applyAlignment="1">
      <alignment horizontal="center"/>
    </xf>
    <xf numFmtId="165" fontId="0" fillId="5" borderId="5" xfId="0" applyNumberFormat="1" applyFont="1" applyFill="1" applyBorder="1"/>
    <xf numFmtId="0" fontId="0" fillId="9" borderId="9" xfId="0" applyFont="1" applyFill="1" applyBorder="1"/>
    <xf numFmtId="0" fontId="0" fillId="9" borderId="5" xfId="0" applyFont="1" applyFill="1" applyBorder="1"/>
    <xf numFmtId="0" fontId="0" fillId="48" borderId="14" xfId="0" applyFont="1" applyFill="1" applyBorder="1"/>
    <xf numFmtId="0" fontId="0" fillId="48" borderId="5" xfId="0" applyFont="1" applyFill="1" applyBorder="1"/>
    <xf numFmtId="0" fontId="0" fillId="48" borderId="5" xfId="0" applyFont="1" applyFill="1" applyBorder="1" applyAlignment="1">
      <alignment horizontal="center"/>
    </xf>
    <xf numFmtId="0" fontId="0" fillId="5" borderId="40" xfId="0" applyFont="1" applyFill="1" applyBorder="1"/>
    <xf numFmtId="0" fontId="0" fillId="5" borderId="15" xfId="0" applyFont="1" applyFill="1" applyBorder="1"/>
    <xf numFmtId="0" fontId="0" fillId="5" borderId="15" xfId="0" applyFont="1" applyFill="1" applyBorder="1" applyAlignment="1">
      <alignment horizontal="center"/>
    </xf>
    <xf numFmtId="9" fontId="0" fillId="48" borderId="5" xfId="1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4" fontId="5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2" fontId="0" fillId="48" borderId="5" xfId="0" applyNumberFormat="1" applyFont="1" applyFill="1" applyBorder="1" applyAlignment="1">
      <alignment horizontal="center"/>
    </xf>
    <xf numFmtId="2" fontId="5" fillId="48" borderId="5" xfId="0" applyNumberFormat="1" applyFont="1" applyFill="1" applyBorder="1" applyAlignment="1">
      <alignment horizontal="center"/>
    </xf>
    <xf numFmtId="2" fontId="0" fillId="48" borderId="5" xfId="9" applyNumberFormat="1" applyFont="1" applyFill="1" applyBorder="1" applyAlignment="1">
      <alignment horizontal="center"/>
    </xf>
    <xf numFmtId="0" fontId="45" fillId="48" borderId="5" xfId="0" applyFont="1" applyFill="1" applyBorder="1" applyAlignment="1">
      <alignment horizontal="center"/>
    </xf>
    <xf numFmtId="0" fontId="31" fillId="48" borderId="5" xfId="0" applyFont="1" applyFill="1" applyBorder="1"/>
    <xf numFmtId="0" fontId="31" fillId="48" borderId="5" xfId="0" applyFont="1" applyFill="1" applyBorder="1" applyAlignment="1">
      <alignment horizontal="center"/>
    </xf>
    <xf numFmtId="0" fontId="5" fillId="48" borderId="14" xfId="0" applyFont="1" applyFill="1" applyBorder="1"/>
    <xf numFmtId="0" fontId="5" fillId="48" borderId="5" xfId="0" applyFont="1" applyFill="1" applyBorder="1"/>
    <xf numFmtId="0" fontId="5" fillId="48" borderId="5" xfId="0" applyFont="1" applyFill="1" applyBorder="1" applyAlignment="1">
      <alignment horizontal="center"/>
    </xf>
    <xf numFmtId="0" fontId="0" fillId="56" borderId="9" xfId="0" applyFont="1" applyFill="1" applyBorder="1" applyAlignment="1">
      <alignment horizontal="center"/>
    </xf>
    <xf numFmtId="9" fontId="1" fillId="56" borderId="9" xfId="1" applyFont="1" applyFill="1" applyBorder="1" applyAlignment="1">
      <alignment horizontal="center"/>
    </xf>
    <xf numFmtId="0" fontId="0" fillId="56" borderId="14" xfId="0" applyFont="1" applyFill="1" applyBorder="1"/>
    <xf numFmtId="0" fontId="0" fillId="56" borderId="5" xfId="0" applyFont="1" applyFill="1" applyBorder="1" applyAlignment="1">
      <alignment horizontal="center"/>
    </xf>
    <xf numFmtId="9" fontId="1" fillId="56" borderId="5" xfId="1" applyFont="1" applyFill="1" applyBorder="1" applyAlignment="1">
      <alignment horizontal="center"/>
    </xf>
    <xf numFmtId="0" fontId="0" fillId="56" borderId="15" xfId="0" applyFont="1" applyFill="1" applyBorder="1" applyAlignment="1">
      <alignment horizontal="center"/>
    </xf>
    <xf numFmtId="9" fontId="1" fillId="56" borderId="15" xfId="1" applyFont="1" applyFill="1" applyBorder="1" applyAlignment="1">
      <alignment horizontal="center"/>
    </xf>
    <xf numFmtId="0" fontId="2" fillId="49" borderId="9" xfId="0" applyFont="1" applyFill="1" applyBorder="1" applyAlignment="1">
      <alignment horizontal="center"/>
    </xf>
    <xf numFmtId="9" fontId="2" fillId="49" borderId="9" xfId="1" applyFont="1" applyFill="1" applyBorder="1" applyAlignment="1">
      <alignment horizontal="center"/>
    </xf>
    <xf numFmtId="0" fontId="2" fillId="49" borderId="14" xfId="0" applyFont="1" applyFill="1" applyBorder="1"/>
    <xf numFmtId="0" fontId="2" fillId="49" borderId="5" xfId="0" applyFont="1" applyFill="1" applyBorder="1" applyAlignment="1">
      <alignment horizontal="center"/>
    </xf>
    <xf numFmtId="9" fontId="2" fillId="49" borderId="5" xfId="1" applyFont="1" applyFill="1" applyBorder="1" applyAlignment="1">
      <alignment horizontal="center"/>
    </xf>
    <xf numFmtId="0" fontId="2" fillId="49" borderId="15" xfId="0" applyFont="1" applyFill="1" applyBorder="1" applyAlignment="1">
      <alignment horizontal="center"/>
    </xf>
    <xf numFmtId="9" fontId="2" fillId="49" borderId="15" xfId="1" applyFont="1" applyFill="1" applyBorder="1" applyAlignment="1">
      <alignment horizontal="center"/>
    </xf>
    <xf numFmtId="0" fontId="0" fillId="50" borderId="16" xfId="0" applyFont="1" applyFill="1" applyBorder="1" applyAlignment="1">
      <alignment horizontal="center" vertical="center"/>
    </xf>
    <xf numFmtId="0" fontId="0" fillId="50" borderId="13" xfId="0" applyFont="1" applyFill="1" applyBorder="1" applyAlignment="1">
      <alignment horizontal="center" vertical="center"/>
    </xf>
    <xf numFmtId="0" fontId="5" fillId="50" borderId="13" xfId="0" applyFont="1" applyFill="1" applyBorder="1" applyAlignment="1">
      <alignment horizontal="center" vertical="center"/>
    </xf>
    <xf numFmtId="0" fontId="0" fillId="50" borderId="13" xfId="0" applyFill="1" applyBorder="1" applyAlignment="1">
      <alignment horizontal="center" vertical="center"/>
    </xf>
    <xf numFmtId="0" fontId="0" fillId="50" borderId="70" xfId="0" applyFont="1" applyFill="1" applyBorder="1" applyAlignment="1">
      <alignment horizontal="center" vertical="center"/>
    </xf>
    <xf numFmtId="0" fontId="68" fillId="19" borderId="1" xfId="0" applyFont="1" applyFill="1" applyBorder="1" applyAlignment="1">
      <alignment horizontal="center" vertical="center" wrapText="1"/>
    </xf>
    <xf numFmtId="0" fontId="69" fillId="19" borderId="19" xfId="0" applyFont="1" applyFill="1" applyBorder="1" applyAlignment="1">
      <alignment horizontal="center" vertical="center" wrapText="1"/>
    </xf>
    <xf numFmtId="0" fontId="69" fillId="19" borderId="47" xfId="0" applyFont="1" applyFill="1" applyBorder="1" applyAlignment="1">
      <alignment horizontal="center" vertical="center" wrapText="1"/>
    </xf>
    <xf numFmtId="0" fontId="68" fillId="19" borderId="19" xfId="5" applyFont="1" applyFill="1" applyBorder="1" applyAlignment="1">
      <alignment horizontal="center" vertical="center" wrapText="1"/>
    </xf>
    <xf numFmtId="164" fontId="0" fillId="42" borderId="21" xfId="0" applyNumberFormat="1" applyFont="1" applyFill="1" applyBorder="1" applyAlignment="1">
      <alignment horizontal="center" vertical="center"/>
    </xf>
    <xf numFmtId="164" fontId="2" fillId="42" borderId="0" xfId="0" applyNumberFormat="1" applyFont="1" applyFill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2" fontId="12" fillId="42" borderId="5" xfId="0" applyNumberFormat="1" applyFont="1" applyFill="1" applyBorder="1" applyAlignment="1">
      <alignment horizontal="center" vertical="center"/>
    </xf>
    <xf numFmtId="164" fontId="2" fillId="42" borderId="5" xfId="0" applyNumberFormat="1" applyFont="1" applyFill="1" applyBorder="1" applyAlignment="1">
      <alignment horizontal="center" vertical="center"/>
    </xf>
    <xf numFmtId="164" fontId="12" fillId="42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10" fontId="0" fillId="42" borderId="50" xfId="1" applyNumberFormat="1" applyFont="1" applyFill="1" applyBorder="1" applyAlignment="1">
      <alignment horizontal="center" vertical="center"/>
    </xf>
    <xf numFmtId="2" fontId="0" fillId="42" borderId="5" xfId="0" applyNumberFormat="1" applyFont="1" applyFill="1" applyBorder="1" applyAlignment="1">
      <alignment horizontal="center" vertical="center"/>
    </xf>
    <xf numFmtId="0" fontId="0" fillId="7" borderId="14" xfId="0" applyFont="1" applyFill="1" applyBorder="1"/>
    <xf numFmtId="9" fontId="0" fillId="7" borderId="5" xfId="1" applyFont="1" applyFill="1" applyBorder="1" applyAlignment="1">
      <alignment horizontal="center" vertical="center"/>
    </xf>
    <xf numFmtId="0" fontId="0" fillId="7" borderId="5" xfId="0" applyFont="1" applyFill="1" applyBorder="1"/>
    <xf numFmtId="0" fontId="0" fillId="7" borderId="5" xfId="0" applyFont="1" applyFill="1" applyBorder="1" applyAlignment="1">
      <alignment horizontal="center"/>
    </xf>
    <xf numFmtId="2" fontId="0" fillId="7" borderId="5" xfId="0" applyNumberFormat="1" applyFont="1" applyFill="1" applyBorder="1" applyAlignment="1">
      <alignment horizontal="center"/>
    </xf>
    <xf numFmtId="0" fontId="0" fillId="42" borderId="5" xfId="0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0" fontId="41" fillId="0" borderId="0" xfId="10" applyFont="1" applyFill="1" applyBorder="1" applyAlignment="1">
      <alignment horizontal="center" vertical="center" wrapText="1"/>
    </xf>
    <xf numFmtId="0" fontId="41" fillId="0" borderId="0" xfId="10" applyFont="1" applyFill="1" applyBorder="1" applyAlignment="1">
      <alignment horizontal="center" vertical="center" wrapText="1"/>
    </xf>
    <xf numFmtId="0" fontId="0" fillId="7" borderId="14" xfId="0" applyFill="1" applyBorder="1"/>
    <xf numFmtId="0" fontId="0" fillId="4" borderId="14" xfId="0" applyFill="1" applyBorder="1"/>
    <xf numFmtId="0" fontId="0" fillId="8" borderId="5" xfId="0" applyFont="1" applyFill="1" applyBorder="1" applyAlignment="1">
      <alignment horizontal="center" vertical="center"/>
    </xf>
    <xf numFmtId="0" fontId="5" fillId="52" borderId="35" xfId="0" applyFont="1" applyFill="1" applyBorder="1" applyAlignment="1">
      <alignment horizontal="center" vertical="center"/>
    </xf>
    <xf numFmtId="0" fontId="0" fillId="9" borderId="14" xfId="0" applyFill="1" applyBorder="1"/>
    <xf numFmtId="0" fontId="0" fillId="5" borderId="29" xfId="0" applyFill="1" applyBorder="1"/>
    <xf numFmtId="0" fontId="0" fillId="5" borderId="14" xfId="0" applyFill="1" applyBorder="1"/>
    <xf numFmtId="0" fontId="0" fillId="48" borderId="14" xfId="0" applyFill="1" applyBorder="1"/>
    <xf numFmtId="0" fontId="0" fillId="48" borderId="29" xfId="0" applyFill="1" applyBorder="1"/>
    <xf numFmtId="0" fontId="0" fillId="48" borderId="9" xfId="0" applyFont="1" applyFill="1" applyBorder="1"/>
    <xf numFmtId="0" fontId="0" fillId="48" borderId="9" xfId="0" applyFont="1" applyFill="1" applyBorder="1" applyAlignment="1">
      <alignment horizontal="center"/>
    </xf>
    <xf numFmtId="9" fontId="0" fillId="48" borderId="9" xfId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/>
    </xf>
    <xf numFmtId="0" fontId="12" fillId="48" borderId="9" xfId="0" applyFont="1" applyFill="1" applyBorder="1" applyAlignment="1">
      <alignment horizontal="center" vertical="center"/>
    </xf>
    <xf numFmtId="0" fontId="12" fillId="48" borderId="5" xfId="0" applyFont="1" applyFill="1" applyBorder="1" applyAlignment="1">
      <alignment horizontal="center" vertical="center"/>
    </xf>
    <xf numFmtId="2" fontId="12" fillId="7" borderId="5" xfId="0" applyNumberFormat="1" applyFont="1" applyFill="1" applyBorder="1" applyAlignment="1">
      <alignment horizontal="center"/>
    </xf>
    <xf numFmtId="2" fontId="12" fillId="7" borderId="15" xfId="0" applyNumberFormat="1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0" borderId="0" xfId="0" applyFont="1" applyFill="1"/>
    <xf numFmtId="0" fontId="12" fillId="9" borderId="9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164" fontId="12" fillId="5" borderId="5" xfId="0" applyNumberFormat="1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6" borderId="9" xfId="0" applyFont="1" applyFill="1" applyBorder="1" applyAlignment="1">
      <alignment horizontal="center"/>
    </xf>
    <xf numFmtId="0" fontId="12" fillId="56" borderId="5" xfId="0" applyFont="1" applyFill="1" applyBorder="1" applyAlignment="1">
      <alignment horizontal="center"/>
    </xf>
    <xf numFmtId="0" fontId="12" fillId="56" borderId="15" xfId="0" applyFont="1" applyFill="1" applyBorder="1" applyAlignment="1">
      <alignment horizontal="center"/>
    </xf>
    <xf numFmtId="164" fontId="12" fillId="49" borderId="9" xfId="0" applyNumberFormat="1" applyFont="1" applyFill="1" applyBorder="1" applyAlignment="1">
      <alignment horizontal="center"/>
    </xf>
    <xf numFmtId="2" fontId="12" fillId="49" borderId="15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Fill="1" applyAlignment="1">
      <alignment vertical="center"/>
    </xf>
    <xf numFmtId="165" fontId="0" fillId="5" borderId="5" xfId="0" applyNumberFormat="1" applyFont="1" applyFill="1" applyBorder="1" applyAlignment="1">
      <alignment horizontal="center"/>
    </xf>
    <xf numFmtId="14" fontId="0" fillId="0" borderId="0" xfId="0" applyNumberFormat="1" applyFill="1"/>
    <xf numFmtId="14" fontId="0" fillId="56" borderId="33" xfId="0" applyNumberFormat="1" applyFont="1" applyFill="1" applyBorder="1" applyAlignment="1">
      <alignment horizontal="center"/>
    </xf>
    <xf numFmtId="14" fontId="0" fillId="56" borderId="35" xfId="0" applyNumberFormat="1" applyFont="1" applyFill="1" applyBorder="1" applyAlignment="1">
      <alignment horizontal="center"/>
    </xf>
    <xf numFmtId="14" fontId="0" fillId="56" borderId="36" xfId="0" applyNumberFormat="1" applyFont="1" applyFill="1" applyBorder="1" applyAlignment="1">
      <alignment horizontal="center"/>
    </xf>
    <xf numFmtId="14" fontId="2" fillId="49" borderId="33" xfId="0" applyNumberFormat="1" applyFont="1" applyFill="1" applyBorder="1" applyAlignment="1">
      <alignment horizontal="center"/>
    </xf>
    <xf numFmtId="14" fontId="2" fillId="49" borderId="35" xfId="0" applyNumberFormat="1" applyFont="1" applyFill="1" applyBorder="1" applyAlignment="1">
      <alignment horizontal="center"/>
    </xf>
    <xf numFmtId="14" fontId="2" fillId="49" borderId="36" xfId="0" applyNumberFormat="1" applyFont="1" applyFill="1" applyBorder="1" applyAlignment="1">
      <alignment horizontal="center"/>
    </xf>
    <xf numFmtId="14" fontId="0" fillId="0" borderId="0" xfId="0" applyNumberFormat="1" applyFont="1" applyFill="1"/>
    <xf numFmtId="2" fontId="0" fillId="8" borderId="5" xfId="0" applyNumberFormat="1" applyFont="1" applyFill="1" applyBorder="1" applyAlignment="1">
      <alignment horizontal="center" vertical="center"/>
    </xf>
    <xf numFmtId="10" fontId="0" fillId="0" borderId="0" xfId="0" applyNumberFormat="1" applyFill="1"/>
    <xf numFmtId="10" fontId="0" fillId="0" borderId="0" xfId="0" applyNumberFormat="1" applyFont="1" applyFill="1"/>
    <xf numFmtId="0" fontId="17" fillId="0" borderId="17" xfId="0" applyFont="1" applyFill="1" applyBorder="1" applyAlignment="1">
      <alignment horizontal="left"/>
    </xf>
    <xf numFmtId="0" fontId="17" fillId="0" borderId="14" xfId="0" applyFont="1" applyFill="1" applyBorder="1" applyAlignment="1">
      <alignment horizontal="left"/>
    </xf>
    <xf numFmtId="0" fontId="0" fillId="0" borderId="5" xfId="0" applyFont="1" applyFill="1" applyBorder="1"/>
    <xf numFmtId="0" fontId="0" fillId="9" borderId="5" xfId="0" applyFont="1" applyFill="1" applyBorder="1" applyAlignment="1">
      <alignment horizontal="center"/>
    </xf>
    <xf numFmtId="9" fontId="0" fillId="9" borderId="5" xfId="1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9" fontId="0" fillId="5" borderId="5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right"/>
    </xf>
    <xf numFmtId="164" fontId="12" fillId="49" borderId="5" xfId="0" applyNumberFormat="1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 vertical="center" wrapText="1"/>
    </xf>
    <xf numFmtId="0" fontId="12" fillId="13" borderId="9" xfId="0" applyFont="1" applyFill="1" applyBorder="1" applyAlignment="1">
      <alignment horizontal="center" vertical="center" wrapText="1"/>
    </xf>
    <xf numFmtId="0" fontId="2" fillId="49" borderId="9" xfId="0" applyFont="1" applyFill="1" applyBorder="1" applyAlignment="1">
      <alignment horizontal="center" vertical="center" wrapText="1"/>
    </xf>
    <xf numFmtId="10" fontId="2" fillId="49" borderId="33" xfId="0" applyNumberFormat="1" applyFont="1" applyFill="1" applyBorder="1" applyAlignment="1">
      <alignment horizontal="center" vertical="center" wrapText="1"/>
    </xf>
    <xf numFmtId="10" fontId="1" fillId="8" borderId="35" xfId="1" applyNumberFormat="1" applyFont="1" applyFill="1" applyBorder="1" applyAlignment="1">
      <alignment horizontal="center" vertical="center"/>
    </xf>
    <xf numFmtId="0" fontId="2" fillId="13" borderId="29" xfId="0" applyFont="1" applyFill="1" applyBorder="1" applyAlignment="1">
      <alignment horizontal="center" vertical="center" wrapText="1"/>
    </xf>
    <xf numFmtId="0" fontId="0" fillId="7" borderId="40" xfId="0" applyFont="1" applyFill="1" applyBorder="1"/>
    <xf numFmtId="14" fontId="2" fillId="13" borderId="27" xfId="0" applyNumberFormat="1" applyFont="1" applyFill="1" applyBorder="1" applyAlignment="1">
      <alignment horizontal="center" vertical="center" wrapText="1"/>
    </xf>
    <xf numFmtId="14" fontId="0" fillId="7" borderId="13" xfId="0" applyNumberFormat="1" applyFont="1" applyFill="1" applyBorder="1" applyAlignment="1">
      <alignment horizontal="center"/>
    </xf>
    <xf numFmtId="14" fontId="0" fillId="7" borderId="70" xfId="0" applyNumberFormat="1" applyFont="1" applyFill="1" applyBorder="1" applyAlignment="1">
      <alignment horizontal="center"/>
    </xf>
    <xf numFmtId="0" fontId="2" fillId="49" borderId="32" xfId="0" applyFont="1" applyFill="1" applyBorder="1" applyAlignment="1">
      <alignment horizontal="center" vertical="center" wrapText="1"/>
    </xf>
    <xf numFmtId="0" fontId="0" fillId="8" borderId="52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vertical="center"/>
    </xf>
    <xf numFmtId="164" fontId="5" fillId="0" borderId="7" xfId="0" applyNumberFormat="1" applyFont="1" applyFill="1" applyBorder="1" applyAlignment="1">
      <alignment horizontal="center" vertical="center"/>
    </xf>
    <xf numFmtId="10" fontId="5" fillId="0" borderId="7" xfId="1" applyNumberFormat="1" applyFont="1" applyFill="1" applyBorder="1" applyAlignment="1">
      <alignment horizontal="center" vertical="center"/>
    </xf>
    <xf numFmtId="0" fontId="0" fillId="0" borderId="8" xfId="0" applyFont="1" applyFill="1" applyBorder="1"/>
    <xf numFmtId="0" fontId="0" fillId="4" borderId="29" xfId="0" applyFill="1" applyBorder="1"/>
    <xf numFmtId="0" fontId="5" fillId="4" borderId="35" xfId="0" applyFont="1" applyFill="1" applyBorder="1" applyAlignment="1">
      <alignment horizontal="center" vertical="center" wrapText="1"/>
    </xf>
    <xf numFmtId="14" fontId="0" fillId="4" borderId="27" xfId="0" applyNumberFormat="1" applyFill="1" applyBorder="1" applyAlignment="1">
      <alignment horizontal="center"/>
    </xf>
    <xf numFmtId="14" fontId="0" fillId="4" borderId="13" xfId="0" applyNumberFormat="1" applyFill="1" applyBorder="1" applyAlignment="1">
      <alignment horizontal="center"/>
    </xf>
    <xf numFmtId="14" fontId="0" fillId="4" borderId="70" xfId="0" applyNumberFormat="1" applyFill="1" applyBorder="1" applyAlignment="1">
      <alignment horizontal="center"/>
    </xf>
    <xf numFmtId="0" fontId="40" fillId="0" borderId="7" xfId="0" applyFont="1" applyFill="1" applyBorder="1"/>
    <xf numFmtId="0" fontId="5" fillId="0" borderId="7" xfId="0" applyFont="1" applyFill="1" applyBorder="1"/>
    <xf numFmtId="0" fontId="32" fillId="0" borderId="7" xfId="0" applyFont="1" applyFill="1" applyBorder="1"/>
    <xf numFmtId="165" fontId="32" fillId="0" borderId="7" xfId="0" applyNumberFormat="1" applyFont="1" applyFill="1" applyBorder="1"/>
    <xf numFmtId="0" fontId="12" fillId="0" borderId="7" xfId="0" applyFont="1" applyFill="1" applyBorder="1"/>
    <xf numFmtId="0" fontId="0" fillId="0" borderId="7" xfId="0" applyFont="1" applyFill="1" applyBorder="1"/>
    <xf numFmtId="14" fontId="0" fillId="0" borderId="7" xfId="0" applyNumberFormat="1" applyFill="1" applyBorder="1"/>
    <xf numFmtId="164" fontId="17" fillId="0" borderId="7" xfId="0" applyNumberFormat="1" applyFont="1" applyFill="1" applyBorder="1" applyAlignment="1">
      <alignment horizontal="center" vertical="center"/>
    </xf>
    <xf numFmtId="10" fontId="17" fillId="0" borderId="7" xfId="1" applyNumberFormat="1" applyFont="1" applyFill="1" applyBorder="1" applyAlignment="1">
      <alignment horizontal="center" vertical="center"/>
    </xf>
    <xf numFmtId="0" fontId="0" fillId="9" borderId="15" xfId="0" applyFont="1" applyFill="1" applyBorder="1"/>
    <xf numFmtId="0" fontId="0" fillId="9" borderId="15" xfId="0" applyFont="1" applyFill="1" applyBorder="1" applyAlignment="1">
      <alignment horizontal="center"/>
    </xf>
    <xf numFmtId="0" fontId="12" fillId="9" borderId="15" xfId="0" applyFont="1" applyFill="1" applyBorder="1" applyAlignment="1">
      <alignment horizontal="center"/>
    </xf>
    <xf numFmtId="9" fontId="0" fillId="9" borderId="15" xfId="1" applyFont="1" applyFill="1" applyBorder="1" applyAlignment="1">
      <alignment horizontal="center" vertical="center"/>
    </xf>
    <xf numFmtId="0" fontId="0" fillId="9" borderId="40" xfId="0" applyFont="1" applyFill="1" applyBorder="1"/>
    <xf numFmtId="14" fontId="0" fillId="9" borderId="27" xfId="0" applyNumberFormat="1" applyFill="1" applyBorder="1" applyAlignment="1">
      <alignment horizontal="center"/>
    </xf>
    <xf numFmtId="14" fontId="0" fillId="9" borderId="13" xfId="0" applyNumberFormat="1" applyFill="1" applyBorder="1" applyAlignment="1">
      <alignment horizontal="center"/>
    </xf>
    <xf numFmtId="14" fontId="0" fillId="9" borderId="70" xfId="0" applyNumberFormat="1" applyFill="1" applyBorder="1" applyAlignment="1">
      <alignment horizontal="center"/>
    </xf>
    <xf numFmtId="0" fontId="42" fillId="0" borderId="7" xfId="0" applyFont="1" applyFill="1" applyBorder="1"/>
    <xf numFmtId="0" fontId="42" fillId="0" borderId="7" xfId="0" applyFont="1" applyFill="1" applyBorder="1" applyAlignment="1">
      <alignment vertical="center"/>
    </xf>
    <xf numFmtId="0" fontId="39" fillId="0" borderId="7" xfId="0" applyFont="1" applyFill="1" applyBorder="1" applyAlignment="1"/>
    <xf numFmtId="0" fontId="39" fillId="0" borderId="7" xfId="0" applyFont="1" applyFill="1" applyBorder="1"/>
    <xf numFmtId="0" fontId="12" fillId="0" borderId="7" xfId="0" applyFont="1" applyFill="1" applyBorder="1" applyAlignment="1">
      <alignment horizontal="center"/>
    </xf>
    <xf numFmtId="14" fontId="39" fillId="0" borderId="7" xfId="0" applyNumberFormat="1" applyFont="1" applyFill="1" applyBorder="1"/>
    <xf numFmtId="0" fontId="39" fillId="0" borderId="7" xfId="0" applyFont="1" applyFill="1" applyBorder="1" applyAlignment="1">
      <alignment vertical="center"/>
    </xf>
    <xf numFmtId="10" fontId="39" fillId="0" borderId="7" xfId="0" applyNumberFormat="1" applyFont="1" applyFill="1" applyBorder="1" applyAlignment="1">
      <alignment vertical="center"/>
    </xf>
    <xf numFmtId="9" fontId="0" fillId="5" borderId="9" xfId="1" applyFont="1" applyFill="1" applyBorder="1" applyAlignment="1">
      <alignment horizontal="center" vertical="center"/>
    </xf>
    <xf numFmtId="165" fontId="0" fillId="8" borderId="9" xfId="0" applyNumberFormat="1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10" fontId="1" fillId="8" borderId="33" xfId="1" applyNumberFormat="1" applyFont="1" applyFill="1" applyBorder="1" applyAlignment="1">
      <alignment horizontal="center" vertical="center"/>
    </xf>
    <xf numFmtId="9" fontId="0" fillId="5" borderId="15" xfId="1" applyFont="1" applyFill="1" applyBorder="1" applyAlignment="1">
      <alignment horizontal="center" vertical="center"/>
    </xf>
    <xf numFmtId="14" fontId="0" fillId="5" borderId="27" xfId="0" applyNumberFormat="1" applyFill="1" applyBorder="1" applyAlignment="1">
      <alignment horizontal="center"/>
    </xf>
    <xf numFmtId="14" fontId="0" fillId="5" borderId="13" xfId="0" applyNumberFormat="1" applyFill="1" applyBorder="1" applyAlignment="1">
      <alignment horizontal="center"/>
    </xf>
    <xf numFmtId="14" fontId="0" fillId="5" borderId="13" xfId="0" applyNumberFormat="1" applyFont="1" applyFill="1" applyBorder="1" applyAlignment="1">
      <alignment horizontal="center"/>
    </xf>
    <xf numFmtId="14" fontId="0" fillId="5" borderId="70" xfId="0" applyNumberFormat="1" applyFill="1" applyBorder="1" applyAlignment="1">
      <alignment horizontal="center"/>
    </xf>
    <xf numFmtId="165" fontId="0" fillId="8" borderId="32" xfId="0" applyNumberFormat="1" applyFont="1" applyFill="1" applyBorder="1" applyAlignment="1">
      <alignment horizontal="center" vertical="center"/>
    </xf>
    <xf numFmtId="0" fontId="37" fillId="0" borderId="7" xfId="0" applyFont="1" applyFill="1" applyBorder="1"/>
    <xf numFmtId="165" fontId="5" fillId="0" borderId="7" xfId="0" applyNumberFormat="1" applyFont="1" applyFill="1" applyBorder="1"/>
    <xf numFmtId="165" fontId="12" fillId="0" borderId="7" xfId="0" applyNumberFormat="1" applyFont="1" applyFill="1" applyBorder="1"/>
    <xf numFmtId="9" fontId="5" fillId="0" borderId="7" xfId="1" applyFont="1" applyFill="1" applyBorder="1"/>
    <xf numFmtId="14" fontId="5" fillId="0" borderId="7" xfId="0" applyNumberFormat="1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10" fontId="0" fillId="0" borderId="7" xfId="0" applyNumberFormat="1" applyFont="1" applyFill="1" applyBorder="1" applyAlignment="1">
      <alignment vertical="center"/>
    </xf>
    <xf numFmtId="14" fontId="0" fillId="48" borderId="27" xfId="0" applyNumberFormat="1" applyFill="1" applyBorder="1" applyAlignment="1">
      <alignment horizontal="center"/>
    </xf>
    <xf numFmtId="14" fontId="0" fillId="48" borderId="13" xfId="0" applyNumberFormat="1" applyFill="1" applyBorder="1" applyAlignment="1">
      <alignment horizontal="center"/>
    </xf>
    <xf numFmtId="0" fontId="16" fillId="0" borderId="7" xfId="0" applyFont="1" applyFill="1" applyBorder="1"/>
    <xf numFmtId="10" fontId="1" fillId="0" borderId="7" xfId="1" applyNumberFormat="1" applyFont="1" applyFill="1" applyBorder="1" applyAlignment="1">
      <alignment horizontal="center" vertical="center"/>
    </xf>
    <xf numFmtId="0" fontId="0" fillId="56" borderId="13" xfId="0" applyFont="1" applyFill="1" applyBorder="1"/>
    <xf numFmtId="0" fontId="0" fillId="0" borderId="7" xfId="0" applyFont="1" applyFill="1" applyBorder="1" applyAlignment="1">
      <alignment horizontal="right"/>
    </xf>
    <xf numFmtId="14" fontId="0" fillId="0" borderId="7" xfId="0" applyNumberFormat="1" applyFill="1" applyBorder="1" applyAlignment="1">
      <alignment horizontal="center"/>
    </xf>
    <xf numFmtId="0" fontId="0" fillId="56" borderId="32" xfId="0" applyFont="1" applyFill="1" applyBorder="1"/>
    <xf numFmtId="0" fontId="0" fillId="56" borderId="52" xfId="0" applyFont="1" applyFill="1" applyBorder="1"/>
    <xf numFmtId="0" fontId="0" fillId="56" borderId="22" xfId="0" applyFont="1" applyFill="1" applyBorder="1"/>
    <xf numFmtId="0" fontId="2" fillId="49" borderId="13" xfId="0" applyFont="1" applyFill="1" applyBorder="1"/>
    <xf numFmtId="0" fontId="12" fillId="0" borderId="7" xfId="0" applyFont="1" applyFill="1" applyBorder="1" applyAlignment="1">
      <alignment horizontal="right"/>
    </xf>
    <xf numFmtId="9" fontId="1" fillId="0" borderId="7" xfId="1" applyFont="1" applyFill="1" applyBorder="1" applyAlignment="1">
      <alignment horizontal="right"/>
    </xf>
    <xf numFmtId="0" fontId="2" fillId="49" borderId="32" xfId="0" applyFont="1" applyFill="1" applyBorder="1"/>
    <xf numFmtId="0" fontId="2" fillId="49" borderId="52" xfId="0" applyFont="1" applyFill="1" applyBorder="1"/>
    <xf numFmtId="0" fontId="2" fillId="49" borderId="22" xfId="0" applyFont="1" applyFill="1" applyBorder="1"/>
    <xf numFmtId="0" fontId="6" fillId="0" borderId="7" xfId="0" applyFont="1" applyFill="1" applyBorder="1"/>
    <xf numFmtId="0" fontId="15" fillId="0" borderId="7" xfId="0" applyFont="1" applyFill="1" applyBorder="1"/>
    <xf numFmtId="0" fontId="15" fillId="15" borderId="5" xfId="0" applyFont="1" applyFill="1" applyBorder="1" applyAlignment="1">
      <alignment horizontal="center" vertical="center" wrapText="1"/>
    </xf>
    <xf numFmtId="0" fontId="5" fillId="18" borderId="35" xfId="0" applyFont="1" applyFill="1" applyBorder="1" applyAlignment="1">
      <alignment horizontal="center" vertical="center"/>
    </xf>
    <xf numFmtId="0" fontId="6" fillId="13" borderId="32" xfId="0" applyFont="1" applyFill="1" applyBorder="1" applyAlignment="1">
      <alignment horizontal="center" vertical="center" wrapText="1"/>
    </xf>
    <xf numFmtId="0" fontId="15" fillId="13" borderId="9" xfId="0" applyFont="1" applyFill="1" applyBorder="1" applyAlignment="1">
      <alignment horizontal="center" vertical="center" wrapText="1"/>
    </xf>
    <xf numFmtId="0" fontId="12" fillId="13" borderId="33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5" fillId="11" borderId="33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right"/>
    </xf>
    <xf numFmtId="0" fontId="5" fillId="15" borderId="35" xfId="0" applyFont="1" applyFill="1" applyBorder="1" applyAlignment="1">
      <alignment horizontal="center" vertical="center"/>
    </xf>
    <xf numFmtId="0" fontId="5" fillId="15" borderId="35" xfId="0" applyFont="1" applyFill="1" applyBorder="1" applyAlignment="1">
      <alignment horizontal="center" vertical="center" wrapText="1"/>
    </xf>
    <xf numFmtId="0" fontId="2" fillId="48" borderId="5" xfId="0" applyFont="1" applyFill="1" applyBorder="1" applyAlignment="1">
      <alignment horizontal="center"/>
    </xf>
    <xf numFmtId="178" fontId="0" fillId="48" borderId="5" xfId="0" applyNumberFormat="1" applyFont="1" applyFill="1" applyBorder="1" applyAlignment="1">
      <alignment horizontal="center"/>
    </xf>
    <xf numFmtId="0" fontId="72" fillId="19" borderId="3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64" fontId="16" fillId="0" borderId="5" xfId="0" applyNumberFormat="1" applyFont="1" applyBorder="1" applyAlignment="1">
      <alignment horizontal="center"/>
    </xf>
    <xf numFmtId="10" fontId="2" fillId="53" borderId="15" xfId="1" applyNumberFormat="1" applyFont="1" applyFill="1" applyBorder="1" applyAlignment="1">
      <alignment horizontal="center"/>
    </xf>
    <xf numFmtId="180" fontId="16" fillId="0" borderId="5" xfId="0" applyNumberFormat="1" applyFont="1" applyBorder="1" applyAlignment="1">
      <alignment horizontal="center"/>
    </xf>
    <xf numFmtId="180" fontId="16" fillId="0" borderId="5" xfId="1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4" fontId="19" fillId="0" borderId="5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14" fillId="0" borderId="0" xfId="0" applyNumberFormat="1" applyFont="1" applyFill="1" applyAlignment="1">
      <alignment horizontal="center" vertical="center"/>
    </xf>
    <xf numFmtId="10" fontId="2" fillId="0" borderId="9" xfId="0" applyNumberFormat="1" applyFont="1" applyBorder="1" applyAlignment="1">
      <alignment horizontal="center"/>
    </xf>
    <xf numFmtId="164" fontId="0" fillId="42" borderId="5" xfId="0" applyNumberFormat="1" applyFont="1" applyFill="1" applyBorder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164" fontId="0" fillId="42" borderId="25" xfId="0" applyNumberFormat="1" applyFont="1" applyFill="1" applyBorder="1" applyAlignment="1">
      <alignment horizontal="center" vertical="center"/>
    </xf>
    <xf numFmtId="0" fontId="16" fillId="50" borderId="5" xfId="10" applyFont="1" applyFill="1" applyBorder="1" applyAlignment="1">
      <alignment horizontal="center" vertical="center" wrapText="1"/>
    </xf>
    <xf numFmtId="0" fontId="5" fillId="19" borderId="35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/>
    </xf>
    <xf numFmtId="10" fontId="1" fillId="8" borderId="35" xfId="1" applyNumberFormat="1" applyFont="1" applyFill="1" applyBorder="1" applyAlignment="1">
      <alignment horizontal="center" vertical="center"/>
    </xf>
    <xf numFmtId="0" fontId="5" fillId="50" borderId="35" xfId="0" applyFont="1" applyFill="1" applyBorder="1" applyAlignment="1">
      <alignment horizontal="center" vertical="center" wrapText="1"/>
    </xf>
    <xf numFmtId="0" fontId="0" fillId="8" borderId="52" xfId="0" applyFont="1" applyFill="1" applyBorder="1" applyAlignment="1">
      <alignment horizontal="center" vertical="center"/>
    </xf>
    <xf numFmtId="0" fontId="15" fillId="50" borderId="23" xfId="0" applyFont="1" applyFill="1" applyBorder="1" applyAlignment="1">
      <alignment horizontal="center" vertical="center" wrapText="1"/>
    </xf>
    <xf numFmtId="0" fontId="41" fillId="0" borderId="0" xfId="1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0" fontId="14" fillId="0" borderId="0" xfId="1" applyNumberFormat="1" applyFont="1" applyFill="1" applyAlignment="1">
      <alignment horizontal="right"/>
    </xf>
    <xf numFmtId="10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/>
    <xf numFmtId="2" fontId="14" fillId="0" borderId="0" xfId="0" applyNumberFormat="1" applyFont="1" applyFill="1" applyAlignment="1">
      <alignment horizontal="center" vertical="center"/>
    </xf>
    <xf numFmtId="172" fontId="21" fillId="0" borderId="0" xfId="0" applyNumberFormat="1" applyFont="1" applyFill="1" applyAlignment="1"/>
    <xf numFmtId="9" fontId="0" fillId="0" borderId="0" xfId="1" applyFont="1" applyFill="1" applyBorder="1" applyAlignment="1">
      <alignment vertical="center"/>
    </xf>
    <xf numFmtId="10" fontId="14" fillId="0" borderId="0" xfId="0" applyNumberFormat="1" applyFont="1" applyFill="1" applyAlignment="1">
      <alignment horizontal="center"/>
    </xf>
    <xf numFmtId="9" fontId="14" fillId="0" borderId="0" xfId="0" applyNumberFormat="1" applyFont="1" applyFill="1" applyAlignment="1">
      <alignment horizontal="center"/>
    </xf>
    <xf numFmtId="14" fontId="21" fillId="0" borderId="0" xfId="0" applyNumberFormat="1" applyFont="1" applyFill="1" applyAlignment="1">
      <alignment horizontal="center" vertical="center"/>
    </xf>
    <xf numFmtId="9" fontId="14" fillId="0" borderId="0" xfId="0" applyNumberFormat="1" applyFont="1" applyFill="1" applyAlignment="1">
      <alignment horizontal="right"/>
    </xf>
    <xf numFmtId="9" fontId="14" fillId="0" borderId="0" xfId="1" applyFont="1" applyFill="1" applyAlignment="1">
      <alignment horizontal="center"/>
    </xf>
    <xf numFmtId="9" fontId="14" fillId="0" borderId="0" xfId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10" fontId="14" fillId="0" borderId="0" xfId="0" applyNumberFormat="1" applyFont="1" applyFill="1" applyAlignment="1">
      <alignment horizontal="right"/>
    </xf>
    <xf numFmtId="2" fontId="14" fillId="0" borderId="0" xfId="0" applyNumberFormat="1" applyFont="1" applyFill="1" applyAlignment="1">
      <alignment horizontal="center"/>
    </xf>
    <xf numFmtId="0" fontId="0" fillId="0" borderId="0" xfId="0" applyBorder="1"/>
    <xf numFmtId="0" fontId="0" fillId="12" borderId="0" xfId="0" applyFill="1"/>
    <xf numFmtId="0" fontId="0" fillId="0" borderId="0" xfId="0" applyFont="1" applyFill="1" applyAlignment="1"/>
    <xf numFmtId="0" fontId="0" fillId="0" borderId="0" xfId="0" applyFont="1" applyFill="1" applyBorder="1" applyAlignment="1"/>
    <xf numFmtId="9" fontId="0" fillId="0" borderId="0" xfId="1" applyFont="1" applyFill="1" applyBorder="1" applyAlignment="1">
      <alignment horizontal="center" vertical="center"/>
    </xf>
    <xf numFmtId="0" fontId="0" fillId="0" borderId="0" xfId="0" applyFill="1" applyAlignment="1"/>
    <xf numFmtId="0" fontId="18" fillId="0" borderId="0" xfId="0" applyFont="1" applyFill="1" applyAlignment="1"/>
    <xf numFmtId="0" fontId="19" fillId="0" borderId="5" xfId="0" applyFont="1" applyFill="1" applyBorder="1" applyAlignment="1"/>
    <xf numFmtId="0" fontId="14" fillId="0" borderId="0" xfId="0" applyFont="1" applyFill="1" applyAlignment="1"/>
    <xf numFmtId="0" fontId="0" fillId="0" borderId="0" xfId="0" applyFont="1" applyFill="1" applyBorder="1" applyAlignment="1">
      <alignment horizontal="center" vertical="center"/>
    </xf>
    <xf numFmtId="9" fontId="0" fillId="0" borderId="0" xfId="1" applyFont="1" applyFill="1" applyAlignment="1"/>
    <xf numFmtId="0" fontId="0" fillId="0" borderId="0" xfId="0" applyFill="1" applyBorder="1"/>
    <xf numFmtId="2" fontId="14" fillId="0" borderId="0" xfId="0" applyNumberFormat="1" applyFont="1" applyFill="1" applyAlignment="1">
      <alignment horizontal="right"/>
    </xf>
    <xf numFmtId="2" fontId="0" fillId="0" borderId="0" xfId="0" applyNumberFormat="1" applyFont="1" applyFill="1" applyAlignment="1"/>
    <xf numFmtId="9" fontId="29" fillId="0" borderId="5" xfId="1" applyFont="1" applyFill="1" applyBorder="1" applyAlignment="1"/>
    <xf numFmtId="9" fontId="14" fillId="0" borderId="0" xfId="1" applyFont="1" applyFill="1" applyAlignment="1">
      <alignment horizontal="right"/>
    </xf>
    <xf numFmtId="164" fontId="16" fillId="0" borderId="5" xfId="0" applyNumberFormat="1" applyFont="1" applyFill="1" applyBorder="1" applyAlignment="1">
      <alignment horizontal="center"/>
    </xf>
    <xf numFmtId="14" fontId="14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/>
    <xf numFmtId="164" fontId="2" fillId="0" borderId="5" xfId="0" applyNumberFormat="1" applyFont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9" fontId="2" fillId="0" borderId="5" xfId="319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64" fontId="0" fillId="42" borderId="5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5" xfId="0" applyBorder="1" applyAlignment="1">
      <alignment horizontal="left"/>
    </xf>
    <xf numFmtId="0" fontId="2" fillId="11" borderId="5" xfId="0" applyFont="1" applyFill="1" applyBorder="1" applyAlignment="1">
      <alignment horizontal="center"/>
    </xf>
    <xf numFmtId="0" fontId="6" fillId="50" borderId="55" xfId="0" applyFont="1" applyFill="1" applyBorder="1" applyAlignment="1">
      <alignment horizontal="center" vertical="center" textRotation="90"/>
    </xf>
    <xf numFmtId="0" fontId="0" fillId="48" borderId="23" xfId="0" applyFont="1" applyFill="1" applyBorder="1"/>
    <xf numFmtId="0" fontId="0" fillId="8" borderId="48" xfId="0" applyFont="1" applyFill="1" applyBorder="1" applyAlignment="1">
      <alignment horizontal="center" vertical="center"/>
    </xf>
    <xf numFmtId="0" fontId="0" fillId="8" borderId="23" xfId="0" applyFont="1" applyFill="1" applyBorder="1" applyAlignment="1">
      <alignment horizontal="center" vertical="center"/>
    </xf>
    <xf numFmtId="10" fontId="1" fillId="8" borderId="44" xfId="1" applyNumberFormat="1" applyFont="1" applyFill="1" applyBorder="1" applyAlignment="1">
      <alignment horizontal="center" vertical="center"/>
    </xf>
    <xf numFmtId="0" fontId="0" fillId="48" borderId="48" xfId="0" applyFill="1" applyBorder="1"/>
    <xf numFmtId="14" fontId="0" fillId="48" borderId="21" xfId="0" applyNumberFormat="1" applyFill="1" applyBorder="1" applyAlignment="1">
      <alignment horizontal="center"/>
    </xf>
    <xf numFmtId="1" fontId="0" fillId="0" borderId="25" xfId="0" applyNumberFormat="1" applyFont="1" applyFill="1" applyBorder="1" applyAlignment="1">
      <alignment horizontal="right"/>
    </xf>
    <xf numFmtId="0" fontId="0" fillId="0" borderId="45" xfId="0" applyFont="1" applyFill="1" applyBorder="1" applyAlignment="1">
      <alignment vertical="center"/>
    </xf>
    <xf numFmtId="0" fontId="0" fillId="48" borderId="6" xfId="0" applyFont="1" applyFill="1" applyBorder="1" applyAlignment="1">
      <alignment horizontal="center"/>
    </xf>
    <xf numFmtId="0" fontId="12" fillId="48" borderId="6" xfId="0" applyFont="1" applyFill="1" applyBorder="1" applyAlignment="1">
      <alignment horizontal="center" vertical="center"/>
    </xf>
    <xf numFmtId="9" fontId="0" fillId="48" borderId="21" xfId="1" applyFont="1" applyFill="1" applyBorder="1" applyAlignment="1">
      <alignment horizontal="center" vertical="center"/>
    </xf>
    <xf numFmtId="14" fontId="0" fillId="48" borderId="51" xfId="0" applyNumberFormat="1" applyFill="1" applyBorder="1" applyAlignment="1">
      <alignment horizontal="center"/>
    </xf>
    <xf numFmtId="0" fontId="0" fillId="0" borderId="37" xfId="0" applyFont="1" applyFill="1" applyBorder="1" applyAlignment="1">
      <alignment horizontal="right"/>
    </xf>
    <xf numFmtId="165" fontId="12" fillId="0" borderId="38" xfId="0" applyNumberFormat="1" applyFont="1" applyFill="1" applyBorder="1" applyAlignment="1">
      <alignment horizontal="right"/>
    </xf>
    <xf numFmtId="164" fontId="0" fillId="0" borderId="38" xfId="0" applyNumberFormat="1" applyFont="1" applyFill="1" applyBorder="1" applyAlignment="1">
      <alignment horizontal="right"/>
    </xf>
    <xf numFmtId="0" fontId="0" fillId="0" borderId="38" xfId="0" applyFont="1" applyFill="1" applyBorder="1" applyAlignment="1">
      <alignment horizontal="right"/>
    </xf>
    <xf numFmtId="14" fontId="0" fillId="0" borderId="39" xfId="0" applyNumberFormat="1" applyFill="1" applyBorder="1" applyAlignment="1">
      <alignment horizontal="center"/>
    </xf>
    <xf numFmtId="164" fontId="0" fillId="42" borderId="16" xfId="0" applyNumberFormat="1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164" fontId="0" fillId="42" borderId="5" xfId="0" applyNumberFormat="1" applyFill="1" applyBorder="1" applyAlignment="1">
      <alignment horizontal="center" vertical="center"/>
    </xf>
    <xf numFmtId="10" fontId="0" fillId="0" borderId="5" xfId="0" applyNumberFormat="1" applyBorder="1" applyAlignment="1">
      <alignment horizontal="center"/>
    </xf>
    <xf numFmtId="0" fontId="2" fillId="0" borderId="72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left" vertical="center" wrapText="1"/>
    </xf>
    <xf numFmtId="0" fontId="2" fillId="0" borderId="74" xfId="0" applyFont="1" applyBorder="1" applyAlignment="1">
      <alignment horizontal="left" vertical="center" wrapText="1"/>
    </xf>
    <xf numFmtId="166" fontId="6" fillId="0" borderId="0" xfId="0" applyNumberFormat="1" applyFont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4" borderId="0" xfId="0" applyFont="1" applyFill="1" applyBorder="1" applyAlignment="1">
      <alignment horizontal="right" vertical="center"/>
    </xf>
    <xf numFmtId="0" fontId="6" fillId="14" borderId="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8" fillId="47" borderId="13" xfId="0" applyFont="1" applyFill="1" applyBorder="1" applyAlignment="1">
      <alignment horizontal="center" vertical="center" wrapText="1"/>
    </xf>
    <xf numFmtId="0" fontId="38" fillId="47" borderId="14" xfId="0" applyFont="1" applyFill="1" applyBorder="1" applyAlignment="1">
      <alignment horizontal="center" vertical="center" wrapText="1"/>
    </xf>
    <xf numFmtId="0" fontId="12" fillId="14" borderId="0" xfId="0" applyFont="1" applyFill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7" borderId="13" xfId="0" applyFont="1" applyFill="1" applyBorder="1" applyAlignment="1">
      <alignment horizontal="right"/>
    </xf>
    <xf numFmtId="0" fontId="2" fillId="47" borderId="14" xfId="0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center"/>
    </xf>
    <xf numFmtId="0" fontId="16" fillId="13" borderId="6" xfId="0" applyFont="1" applyFill="1" applyBorder="1" applyAlignment="1">
      <alignment horizontal="center" vertical="center" wrapText="1"/>
    </xf>
    <xf numFmtId="0" fontId="16" fillId="13" borderId="7" xfId="0" applyFont="1" applyFill="1" applyBorder="1" applyAlignment="1">
      <alignment horizontal="center" vertical="center" wrapText="1"/>
    </xf>
    <xf numFmtId="0" fontId="16" fillId="13" borderId="8" xfId="0" applyFont="1" applyFill="1" applyBorder="1" applyAlignment="1">
      <alignment horizontal="center" vertical="center" wrapText="1"/>
    </xf>
    <xf numFmtId="0" fontId="0" fillId="8" borderId="52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10" fontId="0" fillId="8" borderId="35" xfId="0" applyNumberFormat="1" applyFont="1" applyFill="1" applyBorder="1" applyAlignment="1">
      <alignment horizontal="center" vertical="center"/>
    </xf>
    <xf numFmtId="0" fontId="41" fillId="0" borderId="0" xfId="10" applyFont="1" applyFill="1" applyBorder="1" applyAlignment="1">
      <alignment horizontal="center" vertical="center" wrapText="1"/>
    </xf>
    <xf numFmtId="0" fontId="5" fillId="15" borderId="35" xfId="0" applyFont="1" applyFill="1" applyBorder="1" applyAlignment="1">
      <alignment horizontal="center" vertical="center" wrapText="1"/>
    </xf>
    <xf numFmtId="0" fontId="16" fillId="50" borderId="5" xfId="1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6" fillId="15" borderId="5" xfId="0" applyFont="1" applyFill="1" applyBorder="1" applyAlignment="1">
      <alignment horizontal="center" vertical="center"/>
    </xf>
    <xf numFmtId="0" fontId="16" fillId="15" borderId="6" xfId="0" applyFont="1" applyFill="1" applyBorder="1" applyAlignment="1">
      <alignment horizontal="center" vertical="center" wrapText="1"/>
    </xf>
    <xf numFmtId="0" fontId="16" fillId="15" borderId="7" xfId="0" applyFont="1" applyFill="1" applyBorder="1" applyAlignment="1">
      <alignment horizontal="center" vertical="center" wrapText="1"/>
    </xf>
    <xf numFmtId="0" fontId="16" fillId="15" borderId="23" xfId="0" applyFont="1" applyFill="1" applyBorder="1" applyAlignment="1">
      <alignment horizontal="center" vertical="center" wrapText="1"/>
    </xf>
    <xf numFmtId="0" fontId="6" fillId="57" borderId="32" xfId="0" applyFont="1" applyFill="1" applyBorder="1" applyAlignment="1">
      <alignment horizontal="center" vertical="center" wrapText="1"/>
    </xf>
    <xf numFmtId="0" fontId="6" fillId="57" borderId="52" xfId="0" applyFont="1" applyFill="1" applyBorder="1" applyAlignment="1">
      <alignment horizontal="center" vertical="center" wrapText="1"/>
    </xf>
    <xf numFmtId="0" fontId="6" fillId="57" borderId="22" xfId="0" applyFont="1" applyFill="1" applyBorder="1" applyAlignment="1">
      <alignment horizontal="center" vertical="center" wrapText="1"/>
    </xf>
    <xf numFmtId="0" fontId="43" fillId="0" borderId="0" xfId="10" applyFont="1" applyFill="1" applyBorder="1" applyAlignment="1">
      <alignment horizontal="center" vertical="center" wrapText="1"/>
    </xf>
    <xf numFmtId="0" fontId="6" fillId="55" borderId="32" xfId="0" applyFont="1" applyFill="1" applyBorder="1" applyAlignment="1">
      <alignment horizontal="center" vertical="center" wrapText="1"/>
    </xf>
    <xf numFmtId="0" fontId="6" fillId="55" borderId="52" xfId="0" applyFont="1" applyFill="1" applyBorder="1" applyAlignment="1">
      <alignment horizontal="center" vertical="center" wrapText="1"/>
    </xf>
    <xf numFmtId="0" fontId="6" fillId="55" borderId="22" xfId="0" applyFont="1" applyFill="1" applyBorder="1" applyAlignment="1">
      <alignment horizontal="center" vertical="center" wrapText="1"/>
    </xf>
    <xf numFmtId="0" fontId="6" fillId="51" borderId="32" xfId="0" applyFont="1" applyFill="1" applyBorder="1" applyAlignment="1">
      <alignment horizontal="center" vertical="center" textRotation="90" wrapText="1"/>
    </xf>
    <xf numFmtId="0" fontId="6" fillId="51" borderId="52" xfId="0" applyFont="1" applyFill="1" applyBorder="1" applyAlignment="1">
      <alignment horizontal="center" vertical="center" textRotation="90"/>
    </xf>
    <xf numFmtId="0" fontId="6" fillId="51" borderId="22" xfId="0" applyFont="1" applyFill="1" applyBorder="1" applyAlignment="1">
      <alignment horizontal="center" vertical="center" textRotation="90"/>
    </xf>
    <xf numFmtId="0" fontId="5" fillId="52" borderId="35" xfId="0" applyFont="1" applyFill="1" applyBorder="1" applyAlignment="1">
      <alignment horizontal="center" vertical="center" wrapText="1"/>
    </xf>
    <xf numFmtId="0" fontId="15" fillId="15" borderId="9" xfId="0" applyFont="1" applyFill="1" applyBorder="1" applyAlignment="1">
      <alignment horizontal="center" vertical="center" wrapText="1"/>
    </xf>
    <xf numFmtId="0" fontId="15" fillId="15" borderId="5" xfId="0" applyFont="1" applyFill="1" applyBorder="1" applyAlignment="1">
      <alignment horizontal="center" vertical="center" wrapText="1"/>
    </xf>
    <xf numFmtId="0" fontId="5" fillId="11" borderId="35" xfId="0" applyFont="1" applyFill="1" applyBorder="1" applyAlignment="1">
      <alignment horizontal="center" vertical="center" wrapText="1"/>
    </xf>
    <xf numFmtId="0" fontId="15" fillId="51" borderId="9" xfId="0" applyFont="1" applyFill="1" applyBorder="1" applyAlignment="1">
      <alignment horizontal="center" vertical="center" wrapText="1"/>
    </xf>
    <xf numFmtId="0" fontId="15" fillId="51" borderId="5" xfId="0" applyFont="1" applyFill="1" applyBorder="1" applyAlignment="1">
      <alignment horizontal="center" vertical="center" wrapText="1"/>
    </xf>
    <xf numFmtId="0" fontId="16" fillId="51" borderId="9" xfId="0" applyFont="1" applyFill="1" applyBorder="1" applyAlignment="1">
      <alignment horizontal="center" vertical="center" wrapText="1"/>
    </xf>
    <xf numFmtId="0" fontId="16" fillId="51" borderId="5" xfId="0" applyFont="1" applyFill="1" applyBorder="1" applyAlignment="1">
      <alignment horizontal="center" vertical="center" wrapText="1"/>
    </xf>
    <xf numFmtId="0" fontId="15" fillId="51" borderId="5" xfId="0" applyFont="1" applyFill="1" applyBorder="1" applyAlignment="1">
      <alignment horizontal="center" vertical="center"/>
    </xf>
    <xf numFmtId="0" fontId="15" fillId="51" borderId="15" xfId="0" applyFont="1" applyFill="1" applyBorder="1" applyAlignment="1">
      <alignment horizontal="center" vertical="center"/>
    </xf>
    <xf numFmtId="0" fontId="16" fillId="51" borderId="6" xfId="0" applyFont="1" applyFill="1" applyBorder="1" applyAlignment="1">
      <alignment horizontal="center" vertical="center" wrapText="1"/>
    </xf>
    <xf numFmtId="0" fontId="16" fillId="51" borderId="7" xfId="0" applyFont="1" applyFill="1" applyBorder="1" applyAlignment="1">
      <alignment horizontal="center" vertical="center" wrapText="1"/>
    </xf>
    <xf numFmtId="0" fontId="16" fillId="51" borderId="8" xfId="0" applyFont="1" applyFill="1" applyBorder="1" applyAlignment="1">
      <alignment horizontal="center" vertical="center" wrapText="1"/>
    </xf>
    <xf numFmtId="0" fontId="16" fillId="15" borderId="19" xfId="0" applyFont="1" applyFill="1" applyBorder="1" applyAlignment="1">
      <alignment horizontal="center" vertical="center" wrapText="1"/>
    </xf>
    <xf numFmtId="0" fontId="16" fillId="15" borderId="8" xfId="0" applyFont="1" applyFill="1" applyBorder="1" applyAlignment="1">
      <alignment horizontal="center" vertical="center" wrapText="1"/>
    </xf>
    <xf numFmtId="0" fontId="5" fillId="50" borderId="35" xfId="0" applyFont="1" applyFill="1" applyBorder="1" applyAlignment="1">
      <alignment horizontal="center" vertical="center" wrapText="1"/>
    </xf>
    <xf numFmtId="0" fontId="5" fillId="19" borderId="35" xfId="0" applyFont="1" applyFill="1" applyBorder="1" applyAlignment="1">
      <alignment horizontal="center" wrapText="1"/>
    </xf>
    <xf numFmtId="0" fontId="5" fillId="19" borderId="35" xfId="0" applyFont="1" applyFill="1" applyBorder="1" applyAlignment="1">
      <alignment horizontal="center" vertical="center" wrapText="1"/>
    </xf>
    <xf numFmtId="0" fontId="0" fillId="8" borderId="15" xfId="0" applyFont="1" applyFill="1" applyBorder="1" applyAlignment="1">
      <alignment horizontal="center" vertical="center"/>
    </xf>
    <xf numFmtId="0" fontId="15" fillId="50" borderId="6" xfId="0" applyFont="1" applyFill="1" applyBorder="1" applyAlignment="1">
      <alignment horizontal="center" vertical="center" wrapText="1"/>
    </xf>
    <xf numFmtId="0" fontId="15" fillId="50" borderId="7" xfId="0" applyFont="1" applyFill="1" applyBorder="1" applyAlignment="1">
      <alignment horizontal="center" vertical="center" wrapText="1"/>
    </xf>
    <xf numFmtId="0" fontId="15" fillId="50" borderId="8" xfId="0" applyFont="1" applyFill="1" applyBorder="1" applyAlignment="1">
      <alignment horizontal="center" vertical="center" wrapText="1"/>
    </xf>
    <xf numFmtId="0" fontId="0" fillId="8" borderId="22" xfId="0" applyFont="1" applyFill="1" applyBorder="1" applyAlignment="1">
      <alignment horizontal="center" vertical="center"/>
    </xf>
    <xf numFmtId="10" fontId="1" fillId="8" borderId="35" xfId="1" applyNumberFormat="1" applyFont="1" applyFill="1" applyBorder="1" applyAlignment="1">
      <alignment horizontal="center" vertical="center"/>
    </xf>
    <xf numFmtId="166" fontId="71" fillId="54" borderId="0" xfId="0" applyNumberFormat="1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Alignment="1">
      <alignment horizontal="center"/>
    </xf>
    <xf numFmtId="0" fontId="15" fillId="15" borderId="6" xfId="0" applyFont="1" applyFill="1" applyBorder="1" applyAlignment="1">
      <alignment horizontal="center" vertical="center" wrapText="1"/>
    </xf>
    <xf numFmtId="0" fontId="15" fillId="15" borderId="7" xfId="0" applyFont="1" applyFill="1" applyBorder="1" applyAlignment="1">
      <alignment horizontal="center" vertical="center" wrapText="1"/>
    </xf>
    <xf numFmtId="0" fontId="15" fillId="15" borderId="23" xfId="0" applyFont="1" applyFill="1" applyBorder="1" applyAlignment="1">
      <alignment horizontal="center" vertical="center" wrapText="1"/>
    </xf>
    <xf numFmtId="0" fontId="72" fillId="19" borderId="35" xfId="0" applyFont="1" applyFill="1" applyBorder="1" applyAlignment="1">
      <alignment horizontal="center" vertical="center" wrapText="1"/>
    </xf>
    <xf numFmtId="0" fontId="16" fillId="50" borderId="9" xfId="10" applyFont="1" applyFill="1" applyBorder="1" applyAlignment="1">
      <alignment horizontal="center" vertical="center" wrapText="1"/>
    </xf>
    <xf numFmtId="0" fontId="15" fillId="57" borderId="9" xfId="0" applyFont="1" applyFill="1" applyBorder="1" applyAlignment="1">
      <alignment horizontal="center" vertical="center" wrapText="1"/>
    </xf>
    <xf numFmtId="0" fontId="15" fillId="57" borderId="5" xfId="0" applyFont="1" applyFill="1" applyBorder="1" applyAlignment="1">
      <alignment horizontal="center" vertical="center" wrapText="1"/>
    </xf>
    <xf numFmtId="0" fontId="15" fillId="57" borderId="15" xfId="0" applyFont="1" applyFill="1" applyBorder="1" applyAlignment="1">
      <alignment horizontal="center" vertical="center" wrapText="1"/>
    </xf>
    <xf numFmtId="0" fontId="12" fillId="49" borderId="33" xfId="0" applyFont="1" applyFill="1" applyBorder="1" applyAlignment="1">
      <alignment horizontal="center" vertical="center"/>
    </xf>
    <xf numFmtId="0" fontId="12" fillId="49" borderId="35" xfId="0" applyFont="1" applyFill="1" applyBorder="1" applyAlignment="1">
      <alignment horizontal="center" vertical="center"/>
    </xf>
    <xf numFmtId="0" fontId="12" fillId="49" borderId="36" xfId="0" applyFont="1" applyFill="1" applyBorder="1" applyAlignment="1">
      <alignment horizontal="center" vertical="center"/>
    </xf>
    <xf numFmtId="0" fontId="0" fillId="8" borderId="32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16" fillId="57" borderId="9" xfId="0" applyFont="1" applyFill="1" applyBorder="1" applyAlignment="1">
      <alignment horizontal="center" vertical="center" wrapText="1"/>
    </xf>
    <xf numFmtId="0" fontId="16" fillId="57" borderId="5" xfId="0" applyFont="1" applyFill="1" applyBorder="1" applyAlignment="1">
      <alignment horizontal="center" vertical="center" wrapText="1"/>
    </xf>
    <xf numFmtId="0" fontId="16" fillId="57" borderId="15" xfId="0" applyFont="1" applyFill="1" applyBorder="1" applyAlignment="1">
      <alignment horizontal="center" vertical="center" wrapText="1"/>
    </xf>
    <xf numFmtId="0" fontId="16" fillId="55" borderId="9" xfId="0" applyFont="1" applyFill="1" applyBorder="1" applyAlignment="1">
      <alignment horizontal="center" vertical="center"/>
    </xf>
    <xf numFmtId="0" fontId="16" fillId="55" borderId="5" xfId="0" applyFont="1" applyFill="1" applyBorder="1" applyAlignment="1">
      <alignment horizontal="center" vertical="center"/>
    </xf>
    <xf numFmtId="0" fontId="16" fillId="55" borderId="15" xfId="0" applyFont="1" applyFill="1" applyBorder="1" applyAlignment="1">
      <alignment horizontal="center" vertical="center"/>
    </xf>
    <xf numFmtId="0" fontId="15" fillId="55" borderId="9" xfId="0" applyFont="1" applyFill="1" applyBorder="1" applyAlignment="1">
      <alignment horizontal="center" vertical="center"/>
    </xf>
    <xf numFmtId="0" fontId="15" fillId="55" borderId="5" xfId="0" applyFont="1" applyFill="1" applyBorder="1" applyAlignment="1">
      <alignment horizontal="center" vertical="center"/>
    </xf>
    <xf numFmtId="0" fontId="15" fillId="55" borderId="15" xfId="0" applyFont="1" applyFill="1" applyBorder="1" applyAlignment="1">
      <alignment horizontal="center" vertical="center"/>
    </xf>
    <xf numFmtId="0" fontId="12" fillId="56" borderId="33" xfId="0" applyFont="1" applyFill="1" applyBorder="1" applyAlignment="1">
      <alignment horizontal="center" vertical="center"/>
    </xf>
    <xf numFmtId="0" fontId="12" fillId="56" borderId="35" xfId="0" applyFont="1" applyFill="1" applyBorder="1" applyAlignment="1">
      <alignment horizontal="center" vertical="center"/>
    </xf>
    <xf numFmtId="0" fontId="12" fillId="56" borderId="36" xfId="0" applyFont="1" applyFill="1" applyBorder="1" applyAlignment="1">
      <alignment horizontal="center" vertical="center"/>
    </xf>
    <xf numFmtId="0" fontId="16" fillId="50" borderId="70" xfId="10" applyFont="1" applyFill="1" applyBorder="1" applyAlignment="1">
      <alignment horizontal="center" vertical="center" wrapText="1"/>
    </xf>
    <xf numFmtId="0" fontId="16" fillId="50" borderId="75" xfId="10" applyFont="1" applyFill="1" applyBorder="1" applyAlignment="1">
      <alignment horizontal="center" vertical="center" wrapText="1"/>
    </xf>
    <xf numFmtId="10" fontId="1" fillId="8" borderId="33" xfId="1" applyNumberFormat="1" applyFont="1" applyFill="1" applyBorder="1" applyAlignment="1">
      <alignment horizontal="center" vertical="center"/>
    </xf>
    <xf numFmtId="10" fontId="1" fillId="8" borderId="36" xfId="1" applyNumberFormat="1" applyFont="1" applyFill="1" applyBorder="1" applyAlignment="1">
      <alignment horizontal="center" vertical="center"/>
    </xf>
    <xf numFmtId="0" fontId="5" fillId="15" borderId="36" xfId="0" applyFont="1" applyFill="1" applyBorder="1" applyAlignment="1">
      <alignment horizontal="center" vertical="center" wrapText="1"/>
    </xf>
    <xf numFmtId="0" fontId="16" fillId="15" borderId="5" xfId="0" applyFont="1" applyFill="1" applyBorder="1" applyAlignment="1">
      <alignment horizontal="center" vertical="center" wrapText="1"/>
    </xf>
    <xf numFmtId="165" fontId="0" fillId="8" borderId="5" xfId="0" applyNumberFormat="1" applyFont="1" applyFill="1" applyBorder="1" applyAlignment="1">
      <alignment horizontal="center" vertical="center"/>
    </xf>
    <xf numFmtId="165" fontId="0" fillId="8" borderId="52" xfId="0" applyNumberFormat="1" applyFont="1" applyFill="1" applyBorder="1" applyAlignment="1">
      <alignment horizontal="center" vertical="center"/>
    </xf>
    <xf numFmtId="0" fontId="5" fillId="52" borderId="36" xfId="0" applyFont="1" applyFill="1" applyBorder="1" applyAlignment="1">
      <alignment horizontal="center" vertical="center" wrapText="1"/>
    </xf>
    <xf numFmtId="0" fontId="5" fillId="9" borderId="33" xfId="0" applyFont="1" applyFill="1" applyBorder="1" applyAlignment="1">
      <alignment horizontal="center" vertical="center"/>
    </xf>
    <xf numFmtId="0" fontId="5" fillId="9" borderId="35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textRotation="90" wrapText="1"/>
    </xf>
    <xf numFmtId="0" fontId="6" fillId="3" borderId="52" xfId="0" applyFont="1" applyFill="1" applyBorder="1" applyAlignment="1">
      <alignment horizontal="center" vertical="center" textRotation="90" wrapText="1"/>
    </xf>
    <xf numFmtId="0" fontId="6" fillId="3" borderId="22" xfId="0" applyFont="1" applyFill="1" applyBorder="1" applyAlignment="1">
      <alignment horizontal="center" vertical="center" textRotation="90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 wrapText="1"/>
    </xf>
    <xf numFmtId="0" fontId="16" fillId="13" borderId="15" xfId="0" applyFont="1" applyFill="1" applyBorder="1" applyAlignment="1">
      <alignment horizontal="center" vertical="center" wrapText="1"/>
    </xf>
    <xf numFmtId="0" fontId="5" fillId="13" borderId="35" xfId="0" applyFont="1" applyFill="1" applyBorder="1" applyAlignment="1">
      <alignment horizontal="center" vertical="center"/>
    </xf>
    <xf numFmtId="0" fontId="5" fillId="13" borderId="36" xfId="0" applyFont="1" applyFill="1" applyBorder="1" applyAlignment="1">
      <alignment horizontal="center" vertical="center"/>
    </xf>
    <xf numFmtId="0" fontId="6" fillId="13" borderId="52" xfId="0" applyFont="1" applyFill="1" applyBorder="1" applyAlignment="1">
      <alignment horizontal="center" vertical="center" textRotation="90" wrapText="1"/>
    </xf>
    <xf numFmtId="0" fontId="6" fillId="13" borderId="22" xfId="0" applyFont="1" applyFill="1" applyBorder="1" applyAlignment="1">
      <alignment horizontal="center" vertical="center" textRotation="90" wrapText="1"/>
    </xf>
    <xf numFmtId="0" fontId="5" fillId="7" borderId="35" xfId="0" applyFont="1" applyFill="1" applyBorder="1" applyAlignment="1">
      <alignment horizontal="center" vertical="center"/>
    </xf>
    <xf numFmtId="0" fontId="5" fillId="18" borderId="3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6" fillId="15" borderId="32" xfId="0" applyFont="1" applyFill="1" applyBorder="1" applyAlignment="1">
      <alignment horizontal="center" vertical="center" textRotation="90" wrapText="1"/>
    </xf>
    <xf numFmtId="0" fontId="6" fillId="15" borderId="52" xfId="0" applyFont="1" applyFill="1" applyBorder="1" applyAlignment="1">
      <alignment horizontal="center" vertical="center" textRotation="90" wrapText="1"/>
    </xf>
    <xf numFmtId="0" fontId="6" fillId="15" borderId="22" xfId="0" applyFont="1" applyFill="1" applyBorder="1" applyAlignment="1">
      <alignment horizontal="center" vertical="center" textRotation="90" wrapText="1"/>
    </xf>
    <xf numFmtId="0" fontId="46" fillId="0" borderId="0" xfId="0" applyFont="1" applyFill="1" applyAlignment="1">
      <alignment horizontal="center" vertical="center"/>
    </xf>
    <xf numFmtId="0" fontId="6" fillId="50" borderId="32" xfId="0" applyFont="1" applyFill="1" applyBorder="1" applyAlignment="1">
      <alignment horizontal="center" vertical="center" textRotation="90" wrapText="1"/>
    </xf>
    <xf numFmtId="0" fontId="6" fillId="50" borderId="52" xfId="0" applyFont="1" applyFill="1" applyBorder="1" applyAlignment="1">
      <alignment horizontal="center" vertical="center" textRotation="90" wrapText="1"/>
    </xf>
    <xf numFmtId="0" fontId="6" fillId="50" borderId="52" xfId="0" applyFont="1" applyFill="1" applyBorder="1" applyAlignment="1">
      <alignment horizontal="center" vertical="center" textRotation="90"/>
    </xf>
    <xf numFmtId="0" fontId="74" fillId="50" borderId="35" xfId="0" applyFont="1" applyFill="1" applyBorder="1" applyAlignment="1">
      <alignment horizontal="center" vertical="center" wrapText="1"/>
    </xf>
    <xf numFmtId="0" fontId="15" fillId="50" borderId="9" xfId="0" applyFont="1" applyFill="1" applyBorder="1" applyAlignment="1">
      <alignment horizontal="center" vertical="center" wrapText="1"/>
    </xf>
    <xf numFmtId="0" fontId="15" fillId="50" borderId="5" xfId="0" applyFont="1" applyFill="1" applyBorder="1" applyAlignment="1">
      <alignment horizontal="center" vertical="center" wrapText="1"/>
    </xf>
    <xf numFmtId="0" fontId="5" fillId="11" borderId="35" xfId="0" applyFont="1" applyFill="1" applyBorder="1" applyAlignment="1">
      <alignment horizontal="center" vertical="center"/>
    </xf>
    <xf numFmtId="0" fontId="2" fillId="19" borderId="18" xfId="0" applyFont="1" applyFill="1" applyBorder="1" applyAlignment="1">
      <alignment horizontal="center" vertical="center" wrapText="1"/>
    </xf>
    <xf numFmtId="0" fontId="2" fillId="19" borderId="47" xfId="0" applyFont="1" applyFill="1" applyBorder="1" applyAlignment="1">
      <alignment horizontal="center" vertical="center" wrapText="1"/>
    </xf>
    <xf numFmtId="0" fontId="2" fillId="19" borderId="16" xfId="0" applyFont="1" applyFill="1" applyBorder="1" applyAlignment="1">
      <alignment horizontal="center" vertical="center" wrapText="1"/>
    </xf>
    <xf numFmtId="0" fontId="2" fillId="19" borderId="26" xfId="0" applyFont="1" applyFill="1" applyBorder="1" applyAlignment="1">
      <alignment horizontal="center" vertical="center" wrapText="1"/>
    </xf>
    <xf numFmtId="0" fontId="0" fillId="42" borderId="19" xfId="0" applyFont="1" applyFill="1" applyBorder="1" applyAlignment="1">
      <alignment horizontal="center" vertical="center" wrapText="1"/>
    </xf>
    <xf numFmtId="0" fontId="0" fillId="42" borderId="8" xfId="0" applyFont="1" applyFill="1" applyBorder="1" applyAlignment="1">
      <alignment horizontal="center" vertical="center" wrapText="1"/>
    </xf>
    <xf numFmtId="0" fontId="12" fillId="19" borderId="19" xfId="0" applyFont="1" applyFill="1" applyBorder="1" applyAlignment="1">
      <alignment horizontal="center" vertical="center"/>
    </xf>
    <xf numFmtId="0" fontId="12" fillId="19" borderId="23" xfId="0" applyFont="1" applyFill="1" applyBorder="1" applyAlignment="1">
      <alignment horizontal="center" vertical="center"/>
    </xf>
    <xf numFmtId="0" fontId="12" fillId="19" borderId="19" xfId="3" applyFont="1" applyFill="1" applyBorder="1" applyAlignment="1">
      <alignment horizontal="center" vertical="center" wrapText="1"/>
    </xf>
    <xf numFmtId="0" fontId="12" fillId="19" borderId="23" xfId="3" applyFont="1" applyFill="1" applyBorder="1" applyAlignment="1">
      <alignment horizontal="center" vertical="center" wrapText="1"/>
    </xf>
    <xf numFmtId="0" fontId="12" fillId="19" borderId="30" xfId="3" applyFont="1" applyFill="1" applyBorder="1" applyAlignment="1">
      <alignment horizontal="center" vertical="center" wrapText="1"/>
    </xf>
    <xf numFmtId="0" fontId="12" fillId="19" borderId="44" xfId="3" applyFont="1" applyFill="1" applyBorder="1" applyAlignment="1">
      <alignment horizontal="center" vertical="center" wrapText="1"/>
    </xf>
    <xf numFmtId="0" fontId="12" fillId="19" borderId="9" xfId="0" applyFont="1" applyFill="1" applyBorder="1" applyAlignment="1">
      <alignment horizontal="center" vertical="center"/>
    </xf>
    <xf numFmtId="0" fontId="12" fillId="19" borderId="15" xfId="0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 wrapText="1"/>
    </xf>
    <xf numFmtId="2" fontId="0" fillId="42" borderId="8" xfId="0" applyNumberFormat="1" applyFont="1" applyFill="1" applyBorder="1" applyAlignment="1">
      <alignment horizontal="center" vertical="center" wrapText="1"/>
    </xf>
    <xf numFmtId="9" fontId="1" fillId="42" borderId="8" xfId="1" applyFont="1" applyFill="1" applyBorder="1" applyAlignment="1">
      <alignment horizontal="center" vertical="center" wrapText="1"/>
    </xf>
    <xf numFmtId="9" fontId="1" fillId="42" borderId="5" xfId="1" applyFont="1" applyFill="1" applyBorder="1" applyAlignment="1">
      <alignment horizontal="center" vertical="center" wrapText="1"/>
    </xf>
    <xf numFmtId="2" fontId="0" fillId="42" borderId="19" xfId="0" applyNumberFormat="1" applyFont="1" applyFill="1" applyBorder="1" applyAlignment="1">
      <alignment horizontal="center" vertical="center" wrapText="1"/>
    </xf>
    <xf numFmtId="2" fontId="65" fillId="44" borderId="0" xfId="0" applyNumberFormat="1" applyFont="1" applyFill="1" applyBorder="1" applyAlignment="1">
      <alignment horizontal="center" vertical="center"/>
    </xf>
    <xf numFmtId="0" fontId="35" fillId="45" borderId="45" xfId="0" applyFont="1" applyFill="1" applyBorder="1" applyAlignment="1">
      <alignment horizontal="center" vertical="center" wrapText="1"/>
    </xf>
    <xf numFmtId="0" fontId="35" fillId="45" borderId="26" xfId="0" applyFont="1" applyFill="1" applyBorder="1" applyAlignment="1">
      <alignment horizontal="center" vertical="center" wrapText="1"/>
    </xf>
    <xf numFmtId="0" fontId="0" fillId="42" borderId="14" xfId="0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7" fontId="0" fillId="42" borderId="5" xfId="0" applyNumberFormat="1" applyFont="1" applyFill="1" applyBorder="1" applyAlignment="1">
      <alignment horizontal="center" vertical="center"/>
    </xf>
    <xf numFmtId="10" fontId="0" fillId="42" borderId="35" xfId="1" applyNumberFormat="1" applyFont="1" applyFill="1" applyBorder="1" applyAlignment="1">
      <alignment horizontal="center" vertical="center"/>
    </xf>
    <xf numFmtId="0" fontId="35" fillId="45" borderId="24" xfId="0" applyFont="1" applyFill="1" applyBorder="1" applyAlignment="1">
      <alignment horizontal="center" vertical="center" wrapText="1"/>
    </xf>
    <xf numFmtId="10" fontId="5" fillId="42" borderId="35" xfId="1" applyNumberFormat="1" applyFont="1" applyFill="1" applyBorder="1" applyAlignment="1">
      <alignment horizontal="center" vertical="center"/>
    </xf>
    <xf numFmtId="0" fontId="0" fillId="42" borderId="9" xfId="0" applyFont="1" applyFill="1" applyBorder="1" applyAlignment="1">
      <alignment horizontal="center" vertical="center"/>
    </xf>
    <xf numFmtId="167" fontId="0" fillId="42" borderId="9" xfId="0" applyNumberFormat="1" applyFont="1" applyFill="1" applyBorder="1" applyAlignment="1">
      <alignment horizontal="center" vertical="center"/>
    </xf>
    <xf numFmtId="166" fontId="66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42" borderId="29" xfId="0" applyFont="1" applyFill="1" applyBorder="1" applyAlignment="1">
      <alignment horizontal="center" vertical="center"/>
    </xf>
    <xf numFmtId="0" fontId="70" fillId="45" borderId="56" xfId="0" applyFont="1" applyFill="1" applyBorder="1" applyAlignment="1">
      <alignment horizontal="center" vertical="center"/>
    </xf>
    <xf numFmtId="0" fontId="70" fillId="45" borderId="59" xfId="0" applyFont="1" applyFill="1" applyBorder="1" applyAlignment="1">
      <alignment horizontal="center" vertical="center"/>
    </xf>
    <xf numFmtId="0" fontId="70" fillId="45" borderId="41" xfId="0" applyFont="1" applyFill="1" applyBorder="1" applyAlignment="1">
      <alignment horizontal="center" vertical="center"/>
    </xf>
    <xf numFmtId="0" fontId="70" fillId="45" borderId="1" xfId="0" applyFont="1" applyFill="1" applyBorder="1" applyAlignment="1">
      <alignment horizontal="center" vertical="center"/>
    </xf>
    <xf numFmtId="0" fontId="70" fillId="45" borderId="2" xfId="0" applyFont="1" applyFill="1" applyBorder="1" applyAlignment="1">
      <alignment horizontal="center" vertical="center"/>
    </xf>
    <xf numFmtId="0" fontId="70" fillId="45" borderId="53" xfId="0" applyFont="1" applyFill="1" applyBorder="1" applyAlignment="1">
      <alignment horizontal="center" vertical="center"/>
    </xf>
    <xf numFmtId="10" fontId="0" fillId="42" borderId="33" xfId="1" applyNumberFormat="1" applyFont="1" applyFill="1" applyBorder="1" applyAlignment="1">
      <alignment horizontal="center" vertical="center"/>
    </xf>
    <xf numFmtId="0" fontId="5" fillId="42" borderId="14" xfId="0" applyFont="1" applyFill="1" applyBorder="1" applyAlignment="1">
      <alignment horizontal="center" vertical="center"/>
    </xf>
    <xf numFmtId="164" fontId="5" fillId="42" borderId="5" xfId="0" applyNumberFormat="1" applyFont="1" applyFill="1" applyBorder="1" applyAlignment="1">
      <alignment horizontal="center" vertical="center"/>
    </xf>
    <xf numFmtId="2" fontId="12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167" fontId="5" fillId="42" borderId="5" xfId="0" applyNumberFormat="1" applyFont="1" applyFill="1" applyBorder="1" applyAlignment="1">
      <alignment horizontal="center" vertical="center"/>
    </xf>
    <xf numFmtId="181" fontId="0" fillId="42" borderId="5" xfId="0" applyNumberFormat="1" applyFont="1" applyFill="1" applyBorder="1" applyAlignment="1">
      <alignment horizontal="center" vertical="center"/>
    </xf>
    <xf numFmtId="0" fontId="35" fillId="45" borderId="57" xfId="0" applyFont="1" applyFill="1" applyBorder="1" applyAlignment="1">
      <alignment horizontal="center" vertical="center" wrapText="1"/>
    </xf>
    <xf numFmtId="0" fontId="35" fillId="45" borderId="71" xfId="0" applyFont="1" applyFill="1" applyBorder="1" applyAlignment="1">
      <alignment horizontal="center" vertical="center" wrapText="1"/>
    </xf>
    <xf numFmtId="164" fontId="2" fillId="42" borderId="5" xfId="0" applyNumberFormat="1" applyFont="1" applyFill="1" applyBorder="1" applyAlignment="1">
      <alignment horizontal="center" vertical="center"/>
    </xf>
    <xf numFmtId="164" fontId="12" fillId="42" borderId="5" xfId="0" applyNumberFormat="1" applyFont="1" applyFill="1" applyBorder="1" applyAlignment="1">
      <alignment horizontal="center" vertical="center"/>
    </xf>
    <xf numFmtId="0" fontId="35" fillId="45" borderId="14" xfId="0" applyFont="1" applyFill="1" applyBorder="1" applyAlignment="1">
      <alignment horizontal="center" vertical="center" wrapText="1"/>
    </xf>
    <xf numFmtId="0" fontId="0" fillId="42" borderId="15" xfId="0" applyFont="1" applyFill="1" applyBorder="1" applyAlignment="1">
      <alignment horizontal="center" vertical="center"/>
    </xf>
    <xf numFmtId="167" fontId="0" fillId="42" borderId="15" xfId="0" applyNumberFormat="1" applyFont="1" applyFill="1" applyBorder="1" applyAlignment="1">
      <alignment horizontal="center" vertical="center"/>
    </xf>
    <xf numFmtId="10" fontId="0" fillId="42" borderId="36" xfId="1" applyNumberFormat="1" applyFont="1" applyFill="1" applyBorder="1" applyAlignment="1">
      <alignment horizontal="center" vertical="center"/>
    </xf>
    <xf numFmtId="0" fontId="35" fillId="45" borderId="57" xfId="0" applyFont="1" applyFill="1" applyBorder="1" applyAlignment="1">
      <alignment horizontal="center" vertical="center"/>
    </xf>
    <xf numFmtId="0" fontId="35" fillId="45" borderId="55" xfId="0" applyFont="1" applyFill="1" applyBorder="1" applyAlignment="1">
      <alignment horizontal="center" vertical="center"/>
    </xf>
    <xf numFmtId="0" fontId="4" fillId="19" borderId="10" xfId="0" applyFont="1" applyFill="1" applyBorder="1" applyAlignment="1">
      <alignment horizontal="center" vertical="center" textRotation="90" wrapText="1"/>
    </xf>
    <xf numFmtId="0" fontId="4" fillId="19" borderId="11" xfId="0" applyFont="1" applyFill="1" applyBorder="1" applyAlignment="1">
      <alignment horizontal="center" vertical="center" textRotation="90" wrapText="1"/>
    </xf>
    <xf numFmtId="0" fontId="4" fillId="19" borderId="12" xfId="0" applyFont="1" applyFill="1" applyBorder="1" applyAlignment="1">
      <alignment horizontal="center" vertical="center" textRotation="90" wrapText="1"/>
    </xf>
    <xf numFmtId="3" fontId="12" fillId="19" borderId="27" xfId="0" applyNumberFormat="1" applyFont="1" applyFill="1" applyBorder="1" applyAlignment="1">
      <alignment horizontal="center" vertical="center"/>
    </xf>
    <xf numFmtId="3" fontId="12" fillId="19" borderId="28" xfId="0" applyNumberFormat="1" applyFont="1" applyFill="1" applyBorder="1" applyAlignment="1">
      <alignment horizontal="center" vertical="center"/>
    </xf>
    <xf numFmtId="3" fontId="12" fillId="19" borderId="29" xfId="0" applyNumberFormat="1" applyFont="1" applyFill="1" applyBorder="1" applyAlignment="1">
      <alignment horizontal="center" vertical="center"/>
    </xf>
    <xf numFmtId="0" fontId="0" fillId="42" borderId="40" xfId="0" applyFont="1" applyFill="1" applyBorder="1" applyAlignment="1">
      <alignment horizontal="center" vertical="center"/>
    </xf>
    <xf numFmtId="164" fontId="0" fillId="42" borderId="15" xfId="0" applyNumberFormat="1" applyFont="1" applyFill="1" applyBorder="1" applyAlignment="1">
      <alignment horizontal="center" vertical="center"/>
    </xf>
    <xf numFmtId="2" fontId="2" fillId="42" borderId="15" xfId="0" applyNumberFormat="1" applyFont="1" applyFill="1" applyBorder="1" applyAlignment="1">
      <alignment horizontal="center" vertical="center"/>
    </xf>
    <xf numFmtId="0" fontId="11" fillId="19" borderId="1" xfId="3" applyFont="1" applyFill="1" applyBorder="1" applyAlignment="1">
      <alignment horizontal="center" vertical="center" wrapText="1"/>
    </xf>
    <xf numFmtId="0" fontId="11" fillId="19" borderId="47" xfId="3" applyFont="1" applyFill="1" applyBorder="1" applyAlignment="1">
      <alignment horizontal="center" vertical="center" wrapText="1"/>
    </xf>
    <xf numFmtId="0" fontId="11" fillId="19" borderId="4" xfId="3" applyFont="1" applyFill="1" applyBorder="1" applyAlignment="1">
      <alignment horizontal="center" vertical="center" wrapText="1"/>
    </xf>
    <xf numFmtId="0" fontId="11" fillId="19" borderId="48" xfId="3" applyFont="1" applyFill="1" applyBorder="1" applyAlignment="1">
      <alignment horizontal="center" vertical="center" wrapText="1"/>
    </xf>
    <xf numFmtId="164" fontId="0" fillId="42" borderId="9" xfId="0" applyNumberFormat="1" applyFont="1" applyFill="1" applyBorder="1" applyAlignment="1">
      <alignment horizontal="center" vertical="center"/>
    </xf>
    <xf numFmtId="2" fontId="2" fillId="42" borderId="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/>
    </xf>
    <xf numFmtId="0" fontId="6" fillId="15" borderId="20" xfId="0" applyFont="1" applyFill="1" applyBorder="1" applyAlignment="1">
      <alignment horizontal="center"/>
    </xf>
    <xf numFmtId="0" fontId="6" fillId="15" borderId="24" xfId="0" applyFont="1" applyFill="1" applyBorder="1" applyAlignment="1">
      <alignment horizontal="center"/>
    </xf>
    <xf numFmtId="166" fontId="6" fillId="15" borderId="16" xfId="0" applyNumberFormat="1" applyFont="1" applyFill="1" applyBorder="1" applyAlignment="1">
      <alignment horizontal="center" vertical="center"/>
    </xf>
    <xf numFmtId="166" fontId="6" fillId="15" borderId="17" xfId="0" applyNumberFormat="1" applyFont="1" applyFill="1" applyBorder="1" applyAlignment="1">
      <alignment horizontal="center" vertical="center"/>
    </xf>
    <xf numFmtId="166" fontId="6" fillId="15" borderId="26" xfId="0" applyNumberFormat="1" applyFont="1" applyFill="1" applyBorder="1" applyAlignment="1">
      <alignment horizontal="center" vertical="center"/>
    </xf>
    <xf numFmtId="3" fontId="12" fillId="17" borderId="5" xfId="0" applyNumberFormat="1" applyFont="1" applyFill="1" applyBorder="1" applyAlignment="1">
      <alignment horizontal="center" vertical="center" wrapText="1"/>
    </xf>
    <xf numFmtId="0" fontId="15" fillId="17" borderId="21" xfId="0" applyFont="1" applyFill="1" applyBorder="1" applyAlignment="1">
      <alignment horizontal="center"/>
    </xf>
    <xf numFmtId="0" fontId="15" fillId="17" borderId="20" xfId="0" applyFont="1" applyFill="1" applyBorder="1" applyAlignment="1">
      <alignment horizontal="center"/>
    </xf>
    <xf numFmtId="0" fontId="15" fillId="17" borderId="24" xfId="0" applyFont="1" applyFill="1" applyBorder="1" applyAlignment="1">
      <alignment horizontal="center"/>
    </xf>
    <xf numFmtId="166" fontId="15" fillId="17" borderId="16" xfId="0" applyNumberFormat="1" applyFont="1" applyFill="1" applyBorder="1" applyAlignment="1">
      <alignment horizontal="center"/>
    </xf>
    <xf numFmtId="166" fontId="15" fillId="17" borderId="17" xfId="0" applyNumberFormat="1" applyFont="1" applyFill="1" applyBorder="1" applyAlignment="1">
      <alignment horizontal="center"/>
    </xf>
    <xf numFmtId="166" fontId="15" fillId="17" borderId="26" xfId="0" applyNumberFormat="1" applyFont="1" applyFill="1" applyBorder="1" applyAlignment="1">
      <alignment horizontal="center"/>
    </xf>
    <xf numFmtId="0" fontId="12" fillId="17" borderId="5" xfId="0" applyFont="1" applyFill="1" applyBorder="1" applyAlignment="1">
      <alignment horizontal="center" vertical="center"/>
    </xf>
    <xf numFmtId="0" fontId="12" fillId="17" borderId="5" xfId="0" applyFont="1" applyFill="1" applyBorder="1" applyAlignment="1">
      <alignment horizontal="center"/>
    </xf>
    <xf numFmtId="0" fontId="12" fillId="17" borderId="5" xfId="0" applyFont="1" applyFill="1" applyBorder="1" applyAlignment="1">
      <alignment horizontal="center" vertical="center" wrapText="1"/>
    </xf>
    <xf numFmtId="3" fontId="12" fillId="17" borderId="5" xfId="0" applyNumberFormat="1" applyFont="1" applyFill="1" applyBorder="1" applyAlignment="1">
      <alignment horizontal="center" vertical="center"/>
    </xf>
    <xf numFmtId="0" fontId="78" fillId="58" borderId="21" xfId="0" applyFont="1" applyFill="1" applyBorder="1" applyAlignment="1">
      <alignment horizontal="center"/>
    </xf>
    <xf numFmtId="0" fontId="78" fillId="58" borderId="20" xfId="0" applyFont="1" applyFill="1" applyBorder="1" applyAlignment="1">
      <alignment horizontal="center"/>
    </xf>
    <xf numFmtId="0" fontId="78" fillId="58" borderId="24" xfId="0" applyFont="1" applyFill="1" applyBorder="1" applyAlignment="1">
      <alignment horizontal="center"/>
    </xf>
    <xf numFmtId="166" fontId="79" fillId="58" borderId="16" xfId="0" applyNumberFormat="1" applyFont="1" applyFill="1" applyBorder="1" applyAlignment="1">
      <alignment horizontal="center"/>
    </xf>
    <xf numFmtId="166" fontId="79" fillId="58" borderId="17" xfId="0" applyNumberFormat="1" applyFont="1" applyFill="1" applyBorder="1" applyAlignment="1">
      <alignment horizontal="center"/>
    </xf>
    <xf numFmtId="166" fontId="79" fillId="58" borderId="26" xfId="0" applyNumberFormat="1" applyFont="1" applyFill="1" applyBorder="1" applyAlignment="1">
      <alignment horizont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5" xfId="0" applyFont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5" fillId="19" borderId="51" xfId="0" applyFont="1" applyFill="1" applyBorder="1" applyAlignment="1">
      <alignment horizontal="center" vertical="center" wrapText="1"/>
    </xf>
    <xf numFmtId="0" fontId="5" fillId="19" borderId="54" xfId="0" applyFont="1" applyFill="1" applyBorder="1" applyAlignment="1">
      <alignment horizontal="center" vertical="center" wrapText="1"/>
    </xf>
    <xf numFmtId="0" fontId="5" fillId="19" borderId="50" xfId="0" applyFont="1" applyFill="1" applyBorder="1" applyAlignment="1">
      <alignment horizontal="center" vertical="center" wrapText="1"/>
    </xf>
    <xf numFmtId="0" fontId="74" fillId="19" borderId="3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</cellXfs>
  <cellStyles count="340">
    <cellStyle name="20% - Énfasis1 2" xfId="20"/>
    <cellStyle name="20% - Énfasis1 2 2" xfId="21"/>
    <cellStyle name="20% - Énfasis1 2 3" xfId="22"/>
    <cellStyle name="20% - Énfasis1 3" xfId="23"/>
    <cellStyle name="20% - Énfasis1 4" xfId="19"/>
    <cellStyle name="20% - Énfasis2 2" xfId="25"/>
    <cellStyle name="20% - Énfasis2 2 2" xfId="26"/>
    <cellStyle name="20% - Énfasis2 2 3" xfId="27"/>
    <cellStyle name="20% - Énfasis2 3" xfId="28"/>
    <cellStyle name="20% - Énfasis2 4" xfId="24"/>
    <cellStyle name="20% - Énfasis3 2" xfId="30"/>
    <cellStyle name="20% - Énfasis3 2 2" xfId="31"/>
    <cellStyle name="20% - Énfasis3 2 3" xfId="32"/>
    <cellStyle name="20% - Énfasis3 3" xfId="33"/>
    <cellStyle name="20% - Énfasis3 4" xfId="29"/>
    <cellStyle name="20% - Énfasis4 2" xfId="35"/>
    <cellStyle name="20% - Énfasis4 2 2" xfId="36"/>
    <cellStyle name="20% - Énfasis4 2 3" xfId="37"/>
    <cellStyle name="20% - Énfasis4 3" xfId="38"/>
    <cellStyle name="20% - Énfasis4 4" xfId="34"/>
    <cellStyle name="20% - Énfasis5 2" xfId="40"/>
    <cellStyle name="20% - Énfasis5 2 2" xfId="41"/>
    <cellStyle name="20% - Énfasis5 2 3" xfId="42"/>
    <cellStyle name="20% - Énfasis5 3" xfId="43"/>
    <cellStyle name="20% - Énfasis5 4" xfId="39"/>
    <cellStyle name="20% - Énfasis6 2" xfId="45"/>
    <cellStyle name="20% - Énfasis6 2 2" xfId="46"/>
    <cellStyle name="20% - Énfasis6 2 3" xfId="47"/>
    <cellStyle name="20% - Énfasis6 3" xfId="48"/>
    <cellStyle name="20% - Énfasis6 4" xfId="44"/>
    <cellStyle name="40% - Énfasis1 2" xfId="50"/>
    <cellStyle name="40% - Énfasis1 2 2" xfId="51"/>
    <cellStyle name="40% - Énfasis1 2 3" xfId="52"/>
    <cellStyle name="40% - Énfasis1 3" xfId="53"/>
    <cellStyle name="40% - Énfasis1 4" xfId="49"/>
    <cellStyle name="40% - Énfasis2 2" xfId="55"/>
    <cellStyle name="40% - Énfasis2 2 2" xfId="56"/>
    <cellStyle name="40% - Énfasis2 2 3" xfId="57"/>
    <cellStyle name="40% - Énfasis2 3" xfId="58"/>
    <cellStyle name="40% - Énfasis2 4" xfId="54"/>
    <cellStyle name="40% - Énfasis3 2" xfId="60"/>
    <cellStyle name="40% - Énfasis3 2 2" xfId="61"/>
    <cellStyle name="40% - Énfasis3 2 3" xfId="62"/>
    <cellStyle name="40% - Énfasis3 3" xfId="63"/>
    <cellStyle name="40% - Énfasis3 4" xfId="59"/>
    <cellStyle name="40% - Énfasis4 2" xfId="65"/>
    <cellStyle name="40% - Énfasis4 2 2" xfId="66"/>
    <cellStyle name="40% - Énfasis4 2 3" xfId="67"/>
    <cellStyle name="40% - Énfasis4 3" xfId="68"/>
    <cellStyle name="40% - Énfasis4 4" xfId="64"/>
    <cellStyle name="40% - Énfasis5 2" xfId="70"/>
    <cellStyle name="40% - Énfasis5 2 2" xfId="71"/>
    <cellStyle name="40% - Énfasis5 2 3" xfId="72"/>
    <cellStyle name="40% - Énfasis5 3" xfId="73"/>
    <cellStyle name="40% - Énfasis5 4" xfId="69"/>
    <cellStyle name="40% - Énfasis6 2" xfId="75"/>
    <cellStyle name="40% - Énfasis6 2 2" xfId="76"/>
    <cellStyle name="40% - Énfasis6 2 3" xfId="77"/>
    <cellStyle name="40% - Énfasis6 3" xfId="78"/>
    <cellStyle name="40% - Énfasis6 4" xfId="74"/>
    <cellStyle name="60% - Énfasis1 2" xfId="80"/>
    <cellStyle name="60% - Énfasis1 2 2" xfId="81"/>
    <cellStyle name="60% - Énfasis1 2 3" xfId="82"/>
    <cellStyle name="60% - Énfasis1 3" xfId="83"/>
    <cellStyle name="60% - Énfasis1 4" xfId="79"/>
    <cellStyle name="60% - Énfasis2 2" xfId="85"/>
    <cellStyle name="60% - Énfasis2 2 2" xfId="86"/>
    <cellStyle name="60% - Énfasis2 2 3" xfId="87"/>
    <cellStyle name="60% - Énfasis2 3" xfId="88"/>
    <cellStyle name="60% - Énfasis2 4" xfId="84"/>
    <cellStyle name="60% - Énfasis3 2" xfId="90"/>
    <cellStyle name="60% - Énfasis3 2 2" xfId="91"/>
    <cellStyle name="60% - Énfasis3 2 3" xfId="92"/>
    <cellStyle name="60% - Énfasis3 3" xfId="93"/>
    <cellStyle name="60% - Énfasis3 4" xfId="89"/>
    <cellStyle name="60% - Énfasis4 2" xfId="95"/>
    <cellStyle name="60% - Énfasis4 2 2" xfId="96"/>
    <cellStyle name="60% - Énfasis4 2 3" xfId="97"/>
    <cellStyle name="60% - Énfasis4 3" xfId="98"/>
    <cellStyle name="60% - Énfasis4 4" xfId="94"/>
    <cellStyle name="60% - Énfasis5 2" xfId="100"/>
    <cellStyle name="60% - Énfasis5 2 2" xfId="101"/>
    <cellStyle name="60% - Énfasis5 2 3" xfId="102"/>
    <cellStyle name="60% - Énfasis5 3" xfId="103"/>
    <cellStyle name="60% - Énfasis5 4" xfId="99"/>
    <cellStyle name="60% - Énfasis6 2" xfId="105"/>
    <cellStyle name="60% - Énfasis6 2 2" xfId="106"/>
    <cellStyle name="60% - Énfasis6 2 3" xfId="107"/>
    <cellStyle name="60% - Énfasis6 3" xfId="108"/>
    <cellStyle name="60% - Énfasis6 4" xfId="104"/>
    <cellStyle name="Buena" xfId="2" builtinId="26"/>
    <cellStyle name="Buena 2" xfId="110"/>
    <cellStyle name="Buena 2 2" xfId="111"/>
    <cellStyle name="Buena 2 3" xfId="112"/>
    <cellStyle name="Buena 3" xfId="113"/>
    <cellStyle name="Buena 4" xfId="109"/>
    <cellStyle name="Cálculo 2" xfId="115"/>
    <cellStyle name="Cálculo 2 2" xfId="116"/>
    <cellStyle name="Cálculo 2 2 2" xfId="286"/>
    <cellStyle name="Cálculo 2 2 3" xfId="289"/>
    <cellStyle name="Cálculo 2 3" xfId="117"/>
    <cellStyle name="Cálculo 2 3 2" xfId="287"/>
    <cellStyle name="Cálculo 2 3 3" xfId="291"/>
    <cellStyle name="Cálculo 2 4" xfId="285"/>
    <cellStyle name="Cálculo 2 5" xfId="292"/>
    <cellStyle name="Cálculo 3" xfId="118"/>
    <cellStyle name="Cálculo 3 2" xfId="288"/>
    <cellStyle name="Cálculo 3 3" xfId="290"/>
    <cellStyle name="Cálculo 4" xfId="114"/>
    <cellStyle name="Cálculo 4 2" xfId="284"/>
    <cellStyle name="Cálculo 4 3" xfId="293"/>
    <cellStyle name="Celda de comprobación 2" xfId="120"/>
    <cellStyle name="Celda de comprobación 2 2" xfId="121"/>
    <cellStyle name="Celda de comprobación 2 3" xfId="122"/>
    <cellStyle name="Celda de comprobación 3" xfId="123"/>
    <cellStyle name="Celda de comprobación 4" xfId="119"/>
    <cellStyle name="Celda vinculada 2" xfId="125"/>
    <cellStyle name="Celda vinculada 2 2" xfId="126"/>
    <cellStyle name="Celda vinculada 2 3" xfId="127"/>
    <cellStyle name="Celda vinculada 3" xfId="128"/>
    <cellStyle name="Celda vinculada 4" xfId="124"/>
    <cellStyle name="Encabezado 4 2" xfId="130"/>
    <cellStyle name="Encabezado 4 2 2" xfId="131"/>
    <cellStyle name="Encabezado 4 2 3" xfId="132"/>
    <cellStyle name="Encabezado 4 3" xfId="133"/>
    <cellStyle name="Encabezado 4 4" xfId="129"/>
    <cellStyle name="Énfasis1 2" xfId="135"/>
    <cellStyle name="Énfasis1 2 2" xfId="136"/>
    <cellStyle name="Énfasis1 2 3" xfId="137"/>
    <cellStyle name="Énfasis1 3" xfId="138"/>
    <cellStyle name="Énfasis1 4" xfId="134"/>
    <cellStyle name="Énfasis2 2" xfId="140"/>
    <cellStyle name="Énfasis2 2 2" xfId="141"/>
    <cellStyle name="Énfasis2 2 3" xfId="142"/>
    <cellStyle name="Énfasis2 3" xfId="143"/>
    <cellStyle name="Énfasis2 4" xfId="139"/>
    <cellStyle name="Énfasis3 2" xfId="145"/>
    <cellStyle name="Énfasis3 2 2" xfId="146"/>
    <cellStyle name="Énfasis3 2 3" xfId="147"/>
    <cellStyle name="Énfasis3 3" xfId="148"/>
    <cellStyle name="Énfasis3 4" xfId="144"/>
    <cellStyle name="Énfasis4 2" xfId="150"/>
    <cellStyle name="Énfasis4 2 2" xfId="151"/>
    <cellStyle name="Énfasis4 2 3" xfId="152"/>
    <cellStyle name="Énfasis4 3" xfId="153"/>
    <cellStyle name="Énfasis4 4" xfId="149"/>
    <cellStyle name="Énfasis5 2" xfId="155"/>
    <cellStyle name="Énfasis5 2 2" xfId="156"/>
    <cellStyle name="Énfasis5 2 3" xfId="157"/>
    <cellStyle name="Énfasis5 3" xfId="158"/>
    <cellStyle name="Énfasis5 4" xfId="154"/>
    <cellStyle name="Énfasis6 2" xfId="160"/>
    <cellStyle name="Énfasis6 2 2" xfId="161"/>
    <cellStyle name="Énfasis6 2 3" xfId="162"/>
    <cellStyle name="Énfasis6 3" xfId="163"/>
    <cellStyle name="Énfasis6 4" xfId="159"/>
    <cellStyle name="Entrada 2" xfId="165"/>
    <cellStyle name="Entrada 2 2" xfId="166"/>
    <cellStyle name="Entrada 2 2 2" xfId="296"/>
    <cellStyle name="Entrada 2 2 3" xfId="279"/>
    <cellStyle name="Entrada 2 3" xfId="167"/>
    <cellStyle name="Entrada 2 3 2" xfId="297"/>
    <cellStyle name="Entrada 2 3 3" xfId="281"/>
    <cellStyle name="Entrada 2 4" xfId="295"/>
    <cellStyle name="Entrada 2 5" xfId="282"/>
    <cellStyle name="Entrada 3" xfId="168"/>
    <cellStyle name="Entrada 3 2" xfId="298"/>
    <cellStyle name="Entrada 3 3" xfId="280"/>
    <cellStyle name="Entrada 4" xfId="164"/>
    <cellStyle name="Entrada 4 2" xfId="294"/>
    <cellStyle name="Entrada 4 3" xfId="283"/>
    <cellStyle name="Excel Built-in Normal" xfId="169"/>
    <cellStyle name="Incorrecto 2" xfId="171"/>
    <cellStyle name="Incorrecto 2 2" xfId="172"/>
    <cellStyle name="Incorrecto 2 3" xfId="173"/>
    <cellStyle name="Incorrecto 3" xfId="174"/>
    <cellStyle name="Incorrecto 4" xfId="170"/>
    <cellStyle name="Millares" xfId="9" builtinId="3"/>
    <cellStyle name="Millares 2" xfId="176"/>
    <cellStyle name="Millares 2 2" xfId="177"/>
    <cellStyle name="Millares 2 3" xfId="178"/>
    <cellStyle name="Millares 3" xfId="175"/>
    <cellStyle name="Moneda 2" xfId="179"/>
    <cellStyle name="Neutral 2" xfId="181"/>
    <cellStyle name="Neutral 2 2" xfId="182"/>
    <cellStyle name="Neutral 2 3" xfId="183"/>
    <cellStyle name="Neutral 3" xfId="184"/>
    <cellStyle name="Neutral 4" xfId="180"/>
    <cellStyle name="Normal" xfId="0" builtinId="0"/>
    <cellStyle name="Normal 11" xfId="185"/>
    <cellStyle name="Normal 11 2" xfId="186"/>
    <cellStyle name="Normal 11 3" xfId="187"/>
    <cellStyle name="Normal 12" xfId="188"/>
    <cellStyle name="Normal 12 2" xfId="189"/>
    <cellStyle name="Normal 12 3" xfId="190"/>
    <cellStyle name="Normal 13" xfId="320"/>
    <cellStyle name="Normal 14" xfId="321"/>
    <cellStyle name="Normal 15" xfId="322"/>
    <cellStyle name="Normal 16" xfId="191"/>
    <cellStyle name="Normal 18" xfId="192"/>
    <cellStyle name="Normal 18 2" xfId="193"/>
    <cellStyle name="Normal 19" xfId="194"/>
    <cellStyle name="Normal 2" xfId="7"/>
    <cellStyle name="Normal 2 2" xfId="14"/>
    <cellStyle name="Normal 2 2 2" xfId="196"/>
    <cellStyle name="Normal 2 3" xfId="197"/>
    <cellStyle name="Normal 2 3 2" xfId="198"/>
    <cellStyle name="Normal 2 4" xfId="199"/>
    <cellStyle name="Normal 2 5" xfId="195"/>
    <cellStyle name="Normal 2 6" xfId="13"/>
    <cellStyle name="Normal 20" xfId="200"/>
    <cellStyle name="Normal 20 2" xfId="201"/>
    <cellStyle name="Normal 21" xfId="202"/>
    <cellStyle name="Normal 22" xfId="323"/>
    <cellStyle name="Normal 23" xfId="324"/>
    <cellStyle name="Normal 24" xfId="203"/>
    <cellStyle name="Normal 25" xfId="325"/>
    <cellStyle name="Normal 26" xfId="326"/>
    <cellStyle name="Normal 27" xfId="327"/>
    <cellStyle name="Normal 28" xfId="328"/>
    <cellStyle name="Normal 29" xfId="329"/>
    <cellStyle name="Normal 3" xfId="3"/>
    <cellStyle name="Normal 3 2" xfId="204"/>
    <cellStyle name="Normal 3 3" xfId="268"/>
    <cellStyle name="Normal 3 4" xfId="15"/>
    <cellStyle name="Normal 30" xfId="330"/>
    <cellStyle name="Normal 31" xfId="331"/>
    <cellStyle name="Normal 32" xfId="332"/>
    <cellStyle name="Normal 33" xfId="333"/>
    <cellStyle name="Normal 34" xfId="334"/>
    <cellStyle name="Normal 35" xfId="335"/>
    <cellStyle name="Normal 36" xfId="336"/>
    <cellStyle name="Normal 37" xfId="337"/>
    <cellStyle name="Normal 38" xfId="338"/>
    <cellStyle name="Normal 4" xfId="4"/>
    <cellStyle name="Normal 4 2" xfId="206"/>
    <cellStyle name="Normal 4 3" xfId="205"/>
    <cellStyle name="Normal 40" xfId="339"/>
    <cellStyle name="Normal 5" xfId="11"/>
    <cellStyle name="Normal 5 2" xfId="208"/>
    <cellStyle name="Normal 5 3" xfId="207"/>
    <cellStyle name="Normal 6" xfId="209"/>
    <cellStyle name="Normal 6 2" xfId="210"/>
    <cellStyle name="Normal 7" xfId="5"/>
    <cellStyle name="Normal 7 2" xfId="212"/>
    <cellStyle name="Normal 7 3" xfId="211"/>
    <cellStyle name="Normal 8" xfId="18"/>
    <cellStyle name="Normal_MZA COMUN" xfId="10"/>
    <cellStyle name="Notas 2" xfId="214"/>
    <cellStyle name="Notas 2 2" xfId="215"/>
    <cellStyle name="Notas 2 2 2" xfId="301"/>
    <cellStyle name="Notas 2 2 3" xfId="276"/>
    <cellStyle name="Notas 2 3" xfId="216"/>
    <cellStyle name="Notas 2 3 2" xfId="302"/>
    <cellStyle name="Notas 2 3 3" xfId="274"/>
    <cellStyle name="Notas 2 4" xfId="300"/>
    <cellStyle name="Notas 2 5" xfId="277"/>
    <cellStyle name="Notas 3" xfId="217"/>
    <cellStyle name="Notas 3 2" xfId="303"/>
    <cellStyle name="Notas 3 3" xfId="275"/>
    <cellStyle name="Notas 4" xfId="213"/>
    <cellStyle name="Notas 4 2" xfId="299"/>
    <cellStyle name="Notas 4 3" xfId="278"/>
    <cellStyle name="Porcentaje 2" xfId="16"/>
    <cellStyle name="Porcentaje 3" xfId="17"/>
    <cellStyle name="Porcentual" xfId="1" builtinId="5" customBuiltin="1"/>
    <cellStyle name="Porcentual 14" xfId="6"/>
    <cellStyle name="Porcentual 2" xfId="8"/>
    <cellStyle name="Porcentual 2 2" xfId="219"/>
    <cellStyle name="Porcentual 2 3" xfId="220"/>
    <cellStyle name="Porcentual 3" xfId="12"/>
    <cellStyle name="Porcentual 3 2" xfId="221"/>
    <cellStyle name="Porcentual 4" xfId="222"/>
    <cellStyle name="Porcentual 5" xfId="223"/>
    <cellStyle name="Porcentual 6" xfId="224"/>
    <cellStyle name="Porcentual 7" xfId="225"/>
    <cellStyle name="Porcentual 7 2" xfId="226"/>
    <cellStyle name="Porcentual 7 3" xfId="227"/>
    <cellStyle name="Porcentual 8" xfId="218"/>
    <cellStyle name="Porcentual 9" xfId="319"/>
    <cellStyle name="Salida 2" xfId="229"/>
    <cellStyle name="Salida 2 2" xfId="230"/>
    <cellStyle name="Salida 2 2 2" xfId="306"/>
    <cellStyle name="Salida 2 2 3" xfId="269"/>
    <cellStyle name="Salida 2 3" xfId="231"/>
    <cellStyle name="Salida 2 3 2" xfId="307"/>
    <cellStyle name="Salida 2 3 3" xfId="271"/>
    <cellStyle name="Salida 2 4" xfId="305"/>
    <cellStyle name="Salida 2 5" xfId="272"/>
    <cellStyle name="Salida 3" xfId="232"/>
    <cellStyle name="Salida 3 2" xfId="308"/>
    <cellStyle name="Salida 3 3" xfId="270"/>
    <cellStyle name="Salida 4" xfId="228"/>
    <cellStyle name="Salida 4 2" xfId="304"/>
    <cellStyle name="Salida 4 3" xfId="273"/>
    <cellStyle name="Texto de advertencia 2" xfId="234"/>
    <cellStyle name="Texto de advertencia 2 2" xfId="235"/>
    <cellStyle name="Texto de advertencia 2 3" xfId="236"/>
    <cellStyle name="Texto de advertencia 3" xfId="237"/>
    <cellStyle name="Texto de advertencia 4" xfId="233"/>
    <cellStyle name="Texto explicativo 2" xfId="239"/>
    <cellStyle name="Texto explicativo 2 2" xfId="240"/>
    <cellStyle name="Texto explicativo 2 3" xfId="241"/>
    <cellStyle name="Texto explicativo 3" xfId="242"/>
    <cellStyle name="Texto explicativo 4" xfId="238"/>
    <cellStyle name="Título 1 2" xfId="245"/>
    <cellStyle name="Título 1 2 2" xfId="246"/>
    <cellStyle name="Título 1 2 3" xfId="247"/>
    <cellStyle name="Título 1 3" xfId="248"/>
    <cellStyle name="Título 1 4" xfId="244"/>
    <cellStyle name="Título 2 2" xfId="250"/>
    <cellStyle name="Título 2 2 2" xfId="251"/>
    <cellStyle name="Título 2 2 3" xfId="252"/>
    <cellStyle name="Título 2 3" xfId="253"/>
    <cellStyle name="Título 2 4" xfId="249"/>
    <cellStyle name="Título 3 2" xfId="255"/>
    <cellStyle name="Título 3 2 2" xfId="256"/>
    <cellStyle name="Título 3 2 3" xfId="257"/>
    <cellStyle name="Título 3 3" xfId="258"/>
    <cellStyle name="Título 3 4" xfId="254"/>
    <cellStyle name="Título 4" xfId="259"/>
    <cellStyle name="Título 4 2" xfId="260"/>
    <cellStyle name="Título 4 3" xfId="261"/>
    <cellStyle name="Título 5" xfId="262"/>
    <cellStyle name="Título 6" xfId="243"/>
    <cellStyle name="Total 2" xfId="264"/>
    <cellStyle name="Total 2 2" xfId="265"/>
    <cellStyle name="Total 2 2 2" xfId="311"/>
    <cellStyle name="Total 2 2 3" xfId="316"/>
    <cellStyle name="Total 2 3" xfId="266"/>
    <cellStyle name="Total 2 3 2" xfId="312"/>
    <cellStyle name="Total 2 3 3" xfId="317"/>
    <cellStyle name="Total 2 4" xfId="310"/>
    <cellStyle name="Total 2 5" xfId="315"/>
    <cellStyle name="Total 3" xfId="267"/>
    <cellStyle name="Total 3 2" xfId="313"/>
    <cellStyle name="Total 3 3" xfId="318"/>
    <cellStyle name="Total 4" xfId="263"/>
    <cellStyle name="Total 4 2" xfId="309"/>
    <cellStyle name="Total 4 3" xfId="314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9966"/>
      <color rgb="FFFF99CC"/>
      <color rgb="FFFFFFCC"/>
      <color rgb="FFCCFFFF"/>
      <color rgb="FF99FFCC"/>
      <color rgb="FFCCFFCC"/>
      <color rgb="FF99CCFF"/>
      <color rgb="FF66CCFF"/>
      <color rgb="FFD9F3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38217</xdr:colOff>
      <xdr:row>2</xdr:row>
      <xdr:rowOff>27214</xdr:rowOff>
    </xdr:from>
    <xdr:to>
      <xdr:col>2</xdr:col>
      <xdr:colOff>1261029</xdr:colOff>
      <xdr:row>3</xdr:row>
      <xdr:rowOff>149677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417" y="952500"/>
          <a:ext cx="1222812" cy="416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108857</xdr:colOff>
      <xdr:row>25</xdr:row>
      <xdr:rowOff>16329</xdr:rowOff>
    </xdr:from>
    <xdr:to>
      <xdr:col>2</xdr:col>
      <xdr:colOff>1132114</xdr:colOff>
      <xdr:row>27</xdr:row>
      <xdr:rowOff>10885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057" y="6003472"/>
          <a:ext cx="1023257" cy="473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126873</xdr:colOff>
      <xdr:row>3</xdr:row>
      <xdr:rowOff>178594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1484186" cy="369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2</xdr:row>
      <xdr:rowOff>30162</xdr:rowOff>
    </xdr:from>
    <xdr:to>
      <xdr:col>2</xdr:col>
      <xdr:colOff>285750</xdr:colOff>
      <xdr:row>3</xdr:row>
      <xdr:rowOff>4201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89693"/>
          <a:ext cx="1345406" cy="31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2</xdr:rowOff>
    </xdr:from>
    <xdr:to>
      <xdr:col>2</xdr:col>
      <xdr:colOff>19051</xdr:colOff>
      <xdr:row>2</xdr:row>
      <xdr:rowOff>19051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190502"/>
          <a:ext cx="1066800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</xdr:rowOff>
    </xdr:from>
    <xdr:to>
      <xdr:col>1</xdr:col>
      <xdr:colOff>1038224</xdr:colOff>
      <xdr:row>2</xdr:row>
      <xdr:rowOff>200025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</xdr:rowOff>
    </xdr:from>
    <xdr:to>
      <xdr:col>1</xdr:col>
      <xdr:colOff>761999</xdr:colOff>
      <xdr:row>2</xdr:row>
      <xdr:rowOff>200025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9050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K38"/>
  <sheetViews>
    <sheetView showGridLines="0" tabSelected="1" zoomScale="80" zoomScaleNormal="80" workbookViewId="0">
      <selection activeCell="H32" sqref="H32"/>
    </sheetView>
  </sheetViews>
  <sheetFormatPr baseColWidth="10" defaultRowHeight="15"/>
  <cols>
    <col min="1" max="1" width="4.28515625" customWidth="1"/>
    <col min="2" max="2" width="7.85546875" customWidth="1"/>
    <col min="3" max="3" width="29.7109375" customWidth="1"/>
    <col min="4" max="4" width="21.7109375" customWidth="1"/>
    <col min="5" max="5" width="16.85546875" bestFit="1" customWidth="1"/>
    <col min="6" max="6" width="16.85546875" customWidth="1"/>
    <col min="7" max="7" width="14.85546875" customWidth="1"/>
    <col min="8" max="8" width="14.28515625" customWidth="1"/>
    <col min="9" max="9" width="15.42578125" customWidth="1"/>
    <col min="10" max="10" width="14.7109375" customWidth="1"/>
    <col min="11" max="11" width="13" customWidth="1"/>
  </cols>
  <sheetData>
    <row r="1" spans="1:11">
      <c r="A1" s="8"/>
      <c r="B1" s="9"/>
      <c r="C1" s="9"/>
      <c r="D1" s="9"/>
      <c r="E1" s="9"/>
      <c r="F1" s="9"/>
      <c r="G1" s="9"/>
      <c r="H1" s="9"/>
      <c r="I1" s="9"/>
      <c r="J1" s="9"/>
    </row>
    <row r="2" spans="1:11">
      <c r="A2" s="8"/>
      <c r="B2" s="9"/>
      <c r="C2" s="9"/>
      <c r="D2" s="9"/>
      <c r="E2" s="9"/>
      <c r="F2" s="9"/>
      <c r="G2" s="9"/>
      <c r="H2" s="9"/>
      <c r="I2" s="9"/>
      <c r="J2" s="9"/>
    </row>
    <row r="3" spans="1:11" ht="22.9" customHeight="1">
      <c r="A3" s="8"/>
      <c r="B3" s="9"/>
      <c r="C3" s="596" t="s">
        <v>546</v>
      </c>
      <c r="D3" s="596"/>
      <c r="E3" s="596"/>
      <c r="F3" s="596"/>
      <c r="G3" s="596"/>
      <c r="H3" s="596"/>
      <c r="I3" s="596"/>
      <c r="J3" s="596"/>
    </row>
    <row r="4" spans="1:11" ht="17.45" customHeight="1">
      <c r="A4" s="8"/>
      <c r="B4" s="9"/>
      <c r="C4" s="596"/>
      <c r="D4" s="596"/>
      <c r="E4" s="596"/>
      <c r="F4" s="596"/>
      <c r="G4" s="596"/>
      <c r="H4" s="596"/>
      <c r="I4" s="596"/>
      <c r="J4" s="596"/>
    </row>
    <row r="5" spans="1:11" ht="14.45" customHeight="1">
      <c r="A5" s="8"/>
      <c r="B5" s="9"/>
      <c r="C5" s="593">
        <v>43559</v>
      </c>
      <c r="D5" s="593"/>
      <c r="E5" s="593"/>
      <c r="F5" s="593"/>
      <c r="G5" s="593"/>
      <c r="H5" s="593"/>
      <c r="I5" s="593"/>
      <c r="J5" s="593"/>
    </row>
    <row r="6" spans="1:11" ht="18.75">
      <c r="A6" s="8"/>
      <c r="B6" s="9"/>
      <c r="C6" s="594" t="s">
        <v>547</v>
      </c>
      <c r="D6" s="594"/>
      <c r="E6" s="594"/>
      <c r="F6" s="594"/>
      <c r="G6" s="594"/>
      <c r="H6" s="594"/>
      <c r="I6" s="594"/>
      <c r="J6" s="594"/>
    </row>
    <row r="7" spans="1:11">
      <c r="A7" s="8"/>
      <c r="B7" s="9"/>
      <c r="C7" s="9"/>
      <c r="D7" s="9"/>
      <c r="E7" s="111"/>
      <c r="F7" s="109"/>
      <c r="G7" s="9"/>
      <c r="H7" s="9"/>
      <c r="I7" s="9"/>
      <c r="J7" s="9"/>
    </row>
    <row r="8" spans="1:11" ht="37.5">
      <c r="A8" s="8"/>
      <c r="B8" s="9"/>
      <c r="C8" s="198" t="s">
        <v>366</v>
      </c>
      <c r="D8" s="199" t="s">
        <v>367</v>
      </c>
      <c r="E8" s="200" t="s">
        <v>13</v>
      </c>
      <c r="F8" s="200" t="s">
        <v>7</v>
      </c>
      <c r="G8" s="200" t="s">
        <v>51</v>
      </c>
      <c r="H8" s="200" t="s">
        <v>69</v>
      </c>
      <c r="I8" s="200" t="s">
        <v>10</v>
      </c>
      <c r="J8" s="200" t="s">
        <v>18</v>
      </c>
    </row>
    <row r="9" spans="1:11" ht="18.75">
      <c r="A9" s="8"/>
      <c r="B9" s="9"/>
      <c r="C9" s="598" t="s">
        <v>83</v>
      </c>
      <c r="D9" s="225" t="s">
        <v>88</v>
      </c>
      <c r="E9" s="497">
        <f>'Resumen Periodo'!E8+'Resumen Periodo'!E9+'Resumen Periodo'!E10</f>
        <v>525.11400000000003</v>
      </c>
      <c r="F9" s="497">
        <f>'Resumen Periodo'!F8+'Resumen Periodo'!F9+'Resumen Periodo'!F10</f>
        <v>0</v>
      </c>
      <c r="G9" s="497">
        <f>E9+F9</f>
        <v>525.11400000000003</v>
      </c>
      <c r="H9" s="554">
        <f>'Resumen Periodo'!H8+'Resumen Periodo'!H9+'Resumen Periodo'!H10</f>
        <v>60.39</v>
      </c>
      <c r="I9" s="497">
        <f>'Resumen Periodo'!I8+'Resumen Periodo'!I9+'Resumen Periodo'!I10</f>
        <v>973.10399999999993</v>
      </c>
      <c r="J9" s="499">
        <f>'Resumen Periodo'!J8+'Resumen Periodo'!J9+'Resumen Periodo'!J10</f>
        <v>0.23800351308990791</v>
      </c>
    </row>
    <row r="10" spans="1:11" ht="18.75">
      <c r="A10" s="8"/>
      <c r="B10" s="9"/>
      <c r="C10" s="599"/>
      <c r="D10" s="225" t="s">
        <v>89</v>
      </c>
      <c r="E10" s="497">
        <f>'Resumen Periodo'!E11+'Resumen Periodo'!E12+'Resumen Periodo'!E13+'Resumen Periodo'!E14</f>
        <v>3890.8490000000002</v>
      </c>
      <c r="F10" s="497">
        <f>'Resumen Periodo'!F11+'Resumen Periodo'!F12+'Resumen Periodo'!F13+'Resumen Periodo'!F14</f>
        <v>0</v>
      </c>
      <c r="G10" s="497">
        <f t="shared" ref="G10:G12" si="0">E10+F10</f>
        <v>3890.8490000000002</v>
      </c>
      <c r="H10" s="554">
        <f>'Resumen Periodo'!H11+'Resumen Periodo'!H12+'Resumen Periodo'!H13+'Resumen Periodo'!H14</f>
        <v>838.74199999999996</v>
      </c>
      <c r="I10" s="497">
        <f t="shared" ref="I10:I17" si="1">G10-H10</f>
        <v>3052.107</v>
      </c>
      <c r="J10" s="500">
        <f t="shared" ref="J10:J17" si="2">H10/G10</f>
        <v>0.2155678619242227</v>
      </c>
    </row>
    <row r="11" spans="1:11" ht="18.75">
      <c r="A11" s="8"/>
      <c r="B11" s="9"/>
      <c r="C11" s="599"/>
      <c r="D11" s="225" t="s">
        <v>75</v>
      </c>
      <c r="E11" s="497">
        <f>'Resumen Periodo'!E15+'Resumen Periodo'!E16+'Resumen Periodo'!E17</f>
        <v>473.10900000000004</v>
      </c>
      <c r="F11" s="497">
        <f>'Resumen Periodo'!F15+'Resumen Periodo'!F16+'Resumen Periodo'!F17</f>
        <v>0</v>
      </c>
      <c r="G11" s="497">
        <f t="shared" si="0"/>
        <v>473.10900000000004</v>
      </c>
      <c r="H11" s="554">
        <f>'Resumen Periodo'!H15+'Resumen Periodo'!H16+'Resumen Periodo'!H17</f>
        <v>39.192</v>
      </c>
      <c r="I11" s="497">
        <f>G11-H11</f>
        <v>433.91700000000003</v>
      </c>
      <c r="J11" s="500">
        <f>H11/G11</f>
        <v>8.2839261142781048E-2</v>
      </c>
    </row>
    <row r="12" spans="1:11" ht="18.75">
      <c r="A12" s="8"/>
      <c r="B12" s="9"/>
      <c r="C12" s="599"/>
      <c r="D12" s="225" t="s">
        <v>76</v>
      </c>
      <c r="E12" s="497">
        <f>'Resumen Periodo'!E18+'Resumen Periodo'!E19+'Resumen Periodo'!E20</f>
        <v>3476.1303000000003</v>
      </c>
      <c r="F12" s="497">
        <f>'Resumen Periodo'!F18+'Resumen Periodo'!F19+'Resumen Periodo'!F20</f>
        <v>0</v>
      </c>
      <c r="G12" s="497">
        <f t="shared" si="0"/>
        <v>3476.1303000000003</v>
      </c>
      <c r="H12" s="554">
        <f>'Resumen Periodo'!H18+'Resumen Periodo'!H19+'Resumen Periodo'!H20</f>
        <v>374.31799999999993</v>
      </c>
      <c r="I12" s="497">
        <f t="shared" si="1"/>
        <v>3101.8123000000005</v>
      </c>
      <c r="J12" s="500">
        <f t="shared" si="2"/>
        <v>0.10768238463328025</v>
      </c>
    </row>
    <row r="13" spans="1:11" ht="18.75">
      <c r="A13" s="8"/>
      <c r="B13" s="9"/>
      <c r="C13" s="599"/>
      <c r="D13" s="225" t="s">
        <v>380</v>
      </c>
      <c r="E13" s="497">
        <f>+'Resumen Periodo'!E21+'Resumen Periodo'!E22+'Resumen Periodo'!E23</f>
        <v>3844.3640000000005</v>
      </c>
      <c r="F13" s="132">
        <f>+'Resumen Periodo'!F21+'Resumen Periodo'!F22+'Resumen Periodo'!F23</f>
        <v>0</v>
      </c>
      <c r="G13" s="110">
        <f t="shared" ref="G13:G20" si="3">E13+F13</f>
        <v>3844.3640000000005</v>
      </c>
      <c r="H13" s="554">
        <f>'Resumen Periodo'!H21+'Resumen Periodo'!H22+'Resumen Periodo'!H23</f>
        <v>298.01099999999997</v>
      </c>
      <c r="I13" s="497">
        <f>G13-H13</f>
        <v>3546.3530000000005</v>
      </c>
      <c r="J13" s="500">
        <f t="shared" si="2"/>
        <v>7.7518934211224522E-2</v>
      </c>
      <c r="K13" s="112"/>
    </row>
    <row r="14" spans="1:11" ht="18.75">
      <c r="A14" s="8"/>
      <c r="B14" s="9"/>
      <c r="C14" s="599"/>
      <c r="D14" s="225" t="s">
        <v>41</v>
      </c>
      <c r="E14" s="497">
        <f>'Resumen Periodo'!E24+'Resumen Periodo'!E25+'Resumen Periodo'!E26</f>
        <v>18.684999999999999</v>
      </c>
      <c r="F14" s="132">
        <f>'Resumen Periodo'!F24+'Resumen Periodo'!F25+'Resumen Periodo'!F26</f>
        <v>0</v>
      </c>
      <c r="G14" s="110">
        <f t="shared" si="3"/>
        <v>18.684999999999999</v>
      </c>
      <c r="H14" s="554">
        <f>'Resumen Periodo'!H24+'Resumen Periodo'!H25+'Resumen Periodo'!H26</f>
        <v>2.4820000000000002</v>
      </c>
      <c r="I14" s="497">
        <f t="shared" si="1"/>
        <v>16.202999999999999</v>
      </c>
      <c r="J14" s="500">
        <f t="shared" si="2"/>
        <v>0.13283382392293286</v>
      </c>
    </row>
    <row r="15" spans="1:11" ht="18.75">
      <c r="A15" s="8"/>
      <c r="B15" s="9"/>
      <c r="C15" s="599"/>
      <c r="D15" s="225" t="s">
        <v>42</v>
      </c>
      <c r="E15" s="497">
        <f>'Resumen Periodo'!E27+'Resumen Periodo'!E28+'Resumen Periodo'!E29</f>
        <v>17.282</v>
      </c>
      <c r="F15" s="132">
        <f>'Resumen Periodo'!F27+'Resumen Periodo'!F28+'Resumen Periodo'!F29</f>
        <v>0</v>
      </c>
      <c r="G15" s="110">
        <f t="shared" si="3"/>
        <v>17.282</v>
      </c>
      <c r="H15" s="554">
        <f>'Resumen Periodo'!H27+'Resumen Periodo'!H28+'Resumen Periodo'!H29</f>
        <v>1.3743000000000001</v>
      </c>
      <c r="I15" s="497">
        <f t="shared" si="1"/>
        <v>15.9077</v>
      </c>
      <c r="J15" s="500">
        <f t="shared" si="2"/>
        <v>7.9522046059483861E-2</v>
      </c>
    </row>
    <row r="16" spans="1:11" ht="18.75">
      <c r="A16" s="8"/>
      <c r="B16" s="9"/>
      <c r="C16" s="600"/>
      <c r="D16" s="225" t="s">
        <v>90</v>
      </c>
      <c r="E16" s="110">
        <v>30</v>
      </c>
      <c r="F16" s="132">
        <v>0</v>
      </c>
      <c r="G16" s="110">
        <f t="shared" si="3"/>
        <v>30</v>
      </c>
      <c r="H16" s="554">
        <v>0.629</v>
      </c>
      <c r="I16" s="497">
        <f t="shared" ref="I16" si="4">G16-H16</f>
        <v>29.370999999999999</v>
      </c>
      <c r="J16" s="500">
        <f t="shared" ref="J16" si="5">H16/G16</f>
        <v>2.0966666666666668E-2</v>
      </c>
    </row>
    <row r="17" spans="1:10" ht="18.75" customHeight="1">
      <c r="A17" s="8"/>
      <c r="B17" s="9"/>
      <c r="C17" s="201" t="s">
        <v>82</v>
      </c>
      <c r="D17" s="225" t="s">
        <v>92</v>
      </c>
      <c r="E17" s="110">
        <f>+'Merluza común Industrial'!E58+'Merluza común Industrial'!E59</f>
        <v>17855.999</v>
      </c>
      <c r="F17" s="132">
        <f>'Resumen Periodo'!F30+'Resumen Periodo'!F31</f>
        <v>5.3068660577082483E-14</v>
      </c>
      <c r="G17" s="136">
        <f t="shared" si="3"/>
        <v>17855.999</v>
      </c>
      <c r="H17" s="554">
        <f>'Resumen Periodo'!H30+'Resumen Periodo'!H31</f>
        <v>6000.2829999999994</v>
      </c>
      <c r="I17" s="497">
        <f t="shared" si="1"/>
        <v>11855.716</v>
      </c>
      <c r="J17" s="500">
        <f t="shared" si="2"/>
        <v>0.33603737320997829</v>
      </c>
    </row>
    <row r="18" spans="1:10" ht="18.75">
      <c r="A18" s="8"/>
      <c r="B18" s="9"/>
      <c r="C18" s="201" t="s">
        <v>95</v>
      </c>
      <c r="D18" s="225">
        <v>150</v>
      </c>
      <c r="E18" s="110">
        <v>150</v>
      </c>
      <c r="F18" s="132">
        <v>0</v>
      </c>
      <c r="G18" s="136">
        <f t="shared" si="3"/>
        <v>150</v>
      </c>
      <c r="H18" s="554">
        <f>'M. común FUP y P.Investigación'!F19</f>
        <v>0</v>
      </c>
      <c r="I18" s="497">
        <f t="shared" ref="I18" si="6">G18-H18</f>
        <v>150</v>
      </c>
      <c r="J18" s="500">
        <f t="shared" ref="J18" si="7">H18/G18</f>
        <v>0</v>
      </c>
    </row>
    <row r="19" spans="1:10" ht="18.75">
      <c r="A19" s="8"/>
      <c r="B19" s="9"/>
      <c r="C19" s="598" t="s">
        <v>96</v>
      </c>
      <c r="D19" s="225" t="s">
        <v>75</v>
      </c>
      <c r="E19" s="110">
        <v>30</v>
      </c>
      <c r="F19" s="132">
        <v>0</v>
      </c>
      <c r="G19" s="110">
        <f t="shared" si="3"/>
        <v>30</v>
      </c>
      <c r="H19" s="554">
        <v>0</v>
      </c>
      <c r="I19" s="497">
        <f t="shared" ref="I19:I20" si="8">G19-H19</f>
        <v>30</v>
      </c>
      <c r="J19" s="500">
        <f t="shared" ref="J19:J21" si="9">H19/G19</f>
        <v>0</v>
      </c>
    </row>
    <row r="20" spans="1:10" ht="18.75">
      <c r="A20" s="8"/>
      <c r="B20" s="9"/>
      <c r="C20" s="600"/>
      <c r="D20" s="225" t="s">
        <v>76</v>
      </c>
      <c r="E20" s="110">
        <v>220</v>
      </c>
      <c r="F20" s="132">
        <v>0</v>
      </c>
      <c r="G20" s="110">
        <f t="shared" si="3"/>
        <v>220</v>
      </c>
      <c r="H20" s="554">
        <v>0</v>
      </c>
      <c r="I20" s="497">
        <f t="shared" si="8"/>
        <v>220</v>
      </c>
      <c r="J20" s="500">
        <f t="shared" si="9"/>
        <v>0</v>
      </c>
    </row>
    <row r="21" spans="1:10" ht="32.450000000000003" customHeight="1">
      <c r="A21" s="9"/>
      <c r="B21" s="9"/>
      <c r="C21" s="601" t="s">
        <v>379</v>
      </c>
      <c r="D21" s="602"/>
      <c r="E21" s="202">
        <f>SUM(E9:E20)</f>
        <v>30531.532299999999</v>
      </c>
      <c r="F21" s="203">
        <f>SUM(F9:F20)</f>
        <v>5.3068660577082483E-14</v>
      </c>
      <c r="G21" s="204">
        <f>+E21+F21</f>
        <v>30531.532299999999</v>
      </c>
      <c r="H21" s="204">
        <f>SUM(H9:H20)</f>
        <v>7615.4212999999991</v>
      </c>
      <c r="I21" s="204">
        <f>+G21-H21</f>
        <v>22916.111000000001</v>
      </c>
      <c r="J21" s="205">
        <f t="shared" si="9"/>
        <v>0.24942807407016382</v>
      </c>
    </row>
    <row r="22" spans="1:10">
      <c r="A22" s="9"/>
      <c r="B22" s="9"/>
      <c r="C22" s="5"/>
      <c r="D22" s="5"/>
      <c r="E22" s="18"/>
      <c r="F22" s="9"/>
      <c r="G22" s="9"/>
      <c r="H22" s="9"/>
      <c r="I22" s="9"/>
      <c r="J22" s="9"/>
    </row>
    <row r="23" spans="1:10">
      <c r="A23" s="9"/>
      <c r="B23" s="9"/>
      <c r="C23" s="5"/>
      <c r="D23" s="5"/>
      <c r="E23" s="18"/>
      <c r="F23" s="9"/>
      <c r="G23" s="9"/>
      <c r="H23" s="9"/>
      <c r="I23" s="9"/>
      <c r="J23" s="9"/>
    </row>
    <row r="24" spans="1:10">
      <c r="A24" s="9"/>
      <c r="B24" s="9"/>
      <c r="C24" s="5"/>
      <c r="D24" s="5"/>
      <c r="E24" s="18"/>
      <c r="F24" s="9"/>
      <c r="G24" s="9"/>
      <c r="H24" s="9"/>
      <c r="I24" s="9"/>
      <c r="J24" s="9"/>
    </row>
    <row r="25" spans="1:10">
      <c r="A25" s="9"/>
      <c r="B25" s="9"/>
      <c r="C25" s="5"/>
      <c r="D25" s="5"/>
      <c r="E25" s="9"/>
      <c r="F25" s="9"/>
      <c r="G25" s="9"/>
      <c r="H25" s="9"/>
      <c r="I25" s="9"/>
      <c r="J25" s="9"/>
    </row>
    <row r="26" spans="1:10" ht="18.75" customHeight="1">
      <c r="A26" s="5"/>
      <c r="B26" s="5"/>
      <c r="C26" s="595" t="s">
        <v>545</v>
      </c>
      <c r="D26" s="595"/>
      <c r="E26" s="595"/>
      <c r="F26" s="595"/>
      <c r="G26" s="595"/>
      <c r="H26" s="595"/>
      <c r="I26" s="595"/>
      <c r="J26" s="595"/>
    </row>
    <row r="27" spans="1:10" ht="18.75" customHeight="1">
      <c r="A27" s="5"/>
      <c r="B27" s="5"/>
      <c r="C27" s="595"/>
      <c r="D27" s="595"/>
      <c r="E27" s="595"/>
      <c r="F27" s="595"/>
      <c r="G27" s="595"/>
      <c r="H27" s="595"/>
      <c r="I27" s="595"/>
      <c r="J27" s="595"/>
    </row>
    <row r="28" spans="1:10" ht="18.75">
      <c r="A28" s="5"/>
      <c r="B28" s="5"/>
      <c r="C28" s="593">
        <f>+C5</f>
        <v>43559</v>
      </c>
      <c r="D28" s="593"/>
      <c r="E28" s="593"/>
      <c r="F28" s="593"/>
      <c r="G28" s="593"/>
      <c r="H28" s="593"/>
      <c r="I28" s="593"/>
      <c r="J28" s="593"/>
    </row>
    <row r="29" spans="1:10" ht="18.75">
      <c r="A29" s="5"/>
      <c r="B29" s="5"/>
      <c r="C29" s="594" t="s">
        <v>547</v>
      </c>
      <c r="D29" s="594"/>
      <c r="E29" s="594"/>
      <c r="F29" s="594"/>
      <c r="G29" s="594"/>
      <c r="H29" s="594"/>
      <c r="I29" s="594"/>
      <c r="J29" s="594"/>
    </row>
    <row r="30" spans="1:10">
      <c r="A30" s="5"/>
      <c r="B30" s="5"/>
      <c r="C30" s="9"/>
      <c r="D30" s="9"/>
      <c r="E30" s="9"/>
      <c r="F30" s="9"/>
      <c r="G30" s="9"/>
      <c r="H30" s="9"/>
      <c r="I30" s="9"/>
      <c r="J30" s="9"/>
    </row>
    <row r="31" spans="1:10" ht="37.5">
      <c r="A31" s="5"/>
      <c r="B31" s="5"/>
      <c r="C31" s="231" t="s">
        <v>366</v>
      </c>
      <c r="D31" s="232" t="s">
        <v>367</v>
      </c>
      <c r="E31" s="232" t="s">
        <v>13</v>
      </c>
      <c r="F31" s="232" t="s">
        <v>7</v>
      </c>
      <c r="G31" s="232" t="s">
        <v>51</v>
      </c>
      <c r="H31" s="232" t="s">
        <v>69</v>
      </c>
      <c r="I31" s="232" t="s">
        <v>10</v>
      </c>
      <c r="J31" s="232" t="s">
        <v>18</v>
      </c>
    </row>
    <row r="32" spans="1:10" ht="18.75">
      <c r="C32" s="597" t="s">
        <v>84</v>
      </c>
      <c r="D32" s="222" t="s">
        <v>97</v>
      </c>
      <c r="E32" s="223">
        <v>20</v>
      </c>
      <c r="F32" s="224">
        <v>0</v>
      </c>
      <c r="G32" s="224">
        <f>+E32+F32</f>
        <v>20</v>
      </c>
      <c r="H32" s="224">
        <f>+'M. común FUP y P.Investigación'!E8+'M. común FUP y P.Investigación'!F8</f>
        <v>0.255</v>
      </c>
      <c r="I32" s="224">
        <f t="shared" ref="I32:I33" si="10">E32-H32</f>
        <v>19.745000000000001</v>
      </c>
      <c r="J32" s="216">
        <f t="shared" ref="J32" si="11">H32/E32</f>
        <v>1.2750000000000001E-2</v>
      </c>
    </row>
    <row r="33" spans="3:11" ht="18.75">
      <c r="C33" s="597"/>
      <c r="D33" s="222" t="s">
        <v>85</v>
      </c>
      <c r="E33" s="223">
        <v>20</v>
      </c>
      <c r="F33" s="224">
        <v>0</v>
      </c>
      <c r="G33" s="224">
        <f>+E33+F33</f>
        <v>20</v>
      </c>
      <c r="H33" s="224">
        <f>+'M. común FUP y P.Investigación'!E9+'M. común FUP y P.Investigación'!F9</f>
        <v>0</v>
      </c>
      <c r="I33" s="224">
        <f t="shared" si="10"/>
        <v>20</v>
      </c>
      <c r="J33" s="216">
        <f>H33/E33</f>
        <v>0</v>
      </c>
    </row>
    <row r="37" spans="3:11" ht="15.75" thickBot="1"/>
    <row r="38" spans="3:11" ht="51" customHeight="1" thickBot="1">
      <c r="C38" s="590" t="s">
        <v>548</v>
      </c>
      <c r="D38" s="591"/>
      <c r="E38" s="591"/>
      <c r="F38" s="591"/>
      <c r="G38" s="591"/>
      <c r="H38" s="591"/>
      <c r="I38" s="591"/>
      <c r="J38" s="592"/>
      <c r="K38" s="538"/>
    </row>
  </sheetData>
  <mergeCells count="11">
    <mergeCell ref="C38:J38"/>
    <mergeCell ref="C5:J5"/>
    <mergeCell ref="C29:J29"/>
    <mergeCell ref="C26:J27"/>
    <mergeCell ref="C3:J4"/>
    <mergeCell ref="C32:C33"/>
    <mergeCell ref="C28:J28"/>
    <mergeCell ref="C6:J6"/>
    <mergeCell ref="C9:C16"/>
    <mergeCell ref="C19:C20"/>
    <mergeCell ref="C21:D21"/>
  </mergeCells>
  <pageMargins left="0.7" right="0.7" top="0.75" bottom="0.75" header="0.3" footer="0.3"/>
  <pageSetup paperSize="172" orientation="portrait" r:id="rId1"/>
  <ignoredErrors>
    <ignoredError sqref="G2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B3:K37"/>
  <sheetViews>
    <sheetView showGridLines="0" topLeftCell="A7" zoomScale="92" zoomScaleNormal="92" workbookViewId="0">
      <selection activeCell="C50" sqref="C50"/>
    </sheetView>
  </sheetViews>
  <sheetFormatPr baseColWidth="10" defaultRowHeight="15"/>
  <cols>
    <col min="2" max="2" width="20.28515625" customWidth="1"/>
    <col min="3" max="3" width="23" customWidth="1"/>
    <col min="5" max="5" width="11.7109375" bestFit="1" customWidth="1"/>
    <col min="6" max="6" width="14.5703125" customWidth="1"/>
  </cols>
  <sheetData>
    <row r="3" spans="2:11">
      <c r="B3" s="603" t="s">
        <v>94</v>
      </c>
      <c r="C3" s="603"/>
      <c r="D3" s="603"/>
      <c r="E3" s="603"/>
      <c r="F3" s="603"/>
      <c r="G3" s="603"/>
      <c r="H3" s="603"/>
      <c r="I3" s="603"/>
      <c r="J3" s="603"/>
      <c r="K3" s="603"/>
    </row>
    <row r="4" spans="2:11">
      <c r="B4" s="603"/>
      <c r="C4" s="603"/>
      <c r="D4" s="603"/>
      <c r="E4" s="603"/>
      <c r="F4" s="603"/>
      <c r="G4" s="603"/>
      <c r="H4" s="603"/>
      <c r="I4" s="603"/>
      <c r="J4" s="603"/>
      <c r="K4" s="603"/>
    </row>
    <row r="5" spans="2:11">
      <c r="B5" s="619">
        <f>Resumen_año!C5</f>
        <v>43559</v>
      </c>
      <c r="C5" s="619"/>
      <c r="D5" s="619"/>
      <c r="E5" s="619"/>
      <c r="F5" s="619"/>
      <c r="G5" s="619"/>
      <c r="H5" s="619"/>
      <c r="I5" s="619"/>
      <c r="J5" s="619"/>
      <c r="K5" s="619"/>
    </row>
    <row r="6" spans="2:11" ht="15.75" thickBot="1"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2:11" ht="30.75" thickBot="1">
      <c r="B7" s="226" t="s">
        <v>91</v>
      </c>
      <c r="C7" s="227" t="s">
        <v>1</v>
      </c>
      <c r="D7" s="228" t="s">
        <v>5</v>
      </c>
      <c r="E7" s="227" t="s">
        <v>68</v>
      </c>
      <c r="F7" s="229" t="s">
        <v>7</v>
      </c>
      <c r="G7" s="227" t="s">
        <v>15</v>
      </c>
      <c r="H7" s="229" t="s">
        <v>69</v>
      </c>
      <c r="I7" s="227" t="s">
        <v>10</v>
      </c>
      <c r="J7" s="229" t="s">
        <v>70</v>
      </c>
      <c r="K7" s="230" t="s">
        <v>12</v>
      </c>
    </row>
    <row r="8" spans="2:11">
      <c r="B8" s="604" t="s">
        <v>93</v>
      </c>
      <c r="C8" s="606" t="s">
        <v>71</v>
      </c>
      <c r="D8" s="117" t="s">
        <v>20</v>
      </c>
      <c r="E8" s="11">
        <f>'Merluza común Artesanal'!G9+'Merluza común Artesanal'!G12+'Merluza común Artesanal'!G13+'Merluza común Artesanal'!G16+'Merluza común Artesanal'!G19+'Merluza común Artesanal'!G22</f>
        <v>44.18</v>
      </c>
      <c r="F8" s="11">
        <f>'Merluza común Artesanal'!H9+'Merluza común Artesanal'!H12+'Merluza común Artesanal'!H13+'Merluza común Artesanal'!H16+'Merluza común Artesanal'!H19+'Merluza común Artesanal'!H22</f>
        <v>0</v>
      </c>
      <c r="G8" s="11">
        <f>'Merluza común Artesanal'!I9+'Merluza común Artesanal'!I12+'Merluza común Artesanal'!I13+'Merluza común Artesanal'!I16+'Merluza común Artesanal'!I19+'Merluza común Artesanal'!I22</f>
        <v>148.15600000000001</v>
      </c>
      <c r="H8" s="11">
        <f>'Merluza común Artesanal'!J9+'Merluza común Artesanal'!J12+'Merluza común Artesanal'!J13+'Merluza común Artesanal'!J16+'Merluza común Artesanal'!J19+'Merluza común Artesanal'!J22</f>
        <v>15.799999999999999</v>
      </c>
      <c r="I8" s="11">
        <f>'Merluza común Artesanal'!K9+'Merluza común Artesanal'!K12+'Merluza común Artesanal'!K13+'Merluza común Artesanal'!K16+'Merluza común Artesanal'!K19+'Merluza común Artesanal'!K22</f>
        <v>132.35599999999999</v>
      </c>
      <c r="J8" s="234">
        <f>H8/G8</f>
        <v>0.10664434784956396</v>
      </c>
      <c r="K8" s="14" t="s">
        <v>24</v>
      </c>
    </row>
    <row r="9" spans="2:11">
      <c r="B9" s="608"/>
      <c r="C9" s="609"/>
      <c r="D9" s="118" t="s">
        <v>21</v>
      </c>
      <c r="E9" s="95">
        <f>'Merluza común Artesanal'!G10+'Merluza común Artesanal'!G14+'Merluza común Artesanal'!G17+'Merluza común Artesanal'!G20+'Merluza común Artesanal'!G23</f>
        <v>229.90799999999999</v>
      </c>
      <c r="F9" s="374">
        <f>'Merluza común Artesanal'!H10+'Merluza común Artesanal'!H14+'Merluza común Artesanal'!H17+'Merluza común Artesanal'!H20+'Merluza común Artesanal'!H23</f>
        <v>0</v>
      </c>
      <c r="G9" s="374">
        <f>'Merluza común Artesanal'!I10+'Merluza común Artesanal'!I14+'Merluza común Artesanal'!I17+'Merluza común Artesanal'!I20+'Merluza común Artesanal'!I23</f>
        <v>339.45100000000002</v>
      </c>
      <c r="H9" s="374">
        <f>'Merluza común Artesanal'!J10+'Merluza común Artesanal'!J14+'Merluza común Artesanal'!J17+'Merluza común Artesanal'!J20+'Merluza común Artesanal'!J23</f>
        <v>44.59</v>
      </c>
      <c r="I9" s="374">
        <f>'Merluza común Artesanal'!K10+'Merluza común Artesanal'!K14+'Merluza común Artesanal'!K17+'Merluza común Artesanal'!K20+'Merluza común Artesanal'!K23</f>
        <v>294.86099999999999</v>
      </c>
      <c r="J9" s="210">
        <f t="shared" ref="J9:J10" si="0">H9/G9</f>
        <v>0.13135916524034397</v>
      </c>
      <c r="K9" s="16" t="s">
        <v>24</v>
      </c>
    </row>
    <row r="10" spans="2:11" ht="15.75" thickBot="1">
      <c r="B10" s="608"/>
      <c r="C10" s="607"/>
      <c r="D10" s="119" t="s">
        <v>22</v>
      </c>
      <c r="E10" s="12">
        <f>'Merluza común Artesanal'!G11+'Merluza común Artesanal'!G15+'Merluza común Artesanal'!G18+'Merluza común Artesanal'!G21+'Merluza común Artesanal'!G24</f>
        <v>251.02600000000001</v>
      </c>
      <c r="F10" s="12">
        <f>'Merluza común Artesanal'!H11+'Merluza común Artesanal'!H15+'Merluza común Artesanal'!H18+'Merluza común Artesanal'!H21+'Merluza común Artesanal'!H24</f>
        <v>0</v>
      </c>
      <c r="G10" s="12">
        <f>'Merluza común Artesanal'!I11+'Merluza común Artesanal'!I15+'Merluza común Artesanal'!I18+'Merluza común Artesanal'!I21+'Merluza común Artesanal'!I24</f>
        <v>545.88699999999994</v>
      </c>
      <c r="H10" s="12">
        <f>'Merluza común Artesanal'!J11+'Merluza común Artesanal'!J15+'Merluza común Artesanal'!J18+'Merluza común Artesanal'!J21+'Merluza común Artesanal'!J24</f>
        <v>0</v>
      </c>
      <c r="I10" s="12">
        <f>'Merluza común Artesanal'!K11+'Merluza común Artesanal'!K15+'Merluza común Artesanal'!K18+'Merluza común Artesanal'!K21+'Merluza común Artesanal'!K24</f>
        <v>545.88699999999994</v>
      </c>
      <c r="J10" s="208">
        <f t="shared" si="0"/>
        <v>0</v>
      </c>
      <c r="K10" s="15" t="s">
        <v>24</v>
      </c>
    </row>
    <row r="11" spans="2:11" ht="15.75" thickBot="1">
      <c r="B11" s="608"/>
      <c r="C11" s="610" t="s">
        <v>72</v>
      </c>
      <c r="D11" s="117" t="s">
        <v>20</v>
      </c>
      <c r="E11" s="11">
        <f>'Merluza común Artesanal'!G26+'Merluza común Artesanal'!G29+'Merluza común Artesanal'!G30+'Merluza común Artesanal'!G33+'Merluza común Artesanal'!G36+'Merluza común Artesanal'!G39+'Merluza común Artesanal'!G42</f>
        <v>207.62299999999999</v>
      </c>
      <c r="F11" s="11">
        <f>'Merluza común Artesanal'!H26+'Merluza común Artesanal'!H29+'Merluza común Artesanal'!H30+'Merluza común Artesanal'!H33+'Merluza común Artesanal'!H36+'Merluza común Artesanal'!H39+'Merluza común Artesanal'!H42</f>
        <v>0</v>
      </c>
      <c r="G11" s="11">
        <f>'Merluza común Artesanal'!I26+'Merluza común Artesanal'!I29+'Merluza común Artesanal'!I30+'Merluza común Artesanal'!I33+'Merluza común Artesanal'!I36+'Merluza común Artesanal'!I39+'Merluza común Artesanal'!I42</f>
        <v>207.62299999999999</v>
      </c>
      <c r="H11" s="11">
        <f>'Merluza común Artesanal'!J26+'Merluza común Artesanal'!J29+'Merluza común Artesanal'!J30+'Merluza común Artesanal'!J33+'Merluza común Artesanal'!J36+'Merluza común Artesanal'!J39+'Merluza común Artesanal'!J42</f>
        <v>126.49299999999999</v>
      </c>
      <c r="I11" s="11">
        <f>'Merluza común Artesanal'!K26+'Merluza común Artesanal'!K29+'Merluza común Artesanal'!K30+'Merluza común Artesanal'!K33+'Merluza común Artesanal'!K36+'Merluza común Artesanal'!K39+'Merluza común Artesanal'!K42</f>
        <v>81.13000000000001</v>
      </c>
      <c r="J11" s="234">
        <f>H11/G11</f>
        <v>0.60924367724192408</v>
      </c>
      <c r="K11" s="14" t="s">
        <v>24</v>
      </c>
    </row>
    <row r="12" spans="2:11" ht="15.75" thickBot="1">
      <c r="B12" s="608"/>
      <c r="C12" s="611"/>
      <c r="D12" s="118" t="s">
        <v>21</v>
      </c>
      <c r="E12" s="95">
        <f>'Merluza común Artesanal'!G27+'Merluza común Artesanal'!G31+'Merluza común Artesanal'!G34+'Merluza común Artesanal'!G37+'Merluza común Artesanal'!G40+'Merluza común Artesanal'!G43</f>
        <v>1018.6560000000001</v>
      </c>
      <c r="F12" s="496">
        <f>'Merluza común Artesanal'!H27+'Merluza común Artesanal'!H31+'Merluza común Artesanal'!H34+'Merluza común Artesanal'!H37+'Merluza común Artesanal'!H40+'Merluza común Artesanal'!H43</f>
        <v>0</v>
      </c>
      <c r="G12" s="496">
        <f>'Merluza común Artesanal'!I27+'Merluza común Artesanal'!I31+'Merluza común Artesanal'!I34+'Merluza común Artesanal'!I37+'Merluza común Artesanal'!I40+'Merluza común Artesanal'!I43</f>
        <v>1053.18</v>
      </c>
      <c r="H12" s="496">
        <f>'Merluza común Artesanal'!J27+'Merluza común Artesanal'!J31+'Merluza común Artesanal'!J34+'Merluza común Artesanal'!J37+'Merluza común Artesanal'!J40+'Merluza común Artesanal'!J43</f>
        <v>363.85700000000003</v>
      </c>
      <c r="I12" s="496">
        <f>'Merluza común Artesanal'!K27+'Merluza común Artesanal'!K31+'Merluza común Artesanal'!K34+'Merluza común Artesanal'!K37+'Merluza común Artesanal'!K40+'Merluza común Artesanal'!K43</f>
        <v>689.32299999999998</v>
      </c>
      <c r="J12" s="234">
        <f t="shared" ref="J12:J14" si="1">H12/G12</f>
        <v>0.34548415275641392</v>
      </c>
      <c r="K12" s="16" t="s">
        <v>24</v>
      </c>
    </row>
    <row r="13" spans="2:11" ht="15.75" thickBot="1">
      <c r="B13" s="608"/>
      <c r="C13" s="612"/>
      <c r="D13" s="119" t="s">
        <v>22</v>
      </c>
      <c r="E13" s="12">
        <f>'Merluza común Artesanal'!G28+'Merluza común Artesanal'!G32+'Merluza común Artesanal'!G35+'Merluza común Artesanal'!G38+'Merluza común Artesanal'!G41+'Merluza común Artesanal'!G44</f>
        <v>1179.6719999999998</v>
      </c>
      <c r="F13" s="12">
        <f>'Merluza común Artesanal'!H28+'Merluza común Artesanal'!H32+'Merluza común Artesanal'!H35+'Merluza común Artesanal'!H38+'Merluza común Artesanal'!H41+'Merluza común Artesanal'!H44</f>
        <v>0</v>
      </c>
      <c r="G13" s="12">
        <f>'Merluza común Artesanal'!I28+'Merluza común Artesanal'!I32+'Merluza común Artesanal'!I35+'Merluza común Artesanal'!I38+'Merluza común Artesanal'!I41+'Merluza común Artesanal'!I44</f>
        <v>1868.9950000000001</v>
      </c>
      <c r="H13" s="12">
        <f>'Merluza común Artesanal'!J28+'Merluza común Artesanal'!J32+'Merluza común Artesanal'!J35+'Merluza común Artesanal'!J38+'Merluza común Artesanal'!J41+'Merluza común Artesanal'!J44</f>
        <v>0</v>
      </c>
      <c r="I13" s="12">
        <f>'Merluza común Artesanal'!K28+'Merluza común Artesanal'!K32+'Merluza común Artesanal'!K35+'Merluza común Artesanal'!K38+'Merluza común Artesanal'!K41+'Merluza común Artesanal'!K44</f>
        <v>1868.9950000000001</v>
      </c>
      <c r="J13" s="234">
        <f t="shared" si="1"/>
        <v>0</v>
      </c>
      <c r="K13" s="15" t="s">
        <v>24</v>
      </c>
    </row>
    <row r="14" spans="2:11" ht="15.75" thickBot="1">
      <c r="B14" s="608"/>
      <c r="C14" s="244" t="s">
        <v>73</v>
      </c>
      <c r="D14" s="120" t="s">
        <v>74</v>
      </c>
      <c r="E14" s="13">
        <f>'Merluza común Artesanal'!G45+'Merluza común Artesanal'!G46+'Merluza común Artesanal'!G47+'Merluza común Artesanal'!G48+'Merluza común Artesanal'!G49+'Merluza común Artesanal'!G50+'Merluza común Artesanal'!G51+'Merluza común Artesanal'!G52+'Merluza común Artesanal'!G53+'Merluza común Artesanal'!G54+'Merluza común Artesanal'!G55</f>
        <v>1484.8980000000001</v>
      </c>
      <c r="F14" s="13">
        <f>'Merluza común Artesanal'!H45+'Merluza común Artesanal'!H46+'Merluza común Artesanal'!H47+'Merluza común Artesanal'!H48+'Merluza común Artesanal'!H49+'Merluza común Artesanal'!H50+'Merluza común Artesanal'!H51+'Merluza común Artesanal'!H52+'Merluza común Artesanal'!H53+'Merluza común Artesanal'!H54+'Merluza común Artesanal'!H55</f>
        <v>0</v>
      </c>
      <c r="G14" s="13">
        <f>'Merluza común Artesanal'!I45+'Merluza común Artesanal'!I46+'Merluza común Artesanal'!I47+'Merluza común Artesanal'!I48+'Merluza común Artesanal'!I49+'Merluza común Artesanal'!I50+'Merluza común Artesanal'!I51+'Merluza común Artesanal'!I52+'Merluza común Artesanal'!I53+'Merluza común Artesanal'!I54+'Merluza común Artesanal'!I55</f>
        <v>5428.5870000000004</v>
      </c>
      <c r="H14" s="13">
        <f>'Merluza común Artesanal'!J45+'Merluza común Artesanal'!J46+'Merluza común Artesanal'!J47+'Merluza común Artesanal'!J48+'Merluza común Artesanal'!J49+'Merluza común Artesanal'!J50+'Merluza común Artesanal'!J51+'Merluza común Artesanal'!J52+'Merluza común Artesanal'!J53+'Merluza común Artesanal'!J54+'Merluza común Artesanal'!J55</f>
        <v>348.392</v>
      </c>
      <c r="I14" s="13">
        <f>'Merluza común Artesanal'!K45+'Merluza común Artesanal'!K46+'Merluza común Artesanal'!K47+'Merluza común Artesanal'!K48+'Merluza común Artesanal'!K49+'Merluza común Artesanal'!K50+'Merluza común Artesanal'!K51+'Merluza común Artesanal'!K52+'Merluza común Artesanal'!K53+'Merluza común Artesanal'!K54+'Merluza común Artesanal'!K55</f>
        <v>5080.1949999999997</v>
      </c>
      <c r="J14" s="234">
        <f t="shared" si="1"/>
        <v>6.4177289596721934E-2</v>
      </c>
      <c r="K14" s="137" t="s">
        <v>336</v>
      </c>
    </row>
    <row r="15" spans="2:11" ht="15.75" thickBot="1">
      <c r="B15" s="608"/>
      <c r="C15" s="613" t="s">
        <v>75</v>
      </c>
      <c r="D15" s="117" t="s">
        <v>20</v>
      </c>
      <c r="E15" s="11">
        <f>'Merluza común Artesanal'!G57+'Merluza común Artesanal'!G60+'Merluza común Artesanal'!G61+'Merluza común Artesanal'!G64+'Merluza común Artesanal'!G67+'Merluza común Artesanal'!G70+'Merluza común Artesanal'!G73+'Merluza común Artesanal'!G76</f>
        <v>39.486999999999995</v>
      </c>
      <c r="F15" s="11">
        <f>'Merluza común Artesanal'!H57+'Merluza común Artesanal'!H60+'Merluza común Artesanal'!H61+'Merluza común Artesanal'!H64+'Merluza común Artesanal'!H67+'Merluza común Artesanal'!H70+'Merluza común Artesanal'!H73+'Merluza común Artesanal'!H76</f>
        <v>0</v>
      </c>
      <c r="G15" s="11">
        <f>'Merluza común Artesanal'!I57+'Merluza común Artesanal'!I60+'Merluza común Artesanal'!I61+'Merluza común Artesanal'!I64+'Merluza común Artesanal'!I67+'Merluza común Artesanal'!I70+'Merluza común Artesanal'!I73+'Merluza común Artesanal'!I76</f>
        <v>39.486999999999995</v>
      </c>
      <c r="H15" s="11">
        <f>'Merluza común Artesanal'!J57+'Merluza común Artesanal'!J60+'Merluza común Artesanal'!J61+'Merluza común Artesanal'!J64+'Merluza común Artesanal'!J67+'Merluza común Artesanal'!J70+'Merluza común Artesanal'!J73+'Merluza común Artesanal'!J76</f>
        <v>14.481999999999999</v>
      </c>
      <c r="I15" s="12">
        <f t="shared" ref="I15:I17" si="2">G15-H15</f>
        <v>25.004999999999995</v>
      </c>
      <c r="J15" s="498">
        <f t="shared" ref="J15:J17" si="3">H15/G15</f>
        <v>0.36675361511383497</v>
      </c>
      <c r="K15" s="14" t="s">
        <v>24</v>
      </c>
    </row>
    <row r="16" spans="2:11" ht="15.75" thickBot="1">
      <c r="B16" s="608"/>
      <c r="C16" s="614"/>
      <c r="D16" s="118" t="s">
        <v>21</v>
      </c>
      <c r="E16" s="95">
        <f>'Merluza común Artesanal'!G58+'Merluza común Artesanal'!G62+'Merluza común Artesanal'!G65+'Merluza común Artesanal'!G68+'Merluza común Artesanal'!G71+'Merluza común Artesanal'!G74+'Merluza común Artesanal'!G77</f>
        <v>209.26499999999999</v>
      </c>
      <c r="F16" s="496">
        <f>'Merluza común Artesanal'!H58+'Merluza común Artesanal'!H62+'Merluza común Artesanal'!H65+'Merluza común Artesanal'!H68+'Merluza común Artesanal'!H71+'Merluza común Artesanal'!H74+'Merluza común Artesanal'!H77</f>
        <v>0</v>
      </c>
      <c r="G16" s="496">
        <f>'Merluza común Artesanal'!I58+'Merluza común Artesanal'!I62+'Merluza común Artesanal'!I65+'Merluza común Artesanal'!I68+'Merluza común Artesanal'!I71+'Merluza común Artesanal'!I74+'Merluza común Artesanal'!I77</f>
        <v>209.874</v>
      </c>
      <c r="H16" s="496">
        <f>'Merluza común Artesanal'!J58+'Merluza común Artesanal'!J62+'Merluza común Artesanal'!J65+'Merluza común Artesanal'!J68+'Merluza común Artesanal'!J71+'Merluza común Artesanal'!J74+'Merluza común Artesanal'!J77</f>
        <v>24.71</v>
      </c>
      <c r="I16" s="12">
        <f t="shared" si="2"/>
        <v>185.16399999999999</v>
      </c>
      <c r="J16" s="498">
        <f t="shared" si="3"/>
        <v>0.11773730905209794</v>
      </c>
      <c r="K16" s="16" t="s">
        <v>24</v>
      </c>
    </row>
    <row r="17" spans="2:11" ht="15.75" thickBot="1">
      <c r="B17" s="608"/>
      <c r="C17" s="615"/>
      <c r="D17" s="119" t="s">
        <v>22</v>
      </c>
      <c r="E17" s="12">
        <f>'Merluza común Artesanal'!G59+'Merluza común Artesanal'!G63+'Merluza común Artesanal'!G66+'Merluza común Artesanal'!G69+'Merluza común Artesanal'!G72+'Merluza común Artesanal'!G75+'Merluza común Artesanal'!G78</f>
        <v>224.35700000000003</v>
      </c>
      <c r="F17" s="12">
        <f>'Merluza común Artesanal'!H59+'Merluza común Artesanal'!H63+'Merluza común Artesanal'!H66+'Merluza común Artesanal'!H69+'Merluza común Artesanal'!H72+'Merluza común Artesanal'!H75+'Merluza común Artesanal'!H78</f>
        <v>0</v>
      </c>
      <c r="G17" s="12">
        <f>'Merluza común Artesanal'!I59+'Merluza común Artesanal'!I63+'Merluza común Artesanal'!I66+'Merluza común Artesanal'!I69+'Merluza común Artesanal'!I72+'Merluza común Artesanal'!I75+'Merluza común Artesanal'!I78</f>
        <v>409.52100000000002</v>
      </c>
      <c r="H17" s="12">
        <f>'Merluza común Artesanal'!J59+'Merluza común Artesanal'!J63+'Merluza común Artesanal'!J66+'Merluza común Artesanal'!J69+'Merluza común Artesanal'!J72+'Merluza común Artesanal'!J75+'Merluza común Artesanal'!J78</f>
        <v>0</v>
      </c>
      <c r="I17" s="12">
        <f t="shared" si="2"/>
        <v>409.52100000000002</v>
      </c>
      <c r="J17" s="498">
        <f t="shared" si="3"/>
        <v>0</v>
      </c>
      <c r="K17" s="15" t="s">
        <v>24</v>
      </c>
    </row>
    <row r="18" spans="2:11">
      <c r="B18" s="608"/>
      <c r="C18" s="613" t="s">
        <v>76</v>
      </c>
      <c r="D18" s="117" t="s">
        <v>20</v>
      </c>
      <c r="E18" s="11">
        <f>'Merluza común Artesanal'!G80+'Merluza común Artesanal'!G81+'Merluza común Artesanal'!G84+'Merluza común Artesanal'!G87+'Merluza común Artesanal'!G90+'Merluza común Artesanal'!G93+'Merluza común Artesanal'!G96+'Merluza común Artesanal'!G97+'Merluza común Artesanal'!G100+'Merluza común Artesanal'!G103+'Merluza común Artesanal'!G106+'Merluza común Artesanal'!G109+'Merluza común Artesanal'!G112+'Merluza común Artesanal'!G115+'Merluza común Artesanal'!G118+'Merluza común Artesanal'!G119+'Merluza común Artesanal'!G122+'Merluza común Artesanal'!G125+'Merluza común Artesanal'!G128+'Merluza común Artesanal'!G131+'Merluza común Artesanal'!G134+'Merluza común Artesanal'!G137+'Merluza común Artesanal'!G140+'Merluza común Artesanal'!G143+'Merluza común Artesanal'!G146</f>
        <v>287.51930000000004</v>
      </c>
      <c r="F18" s="11">
        <f>'Merluza común Artesanal'!H80+'Merluza común Artesanal'!H81+'Merluza común Artesanal'!H84+'Merluza común Artesanal'!H87+'Merluza común Artesanal'!H90+'Merluza común Artesanal'!H93+'Merluza común Artesanal'!H96+'Merluza común Artesanal'!H97+'Merluza común Artesanal'!H100+'Merluza común Artesanal'!H103+'Merluza común Artesanal'!H106+'Merluza común Artesanal'!H109+'Merluza común Artesanal'!H112+'Merluza común Artesanal'!H115+'Merluza común Artesanal'!H118+'Merluza común Artesanal'!H119+'Merluza común Artesanal'!H122+'Merluza común Artesanal'!H125+'Merluza común Artesanal'!H128+'Merluza común Artesanal'!H131+'Merluza común Artesanal'!H134+'Merluza común Artesanal'!H137+'Merluza común Artesanal'!H140+'Merluza común Artesanal'!H143+'Merluza común Artesanal'!H146</f>
        <v>0</v>
      </c>
      <c r="G18" s="11">
        <f>'Merluza común Artesanal'!I80+'Merluza común Artesanal'!I81+'Merluza común Artesanal'!I84+'Merluza común Artesanal'!I87+'Merluza común Artesanal'!I90+'Merluza común Artesanal'!I93+'Merluza común Artesanal'!I96+'Merluza común Artesanal'!I97+'Merluza común Artesanal'!I100+'Merluza común Artesanal'!I103+'Merluza común Artesanal'!I106+'Merluza común Artesanal'!I109+'Merluza común Artesanal'!I112+'Merluza común Artesanal'!I115+'Merluza común Artesanal'!I118+'Merluza común Artesanal'!I119+'Merluza común Artesanal'!I122+'Merluza común Artesanal'!I125+'Merluza común Artesanal'!I128+'Merluza común Artesanal'!I131+'Merluza común Artesanal'!I134+'Merluza común Artesanal'!I137+'Merluza común Artesanal'!I140+'Merluza común Artesanal'!I143+'Merluza común Artesanal'!I146</f>
        <v>287.51930000000004</v>
      </c>
      <c r="H18" s="11">
        <f>'Merluza común Artesanal'!J80+'Merluza común Artesanal'!J81+'Merluza común Artesanal'!J84+'Merluza común Artesanal'!J87+'Merluza común Artesanal'!J90+'Merluza común Artesanal'!J93+'Merluza común Artesanal'!J96+'Merluza común Artesanal'!J97+'Merluza común Artesanal'!J100+'Merluza común Artesanal'!J103+'Merluza común Artesanal'!J106+'Merluza común Artesanal'!J109+'Merluza común Artesanal'!J112+'Merluza común Artesanal'!J115+'Merluza común Artesanal'!J118+'Merluza común Artesanal'!J119+'Merluza común Artesanal'!J122+'Merluza común Artesanal'!J125+'Merluza común Artesanal'!J128+'Merluza común Artesanal'!J131+'Merluza común Artesanal'!J134+'Merluza común Artesanal'!J137+'Merluza común Artesanal'!J140+'Merluza común Artesanal'!J143+'Merluza común Artesanal'!J146</f>
        <v>78.346000000000004</v>
      </c>
      <c r="I18" s="11">
        <f>G18-H18</f>
        <v>209.17330000000004</v>
      </c>
      <c r="J18" s="507">
        <f>H18/G18</f>
        <v>0.27248953374608242</v>
      </c>
      <c r="K18" s="14" t="s">
        <v>24</v>
      </c>
    </row>
    <row r="19" spans="2:11">
      <c r="B19" s="608"/>
      <c r="C19" s="614"/>
      <c r="D19" s="118" t="s">
        <v>21</v>
      </c>
      <c r="E19" s="96">
        <f>'Merluza común Artesanal'!G82+'Merluza común Artesanal'!G85+'Merluza común Artesanal'!G88+'Merluza común Artesanal'!G91+'Merluza común Artesanal'!G94+'Merluza común Artesanal'!G98+'Merluza común Artesanal'!G101+'Merluza común Artesanal'!G104+'Merluza común Artesanal'!G107+'Merluza común Artesanal'!G110+'Merluza común Artesanal'!G113+'Merluza común Artesanal'!G116+'Merluza común Artesanal'!G120+'Merluza común Artesanal'!G123+'Merluza común Artesanal'!G126+'Merluza común Artesanal'!G129+'Merluza común Artesanal'!G132+'Merluza común Artesanal'!G135+'Merluza común Artesanal'!G138+'Merluza común Artesanal'!G141+'Merluza común Artesanal'!G144+'Merluza común Artesanal'!G147</f>
        <v>1554.973</v>
      </c>
      <c r="F19" s="96">
        <f>'Merluza común Artesanal'!H82+'Merluza común Artesanal'!H85+'Merluza común Artesanal'!H88+'Merluza común Artesanal'!H91+'Merluza común Artesanal'!H94+'Merluza común Artesanal'!H98+'Merluza común Artesanal'!H101+'Merluza común Artesanal'!H104+'Merluza común Artesanal'!H107+'Merluza común Artesanal'!H110+'Merluza común Artesanal'!H113+'Merluza común Artesanal'!H116+'Merluza común Artesanal'!H120+'Merluza común Artesanal'!H123+'Merluza común Artesanal'!H126+'Merluza común Artesanal'!H129+'Merluza común Artesanal'!H132+'Merluza común Artesanal'!H135+'Merluza común Artesanal'!H138+'Merluza común Artesanal'!H141+'Merluza común Artesanal'!H144+'Merluza común Artesanal'!H147</f>
        <v>0</v>
      </c>
      <c r="G19" s="96">
        <f>'Merluza común Artesanal'!I82+'Merluza común Artesanal'!I85+'Merluza común Artesanal'!I88+'Merluza común Artesanal'!I91+'Merluza común Artesanal'!I94+'Merluza común Artesanal'!I98+'Merluza común Artesanal'!I101+'Merluza común Artesanal'!I104+'Merluza común Artesanal'!I107+'Merluza común Artesanal'!I110+'Merluza común Artesanal'!I113+'Merluza común Artesanal'!I116+'Merluza común Artesanal'!I120+'Merluza común Artesanal'!I123+'Merluza común Artesanal'!I126+'Merluza común Artesanal'!I129+'Merluza común Artesanal'!I132+'Merluza común Artesanal'!I135+'Merluza común Artesanal'!I138+'Merluza común Artesanal'!I141+'Merluza común Artesanal'!I144+'Merluza común Artesanal'!I147</f>
        <v>1554.7139999999999</v>
      </c>
      <c r="H19" s="96">
        <f>'Merluza común Artesanal'!J82+'Merluza común Artesanal'!J85+'Merluza común Artesanal'!J88+'Merluza común Artesanal'!J91+'Merluza común Artesanal'!J94+'Merluza común Artesanal'!J98+'Merluza común Artesanal'!J101+'Merluza común Artesanal'!J104+'Merluza común Artesanal'!J107+'Merluza común Artesanal'!J110+'Merluza común Artesanal'!J113+'Merluza común Artesanal'!J116+'Merluza común Artesanal'!J120+'Merluza común Artesanal'!J123+'Merluza común Artesanal'!J126+'Merluza común Artesanal'!J129+'Merluza común Artesanal'!J132+'Merluza común Artesanal'!J135+'Merluza común Artesanal'!J138+'Merluza común Artesanal'!J141+'Merluza común Artesanal'!J144+'Merluza común Artesanal'!J147</f>
        <v>295.97199999999992</v>
      </c>
      <c r="I19" s="108">
        <f t="shared" ref="I19:I29" si="4">G19-H19</f>
        <v>1258.742</v>
      </c>
      <c r="J19" s="210">
        <f t="shared" ref="J19:J20" si="5">H19/G19</f>
        <v>0.19037070483703109</v>
      </c>
      <c r="K19" s="16" t="s">
        <v>24</v>
      </c>
    </row>
    <row r="20" spans="2:11" ht="15.75" thickBot="1">
      <c r="B20" s="608"/>
      <c r="C20" s="615"/>
      <c r="D20" s="123" t="s">
        <v>22</v>
      </c>
      <c r="E20" s="125">
        <f>'Merluza común Artesanal'!G83+'Merluza común Artesanal'!G86+'Merluza común Artesanal'!G89+'Merluza común Artesanal'!G92+'Merluza común Artesanal'!G95+'Merluza común Artesanal'!G99+'Merluza común Artesanal'!G102+'Merluza común Artesanal'!G105+'Merluza común Artesanal'!G108+'Merluza común Artesanal'!G111+'Merluza común Artesanal'!G114+'Merluza común Artesanal'!G117+'Merluza común Artesanal'!G121+'Merluza común Artesanal'!G124+'Merluza común Artesanal'!G127+'Merluza común Artesanal'!G130+'Merluza común Artesanal'!G133+'Merluza común Artesanal'!G136+'Merluza común Artesanal'!G139+'Merluza común Artesanal'!G142+'Merluza común Artesanal'!G145+'Merluza común Artesanal'!G148</f>
        <v>1633.6380000000004</v>
      </c>
      <c r="F20" s="125">
        <f>'Merluza común Artesanal'!H83+'Merluza común Artesanal'!H86+'Merluza común Artesanal'!H89+'Merluza común Artesanal'!H92+'Merluza común Artesanal'!H95+'Merluza común Artesanal'!H99+'Merluza común Artesanal'!H102+'Merluza común Artesanal'!H105+'Merluza común Artesanal'!H108+'Merluza común Artesanal'!H111+'Merluza común Artesanal'!H114+'Merluza común Artesanal'!H117+'Merluza común Artesanal'!H121+'Merluza común Artesanal'!H124+'Merluza común Artesanal'!H127+'Merluza común Artesanal'!H130+'Merluza común Artesanal'!H133+'Merluza común Artesanal'!H136+'Merluza común Artesanal'!H139+'Merluza común Artesanal'!H142+'Merluza común Artesanal'!H145+'Merluza común Artesanal'!H148</f>
        <v>0</v>
      </c>
      <c r="G20" s="125">
        <f>'Merluza común Artesanal'!I83+'Merluza común Artesanal'!I86+'Merluza común Artesanal'!I89+'Merluza común Artesanal'!I92+'Merluza común Artesanal'!I95+'Merluza común Artesanal'!I99+'Merluza común Artesanal'!I102+'Merluza común Artesanal'!I105+'Merluza común Artesanal'!I108+'Merluza común Artesanal'!I111+'Merluza común Artesanal'!I114+'Merluza común Artesanal'!I117+'Merluza común Artesanal'!I121+'Merluza común Artesanal'!I124+'Merluza común Artesanal'!I127+'Merluza común Artesanal'!I130+'Merluza común Artesanal'!I133+'Merluza común Artesanal'!I136+'Merluza común Artesanal'!I139+'Merluza común Artesanal'!I142+'Merluza común Artesanal'!I145+'Merluza común Artesanal'!I148</f>
        <v>2892.38</v>
      </c>
      <c r="H20" s="125">
        <f>'Merluza común Artesanal'!J83+'Merluza común Artesanal'!J86+'Merluza común Artesanal'!J89+'Merluza común Artesanal'!J92+'Merluza común Artesanal'!J95+'Merluza común Artesanal'!J99+'Merluza común Artesanal'!J102+'Merluza común Artesanal'!J105+'Merluza común Artesanal'!J108+'Merluza común Artesanal'!J111+'Merluza común Artesanal'!J114+'Merluza común Artesanal'!J117+'Merluza común Artesanal'!J121+'Merluza común Artesanal'!J124+'Merluza común Artesanal'!J127+'Merluza común Artesanal'!J130+'Merluza común Artesanal'!J133+'Merluza común Artesanal'!J136+'Merluza común Artesanal'!J139+'Merluza común Artesanal'!J142+'Merluza común Artesanal'!J145+'Merluza común Artesanal'!J148</f>
        <v>0</v>
      </c>
      <c r="I20" s="97">
        <f t="shared" si="4"/>
        <v>2892.38</v>
      </c>
      <c r="J20" s="209">
        <f t="shared" si="5"/>
        <v>0</v>
      </c>
      <c r="K20" s="124" t="s">
        <v>24</v>
      </c>
    </row>
    <row r="21" spans="2:11">
      <c r="B21" s="608"/>
      <c r="C21" s="613" t="s">
        <v>380</v>
      </c>
      <c r="D21" s="127" t="s">
        <v>20</v>
      </c>
      <c r="E21" s="115">
        <f>'Merluza común Artesanal'!G150+'Merluza común Artesanal'!G151+'Merluza común Artesanal'!G154+'Merluza común Artesanal'!G157+'Merluza común Artesanal'!G160+'Merluza común Artesanal'!G163+'Merluza común Artesanal'!G166+'Merluza común Artesanal'!G169+'Merluza común Artesanal'!G172+'Merluza común Artesanal'!G175+'Merluza común Artesanal'!G178+'Merluza común Artesanal'!G181+'Merluza común Artesanal'!G184+'Merluza común Artesanal'!G187+'Merluza común Artesanal'!G190+'Merluza común Artesanal'!G193+'Merluza común Artesanal'!G196+'Merluza común Artesanal'!G199+'Merluza común Artesanal'!G202+'Merluza común Artesanal'!G205+'Merluza común Artesanal'!G208+'Merluza común Artesanal'!G211+'Merluza común Artesanal'!G214+'Merluza común Artesanal'!G217+'Merluza común Artesanal'!G220+'Merluza común Artesanal'!G223+'Merluza común Artesanal'!G226+'Merluza común Artesanal'!G229+'Merluza común Artesanal'!G232+'Merluza común Artesanal'!G235+'Merluza común Artesanal'!G238+'Merluza común Artesanal'!G239+'Merluza común Artesanal'!G242+'Merluza común Artesanal'!G245+'Merluza común Artesanal'!G248+'Merluza común Artesanal'!G251+'Merluza común Artesanal'!G254+'Merluza común Artesanal'!G257+'Merluza común Artesanal'!G260+'Merluza común Artesanal'!G263+'Merluza común Artesanal'!G266+'Merluza común Artesanal'!G269+'Merluza común Artesanal'!G272+'Merluza común Artesanal'!G275+'Merluza común Artesanal'!G278+'Merluza común Artesanal'!G281+'Merluza común Artesanal'!G284+'Merluza común Artesanal'!G287+'Merluza común Artesanal'!G290+'Merluza común Artesanal'!G293+'Merluza común Artesanal'!G296+'Merluza común Artesanal'!G297+'Merluza común Artesanal'!G300+'Merluza común Artesanal'!G303+'Merluza común Artesanal'!G306</f>
        <v>316.95400000000001</v>
      </c>
      <c r="F21" s="115">
        <f>'Merluza común Artesanal'!H150+'Merluza común Artesanal'!H151+'Merluza común Artesanal'!H154+'Merluza común Artesanal'!H157+'Merluza común Artesanal'!H160+'Merluza común Artesanal'!H163+'Merluza común Artesanal'!H166+'Merluza común Artesanal'!H169+'Merluza común Artesanal'!H172+'Merluza común Artesanal'!H175+'Merluza común Artesanal'!H178+'Merluza común Artesanal'!H181+'Merluza común Artesanal'!H184+'Merluza común Artesanal'!H187+'Merluza común Artesanal'!H190+'Merluza común Artesanal'!H193+'Merluza común Artesanal'!H196+'Merluza común Artesanal'!H199+'Merluza común Artesanal'!H202+'Merluza común Artesanal'!H205+'Merluza común Artesanal'!H208+'Merluza común Artesanal'!H211+'Merluza común Artesanal'!H214+'Merluza común Artesanal'!H217+'Merluza común Artesanal'!H220+'Merluza común Artesanal'!H223+'Merluza común Artesanal'!H226+'Merluza común Artesanal'!H229+'Merluza común Artesanal'!H232+'Merluza común Artesanal'!H235+'Merluza común Artesanal'!H238+'Merluza común Artesanal'!H239+'Merluza común Artesanal'!H242+'Merluza común Artesanal'!H245+'Merluza común Artesanal'!H248+'Merluza común Artesanal'!H251+'Merluza común Artesanal'!H254+'Merluza común Artesanal'!H257+'Merluza común Artesanal'!H260+'Merluza común Artesanal'!H263+'Merluza común Artesanal'!H266+'Merluza común Artesanal'!H269+'Merluza común Artesanal'!H272+'Merluza común Artesanal'!H275+'Merluza común Artesanal'!H278+'Merluza común Artesanal'!H281+'Merluza común Artesanal'!H284+'Merluza común Artesanal'!H287+'Merluza común Artesanal'!H290+'Merluza común Artesanal'!H293+'Merluza común Artesanal'!H296+'Merluza común Artesanal'!H297+'Merluza común Artesanal'!H300+'Merluza común Artesanal'!H303+'Merluza común Artesanal'!H306</f>
        <v>0</v>
      </c>
      <c r="G21" s="115">
        <f>'Merluza común Artesanal'!I150+'Merluza común Artesanal'!I151+'Merluza común Artesanal'!I154+'Merluza común Artesanal'!I157+'Merluza común Artesanal'!I160+'Merluza común Artesanal'!I163+'Merluza común Artesanal'!I166+'Merluza común Artesanal'!I169+'Merluza común Artesanal'!I172+'Merluza común Artesanal'!I175+'Merluza común Artesanal'!I178+'Merluza común Artesanal'!I181+'Merluza común Artesanal'!I184+'Merluza común Artesanal'!I187+'Merluza común Artesanal'!I190+'Merluza común Artesanal'!I193+'Merluza común Artesanal'!I196+'Merluza común Artesanal'!I199+'Merluza común Artesanal'!I202+'Merluza común Artesanal'!I205+'Merluza común Artesanal'!I208+'Merluza común Artesanal'!I211+'Merluza común Artesanal'!I214+'Merluza común Artesanal'!I217+'Merluza común Artesanal'!I220+'Merluza común Artesanal'!I223+'Merluza común Artesanal'!I226+'Merluza común Artesanal'!I229+'Merluza común Artesanal'!I232+'Merluza común Artesanal'!I235+'Merluza común Artesanal'!I238+'Merluza común Artesanal'!I239+'Merluza común Artesanal'!I242+'Merluza común Artesanal'!I245+'Merluza común Artesanal'!I248+'Merluza común Artesanal'!I251+'Merluza común Artesanal'!I254+'Merluza común Artesanal'!I257+'Merluza común Artesanal'!I260+'Merluza común Artesanal'!I263+'Merluza común Artesanal'!I266+'Merluza común Artesanal'!I269+'Merluza común Artesanal'!I272+'Merluza común Artesanal'!I275+'Merluza común Artesanal'!I278+'Merluza común Artesanal'!I281+'Merluza común Artesanal'!I284+'Merluza común Artesanal'!I287+'Merluza común Artesanal'!I290+'Merluza común Artesanal'!I293+'Merluza común Artesanal'!I296+'Merluza común Artesanal'!I297+'Merluza común Artesanal'!I300+'Merluza común Artesanal'!I303+'Merluza común Artesanal'!I306</f>
        <v>316.95400000000001</v>
      </c>
      <c r="H21" s="115">
        <f>'Merluza común Artesanal'!J150+'Merluza común Artesanal'!J151+'Merluza común Artesanal'!J154+'Merluza común Artesanal'!J157+'Merluza común Artesanal'!J160+'Merluza común Artesanal'!J163+'Merluza común Artesanal'!J166+'Merluza común Artesanal'!J169+'Merluza común Artesanal'!J172+'Merluza común Artesanal'!J175+'Merluza común Artesanal'!J178+'Merluza común Artesanal'!J181+'Merluza común Artesanal'!J184+'Merluza común Artesanal'!J187+'Merluza común Artesanal'!J190+'Merluza común Artesanal'!J193+'Merluza común Artesanal'!J196+'Merluza común Artesanal'!J199+'Merluza común Artesanal'!J202+'Merluza común Artesanal'!J205+'Merluza común Artesanal'!J208+'Merluza común Artesanal'!J211+'Merluza común Artesanal'!J214+'Merluza común Artesanal'!J217+'Merluza común Artesanal'!J220+'Merluza común Artesanal'!J223+'Merluza común Artesanal'!J226+'Merluza común Artesanal'!J229+'Merluza común Artesanal'!J232+'Merluza común Artesanal'!J235+'Merluza común Artesanal'!J238+'Merluza común Artesanal'!J239+'Merluza común Artesanal'!J242+'Merluza común Artesanal'!J245+'Merluza común Artesanal'!J248+'Merluza común Artesanal'!J251+'Merluza común Artesanal'!J254+'Merluza común Artesanal'!J257+'Merluza común Artesanal'!J260+'Merluza común Artesanal'!J263+'Merluza común Artesanal'!J266+'Merluza común Artesanal'!J269+'Merluza común Artesanal'!J272+'Merluza común Artesanal'!J275+'Merluza común Artesanal'!J278+'Merluza común Artesanal'!J281+'Merluza común Artesanal'!J284+'Merluza común Artesanal'!J287+'Merluza común Artesanal'!J290+'Merluza común Artesanal'!J293+'Merluza común Artesanal'!J296+'Merluza común Artesanal'!J297+'Merluza común Artesanal'!J300+'Merluza común Artesanal'!J303+'Merluza común Artesanal'!J306</f>
        <v>74.343999999999994</v>
      </c>
      <c r="I21" s="512">
        <f>G21-H21</f>
        <v>242.61</v>
      </c>
      <c r="J21" s="234">
        <f t="shared" ref="J21:J23" si="6">H21/G21</f>
        <v>0.23455769606946117</v>
      </c>
      <c r="K21" s="14" t="s">
        <v>24</v>
      </c>
    </row>
    <row r="22" spans="2:11">
      <c r="B22" s="608"/>
      <c r="C22" s="614"/>
      <c r="D22" s="128" t="s">
        <v>21</v>
      </c>
      <c r="E22" s="113">
        <f>'Merluza común Artesanal'!G152+'Merluza común Artesanal'!G155+'Merluza común Artesanal'!G158+'Merluza común Artesanal'!G161+'Merluza común Artesanal'!G164+'Merluza común Artesanal'!G167+'Merluza común Artesanal'!G170+'Merluza común Artesanal'!G173+'Merluza común Artesanal'!G176+'Merluza común Artesanal'!G179+'Merluza común Artesanal'!G182+'Merluza común Artesanal'!G185+'Merluza común Artesanal'!G188+'Merluza común Artesanal'!G191+'Merluza común Artesanal'!G194+'Merluza común Artesanal'!G197+'Merluza común Artesanal'!G200+'Merluza común Artesanal'!G203+'Merluza común Artesanal'!G206+'Merluza común Artesanal'!G209+'Merluza común Artesanal'!G212+'Merluza común Artesanal'!G215+'Merluza común Artesanal'!G218+'Merluza común Artesanal'!G221+'Merluza común Artesanal'!G224+'Merluza común Artesanal'!G227+'Merluza común Artesanal'!G230+'Merluza común Artesanal'!G233+'Merluza común Artesanal'!G236+'Merluza común Artesanal'!G240+'Merluza común Artesanal'!G243+'Merluza común Artesanal'!G246+'Merluza común Artesanal'!G249+'Merluza común Artesanal'!G252+'Merluza común Artesanal'!G255+'Merluza común Artesanal'!G258+'Merluza común Artesanal'!G261+'Merluza común Artesanal'!G264+'Merluza común Artesanal'!G267+'Merluza común Artesanal'!G270+'Merluza común Artesanal'!G273+'Merluza común Artesanal'!G276+'Merluza común Artesanal'!G279+'Merluza común Artesanal'!G282+'Merluza común Artesanal'!G285+'Merluza común Artesanal'!G288+'Merluza común Artesanal'!G291+'Merluza común Artesanal'!G294+'Merluza común Artesanal'!G298+'Merluza común Artesanal'!G301+'Merluza común Artesanal'!G304+'Merluza común Artesanal'!G307</f>
        <v>1726.5319999999999</v>
      </c>
      <c r="F22" s="113">
        <f>'Merluza común Artesanal'!H152+'Merluza común Artesanal'!H155+'Merluza común Artesanal'!H158+'Merluza común Artesanal'!H161+'Merluza común Artesanal'!H164+'Merluza común Artesanal'!H167+'Merluza común Artesanal'!H170+'Merluza común Artesanal'!H173+'Merluza común Artesanal'!H176+'Merluza común Artesanal'!H179+'Merluza común Artesanal'!H182+'Merluza común Artesanal'!H185+'Merluza común Artesanal'!H188+'Merluza común Artesanal'!H191+'Merluza común Artesanal'!H194+'Merluza común Artesanal'!H197+'Merluza común Artesanal'!H200+'Merluza común Artesanal'!H203+'Merluza común Artesanal'!H206+'Merluza común Artesanal'!H209+'Merluza común Artesanal'!H212+'Merluza común Artesanal'!H215+'Merluza común Artesanal'!H218+'Merluza común Artesanal'!H221+'Merluza común Artesanal'!H224+'Merluza común Artesanal'!H227+'Merluza común Artesanal'!H230+'Merluza común Artesanal'!H233+'Merluza común Artesanal'!H236+'Merluza común Artesanal'!H240+'Merluza común Artesanal'!H243+'Merluza común Artesanal'!H246+'Merluza común Artesanal'!H249+'Merluza común Artesanal'!H252+'Merluza común Artesanal'!H255+'Merluza común Artesanal'!H258+'Merluza común Artesanal'!H261+'Merluza común Artesanal'!H264+'Merluza común Artesanal'!H267+'Merluza común Artesanal'!H270+'Merluza común Artesanal'!H273+'Merluza común Artesanal'!H276+'Merluza común Artesanal'!H279+'Merluza común Artesanal'!H282+'Merluza común Artesanal'!H285+'Merluza común Artesanal'!H288+'Merluza común Artesanal'!H291+'Merluza común Artesanal'!H294+'Merluza común Artesanal'!H298+'Merluza común Artesanal'!H301+'Merluza común Artesanal'!H304+'Merluza común Artesanal'!H307+'Merluza común Artesanal'!H309</f>
        <v>0</v>
      </c>
      <c r="G22" s="113">
        <f>'Merluza común Artesanal'!I152+'Merluza común Artesanal'!I155+'Merluza común Artesanal'!I158+'Merluza común Artesanal'!I161+'Merluza común Artesanal'!I164+'Merluza común Artesanal'!I167+'Merluza común Artesanal'!I170+'Merluza común Artesanal'!I173+'Merluza común Artesanal'!I176+'Merluza común Artesanal'!I179+'Merluza común Artesanal'!I182+'Merluza común Artesanal'!I185+'Merluza común Artesanal'!I188+'Merluza común Artesanal'!I191+'Merluza común Artesanal'!I194+'Merluza común Artesanal'!I197+'Merluza común Artesanal'!I200+'Merluza común Artesanal'!I203+'Merluza común Artesanal'!I206+'Merluza común Artesanal'!I209+'Merluza común Artesanal'!I212+'Merluza común Artesanal'!I215+'Merluza común Artesanal'!I218+'Merluza común Artesanal'!I221+'Merluza común Artesanal'!I224+'Merluza común Artesanal'!I227+'Merluza común Artesanal'!I230+'Merluza común Artesanal'!I233+'Merluza común Artesanal'!I236+'Merluza común Artesanal'!I240+'Merluza común Artesanal'!I243+'Merluza común Artesanal'!I246+'Merluza común Artesanal'!I249+'Merluza común Artesanal'!I252+'Merluza común Artesanal'!I255+'Merluza común Artesanal'!I258+'Merluza común Artesanal'!I261+'Merluza común Artesanal'!I264+'Merluza común Artesanal'!I267+'Merluza común Artesanal'!I270+'Merluza común Artesanal'!I273+'Merluza común Artesanal'!I276+'Merluza común Artesanal'!I279+'Merluza común Artesanal'!I282+'Merluza común Artesanal'!I285+'Merluza común Artesanal'!I288+'Merluza común Artesanal'!I291+'Merluza común Artesanal'!I294+'Merluza común Artesanal'!I298+'Merluza común Artesanal'!I301+'Merluza común Artesanal'!I304+'Merluza común Artesanal'!I307</f>
        <v>1831.8340000000001</v>
      </c>
      <c r="H22" s="113">
        <f>'Merluza común Artesanal'!J152+'Merluza común Artesanal'!J155+'Merluza común Artesanal'!J158+'Merluza común Artesanal'!J161+'Merluza común Artesanal'!J164+'Merluza común Artesanal'!J167+'Merluza común Artesanal'!J170+'Merluza común Artesanal'!J173+'Merluza común Artesanal'!J176+'Merluza común Artesanal'!J179+'Merluza común Artesanal'!J182+'Merluza común Artesanal'!J185+'Merluza común Artesanal'!J188+'Merluza común Artesanal'!J191+'Merluza común Artesanal'!J194+'Merluza común Artesanal'!J197+'Merluza común Artesanal'!J200+'Merluza común Artesanal'!J203+'Merluza común Artesanal'!J206+'Merluza común Artesanal'!J209+'Merluza común Artesanal'!J212+'Merluza común Artesanal'!J215+'Merluza común Artesanal'!J218+'Merluza común Artesanal'!J221+'Merluza común Artesanal'!J224+'Merluza común Artesanal'!J227+'Merluza común Artesanal'!J230+'Merluza común Artesanal'!J233+'Merluza común Artesanal'!J236+'Merluza común Artesanal'!J240+'Merluza común Artesanal'!J243+'Merluza común Artesanal'!J246+'Merluza común Artesanal'!J249+'Merluza común Artesanal'!J252+'Merluza común Artesanal'!J255+'Merluza común Artesanal'!J258+'Merluza común Artesanal'!J261+'Merluza común Artesanal'!J264+'Merluza común Artesanal'!J267+'Merluza común Artesanal'!J270+'Merluza común Artesanal'!J273+'Merluza común Artesanal'!J276+'Merluza común Artesanal'!J279+'Merluza común Artesanal'!J282+'Merluza común Artesanal'!J285+'Merluza común Artesanal'!J288+'Merluza común Artesanal'!J291+'Merluza común Artesanal'!J294+'Merluza común Artesanal'!J298+'Merluza común Artesanal'!J301+'Merluza común Artesanal'!J304+'Merluza común Artesanal'!J307</f>
        <v>223.667</v>
      </c>
      <c r="I22" s="512">
        <f>G22-H22</f>
        <v>1608.1670000000001</v>
      </c>
      <c r="J22" s="210">
        <f t="shared" si="6"/>
        <v>0.12210003744880814</v>
      </c>
      <c r="K22" s="16" t="s">
        <v>24</v>
      </c>
    </row>
    <row r="23" spans="2:11" ht="15.75" thickBot="1">
      <c r="B23" s="608"/>
      <c r="C23" s="615"/>
      <c r="D23" s="129" t="s">
        <v>22</v>
      </c>
      <c r="E23" s="116">
        <f>'Merluza común Artesanal'!G153+'Merluza común Artesanal'!G156+'Merluza común Artesanal'!G159+'Merluza común Artesanal'!G162+'Merluza común Artesanal'!G165+'Merluza común Artesanal'!G168+'Merluza común Artesanal'!G171+'Merluza común Artesanal'!G174+'Merluza común Artesanal'!G177+'Merluza común Artesanal'!G180+'Merluza común Artesanal'!G183+'Merluza común Artesanal'!G186+'Merluza común Artesanal'!G189+'Merluza común Artesanal'!G192+'Merluza común Artesanal'!G195+'Merluza común Artesanal'!G198+'Merluza común Artesanal'!G201+'Merluza común Artesanal'!G204+'Merluza común Artesanal'!G207+'Merluza común Artesanal'!G210+'Merluza común Artesanal'!G213+'Merluza común Artesanal'!G216+'Merluza común Artesanal'!G219+'Merluza común Artesanal'!G222+'Merluza común Artesanal'!G225+'Merluza común Artesanal'!G228+'Merluza común Artesanal'!G231+'Merluza común Artesanal'!G234+'Merluza común Artesanal'!G237+'Merluza común Artesanal'!G241+'Merluza común Artesanal'!G244+'Merluza común Artesanal'!G247+'Merluza común Artesanal'!G250+'Merluza común Artesanal'!G253+'Merluza común Artesanal'!G256+'Merluza común Artesanal'!G259+'Merluza común Artesanal'!G262+'Merluza común Artesanal'!G265+'Merluza común Artesanal'!G268+'Merluza común Artesanal'!G271+'Merluza común Artesanal'!G274+'Merluza común Artesanal'!G277+'Merluza común Artesanal'!G280+'Merluza común Artesanal'!G283+'Merluza común Artesanal'!G286+'Merluza común Artesanal'!G289+'Merluza común Artesanal'!G292+'Merluza común Artesanal'!G295+'Merluza común Artesanal'!G299+'Merluza común Artesanal'!G302+'Merluza común Artesanal'!G305+'Merluza común Artesanal'!G308</f>
        <v>1800.8780000000004</v>
      </c>
      <c r="F23" s="116">
        <f>'Merluza común Artesanal'!H153+'Merluza común Artesanal'!H156+'Merluza común Artesanal'!H159+'Merluza común Artesanal'!H162+'Merluza común Artesanal'!H165+'Merluza común Artesanal'!H168+'Merluza común Artesanal'!H171+'Merluza común Artesanal'!H174+'Merluza común Artesanal'!H177+'Merluza común Artesanal'!H180+'Merluza común Artesanal'!H183+'Merluza común Artesanal'!H186+'Merluza común Artesanal'!H189+'Merluza común Artesanal'!H192+'Merluza común Artesanal'!H195+'Merluza común Artesanal'!H198+'Merluza común Artesanal'!H201+'Merluza común Artesanal'!H204+'Merluza común Artesanal'!H207+'Merluza común Artesanal'!H210+'Merluza común Artesanal'!H213+'Merluza común Artesanal'!H216+'Merluza común Artesanal'!H219+'Merluza común Artesanal'!H222+'Merluza común Artesanal'!H225+'Merluza común Artesanal'!H228+'Merluza común Artesanal'!H231+'Merluza común Artesanal'!H234+'Merluza común Artesanal'!H237+'Merluza común Artesanal'!H241+'Merluza común Artesanal'!H244+'Merluza común Artesanal'!H247+'Merluza común Artesanal'!H250+'Merluza común Artesanal'!H253+'Merluza común Artesanal'!H256+'Merluza común Artesanal'!H259+'Merluza común Artesanal'!H262+'Merluza común Artesanal'!H265+'Merluza común Artesanal'!H268+'Merluza común Artesanal'!H271+'Merluza común Artesanal'!H274+'Merluza común Artesanal'!H277+'Merluza común Artesanal'!H280+'Merluza común Artesanal'!H283+'Merluza común Artesanal'!H286+'Merluza común Artesanal'!H289+'Merluza común Artesanal'!H292+'Merluza común Artesanal'!H295+'Merluza común Artesanal'!H299+'Merluza común Artesanal'!H302+'Merluza común Artesanal'!H305+'Merluza común Artesanal'!H308</f>
        <v>0</v>
      </c>
      <c r="G23" s="116">
        <f>'Merluza común Artesanal'!I153+'Merluza común Artesanal'!I156+'Merluza común Artesanal'!I159+'Merluza común Artesanal'!I162+'Merluza común Artesanal'!I165+'Merluza común Artesanal'!I168+'Merluza común Artesanal'!I171+'Merluza común Artesanal'!I174+'Merluza común Artesanal'!I177+'Merluza común Artesanal'!I180+'Merluza común Artesanal'!I183+'Merluza común Artesanal'!I186+'Merluza común Artesanal'!I189+'Merluza común Artesanal'!I192+'Merluza común Artesanal'!I195+'Merluza común Artesanal'!I198+'Merluza común Artesanal'!I201+'Merluza común Artesanal'!I204+'Merluza común Artesanal'!I207+'Merluza común Artesanal'!I210+'Merluza común Artesanal'!I213+'Merluza común Artesanal'!I216+'Merluza común Artesanal'!I219+'Merluza común Artesanal'!I222+'Merluza común Artesanal'!I225+'Merluza común Artesanal'!I228+'Merluza común Artesanal'!I231+'Merluza común Artesanal'!I234+'Merluza común Artesanal'!I237+'Merluza común Artesanal'!I241+'Merluza común Artesanal'!I244+'Merluza común Artesanal'!I247+'Merluza común Artesanal'!I250+'Merluza común Artesanal'!I253+'Merluza común Artesanal'!I256+'Merluza común Artesanal'!I259+'Merluza común Artesanal'!I262+'Merluza común Artesanal'!I265+'Merluza común Artesanal'!I268+'Merluza común Artesanal'!I271+'Merluza común Artesanal'!I274+'Merluza común Artesanal'!I277+'Merluza común Artesanal'!I280+'Merluza común Artesanal'!I283+'Merluza común Artesanal'!I286+'Merluza común Artesanal'!I289+'Merluza común Artesanal'!I292+'Merluza común Artesanal'!I295+'Merluza común Artesanal'!I299+'Merluza común Artesanal'!I302+'Merluza común Artesanal'!I305+'Merluza común Artesanal'!I308</f>
        <v>3409.0449999999996</v>
      </c>
      <c r="H23" s="116">
        <f>'Merluza común Artesanal'!J153+'Merluza común Artesanal'!J156+'Merluza común Artesanal'!J159+'Merluza común Artesanal'!J162+'Merluza común Artesanal'!J165+'Merluza común Artesanal'!J168+'Merluza común Artesanal'!J171+'Merluza común Artesanal'!J174+'Merluza común Artesanal'!J177+'Merluza común Artesanal'!J180+'Merluza común Artesanal'!J183+'Merluza común Artesanal'!J186+'Merluza común Artesanal'!J189+'Merluza común Artesanal'!J192+'Merluza común Artesanal'!J195+'Merluza común Artesanal'!J198+'Merluza común Artesanal'!J201+'Merluza común Artesanal'!J204+'Merluza común Artesanal'!J207+'Merluza común Artesanal'!J210+'Merluza común Artesanal'!J213+'Merluza común Artesanal'!J216+'Merluza común Artesanal'!J219+'Merluza común Artesanal'!J222+'Merluza común Artesanal'!J225+'Merluza común Artesanal'!J228+'Merluza común Artesanal'!J231+'Merluza común Artesanal'!J234+'Merluza común Artesanal'!J237+'Merluza común Artesanal'!J241+'Merluza común Artesanal'!J244+'Merluza común Artesanal'!J247+'Merluza común Artesanal'!J250+'Merluza común Artesanal'!J253+'Merluza común Artesanal'!J256+'Merluza común Artesanal'!J259+'Merluza común Artesanal'!J262+'Merluza común Artesanal'!J265+'Merluza común Artesanal'!J268+'Merluza común Artesanal'!J271+'Merluza común Artesanal'!J274+'Merluza común Artesanal'!J277+'Merluza común Artesanal'!J280+'Merluza común Artesanal'!J283+'Merluza común Artesanal'!J286+'Merluza común Artesanal'!J289+'Merluza común Artesanal'!J292+'Merluza común Artesanal'!J295+'Merluza común Artesanal'!J299+'Merluza común Artesanal'!J302+'Merluza común Artesanal'!J305+'Merluza común Artesanal'!J308</f>
        <v>0</v>
      </c>
      <c r="I23" s="512">
        <f>G23-H23</f>
        <v>3409.0449999999996</v>
      </c>
      <c r="J23" s="208">
        <f t="shared" si="6"/>
        <v>0</v>
      </c>
      <c r="K23" s="15" t="s">
        <v>24</v>
      </c>
    </row>
    <row r="24" spans="2:11">
      <c r="B24" s="608"/>
      <c r="C24" s="613" t="s">
        <v>41</v>
      </c>
      <c r="D24" s="126" t="s">
        <v>20</v>
      </c>
      <c r="E24" s="96">
        <f>'Merluza común Artesanal'!G311</f>
        <v>1.6439999999999999</v>
      </c>
      <c r="F24" s="96">
        <f>'Merluza común Artesanal'!H311</f>
        <v>0</v>
      </c>
      <c r="G24" s="11">
        <f>E24+F24</f>
        <v>1.6439999999999999</v>
      </c>
      <c r="H24" s="96">
        <f>'Merluza común Artesanal'!J311</f>
        <v>0</v>
      </c>
      <c r="I24" s="97">
        <f t="shared" si="4"/>
        <v>1.6439999999999999</v>
      </c>
      <c r="J24" s="233">
        <f t="shared" ref="J24:J26" si="7">H24/G24</f>
        <v>0</v>
      </c>
      <c r="K24" s="114" t="s">
        <v>24</v>
      </c>
    </row>
    <row r="25" spans="2:11">
      <c r="B25" s="608"/>
      <c r="C25" s="614"/>
      <c r="D25" s="118" t="s">
        <v>21</v>
      </c>
      <c r="E25" s="95">
        <f>'Merluza común Artesanal'!G312</f>
        <v>7.72</v>
      </c>
      <c r="F25" s="95">
        <f>'Merluza común Artesanal'!H312</f>
        <v>0</v>
      </c>
      <c r="G25" s="135">
        <f>+E25+F25+I24</f>
        <v>9.363999999999999</v>
      </c>
      <c r="H25" s="95">
        <f>'Merluza común Artesanal'!J312</f>
        <v>2.4820000000000002</v>
      </c>
      <c r="I25" s="97">
        <f t="shared" si="4"/>
        <v>6.8819999999999988</v>
      </c>
      <c r="J25" s="210">
        <f t="shared" si="7"/>
        <v>0.26505766766339178</v>
      </c>
      <c r="K25" s="16" t="s">
        <v>24</v>
      </c>
    </row>
    <row r="26" spans="2:11" ht="15.75" thickBot="1">
      <c r="B26" s="608"/>
      <c r="C26" s="615"/>
      <c r="D26" s="119" t="s">
        <v>22</v>
      </c>
      <c r="E26" s="12">
        <f>'Merluza común Artesanal'!G313</f>
        <v>9.3209999999999997</v>
      </c>
      <c r="F26" s="12">
        <f>'Merluza común Artesanal'!H313</f>
        <v>0</v>
      </c>
      <c r="G26" s="135">
        <f>+E26+F26+I25</f>
        <v>16.202999999999999</v>
      </c>
      <c r="H26" s="12">
        <f>'Merluza común Artesanal'!J313</f>
        <v>0</v>
      </c>
      <c r="I26" s="97">
        <f t="shared" si="4"/>
        <v>16.202999999999999</v>
      </c>
      <c r="J26" s="208">
        <f t="shared" si="7"/>
        <v>0</v>
      </c>
      <c r="K26" s="15" t="s">
        <v>24</v>
      </c>
    </row>
    <row r="27" spans="2:11">
      <c r="B27" s="608"/>
      <c r="C27" s="613" t="s">
        <v>42</v>
      </c>
      <c r="D27" s="117" t="s">
        <v>20</v>
      </c>
      <c r="E27" s="11">
        <f>'Merluza común Artesanal'!G315</f>
        <v>1.5209999999999999</v>
      </c>
      <c r="F27" s="11">
        <f>'Merluza común Artesanal'!H315</f>
        <v>0</v>
      </c>
      <c r="G27" s="11">
        <f>E27+F27</f>
        <v>1.5209999999999999</v>
      </c>
      <c r="H27" s="11">
        <f>'Merluza común Artesanal'!J315</f>
        <v>0</v>
      </c>
      <c r="I27" s="97">
        <f t="shared" si="4"/>
        <v>1.5209999999999999</v>
      </c>
      <c r="J27" s="234">
        <f t="shared" ref="J27:J29" si="8">H27/G27</f>
        <v>0</v>
      </c>
      <c r="K27" s="14" t="s">
        <v>24</v>
      </c>
    </row>
    <row r="28" spans="2:11">
      <c r="B28" s="608"/>
      <c r="C28" s="614"/>
      <c r="D28" s="118" t="s">
        <v>21</v>
      </c>
      <c r="E28" s="95">
        <f>'Merluza común Artesanal'!G316</f>
        <v>7.1420000000000003</v>
      </c>
      <c r="F28" s="95">
        <f>'Merluza común Artesanal'!H316</f>
        <v>0</v>
      </c>
      <c r="G28" s="135">
        <f>+E28+F28+I27</f>
        <v>8.6630000000000003</v>
      </c>
      <c r="H28" s="95">
        <f>'Merluza común Artesanal'!J316</f>
        <v>1.3743000000000001</v>
      </c>
      <c r="I28" s="97">
        <f t="shared" si="4"/>
        <v>7.2887000000000004</v>
      </c>
      <c r="J28" s="210">
        <f t="shared" si="8"/>
        <v>0.15864019392820039</v>
      </c>
      <c r="K28" s="16" t="s">
        <v>24</v>
      </c>
    </row>
    <row r="29" spans="2:11" ht="15.75" thickBot="1">
      <c r="B29" s="605"/>
      <c r="C29" s="616"/>
      <c r="D29" s="123" t="s">
        <v>22</v>
      </c>
      <c r="E29" s="97">
        <f>'Merluza común Artesanal'!G317</f>
        <v>8.6189999999999998</v>
      </c>
      <c r="F29" s="97">
        <f>'Merluza común Artesanal'!H317</f>
        <v>0</v>
      </c>
      <c r="G29" s="135">
        <f>+E29+F29+I28</f>
        <v>15.9077</v>
      </c>
      <c r="H29" s="97">
        <f>'Merluza común Artesanal'!J317</f>
        <v>0</v>
      </c>
      <c r="I29" s="97">
        <f t="shared" si="4"/>
        <v>15.9077</v>
      </c>
      <c r="J29" s="209">
        <f t="shared" si="8"/>
        <v>0</v>
      </c>
      <c r="K29" s="124" t="s">
        <v>24</v>
      </c>
    </row>
    <row r="30" spans="2:11" ht="18.75" customHeight="1">
      <c r="B30" s="604" t="s">
        <v>82</v>
      </c>
      <c r="C30" s="606" t="s">
        <v>92</v>
      </c>
      <c r="D30" s="121" t="s">
        <v>57</v>
      </c>
      <c r="E30" s="11">
        <f>+'Merluza común Industrial'!E58</f>
        <v>13391.998</v>
      </c>
      <c r="F30" s="133">
        <f>+'Merluza común Industrial'!F58</f>
        <v>5.3068660577082483E-14</v>
      </c>
      <c r="G30" s="133">
        <f>E30+F30</f>
        <v>13391.998</v>
      </c>
      <c r="H30" s="130">
        <f>'Merluza común Industrial'!H58</f>
        <v>6000.2829999999994</v>
      </c>
      <c r="I30" s="130">
        <f t="shared" ref="I30:I31" si="9">G30-H30</f>
        <v>7391.7150000000001</v>
      </c>
      <c r="J30" s="234">
        <f t="shared" ref="J30:J31" si="10">H30/G30</f>
        <v>0.44804987276730474</v>
      </c>
      <c r="K30" s="14" t="s">
        <v>24</v>
      </c>
    </row>
    <row r="31" spans="2:11" ht="15.75" thickBot="1">
      <c r="B31" s="605"/>
      <c r="C31" s="607"/>
      <c r="D31" s="122" t="s">
        <v>63</v>
      </c>
      <c r="E31" s="12">
        <f>+'Merluza común Industrial'!E59</f>
        <v>4464.0009999999993</v>
      </c>
      <c r="F31" s="134">
        <f>+'Merluza común Industrial'!F59</f>
        <v>0</v>
      </c>
      <c r="G31" s="134">
        <f>E31+F31</f>
        <v>4464.0009999999993</v>
      </c>
      <c r="H31" s="131">
        <f>'Merluza común Industrial'!H59</f>
        <v>0</v>
      </c>
      <c r="I31" s="131">
        <f t="shared" si="9"/>
        <v>4464.0009999999993</v>
      </c>
      <c r="J31" s="208">
        <f t="shared" si="10"/>
        <v>0</v>
      </c>
      <c r="K31" s="15" t="s">
        <v>24</v>
      </c>
    </row>
    <row r="32" spans="2:11">
      <c r="B32" s="617" t="s">
        <v>411</v>
      </c>
      <c r="C32" s="618"/>
      <c r="D32" s="245" t="s">
        <v>74</v>
      </c>
      <c r="E32" s="617"/>
      <c r="F32" s="618" t="e">
        <f>SUM(F8:F31)+#REF!+#REF!</f>
        <v>#REF!</v>
      </c>
      <c r="G32" s="617"/>
      <c r="H32" s="618"/>
      <c r="I32" s="617"/>
      <c r="J32" s="618"/>
      <c r="K32" s="246"/>
    </row>
    <row r="34" spans="3:6">
      <c r="C34" s="22"/>
      <c r="D34" s="22"/>
      <c r="E34" s="22"/>
      <c r="F34" s="22"/>
    </row>
    <row r="35" spans="3:6">
      <c r="C35" s="22"/>
      <c r="D35" s="22"/>
      <c r="E35" s="22"/>
      <c r="F35" s="22"/>
    </row>
    <row r="36" spans="3:6">
      <c r="C36" s="22"/>
      <c r="D36" s="22"/>
      <c r="E36" s="22"/>
      <c r="F36" s="22"/>
    </row>
    <row r="37" spans="3:6">
      <c r="C37" s="22"/>
      <c r="D37" s="22"/>
      <c r="E37" s="22"/>
      <c r="F37" s="22"/>
    </row>
  </sheetData>
  <mergeCells count="16">
    <mergeCell ref="B32:C32"/>
    <mergeCell ref="E32:F32"/>
    <mergeCell ref="G32:H32"/>
    <mergeCell ref="I32:J32"/>
    <mergeCell ref="B5:K5"/>
    <mergeCell ref="B3:K4"/>
    <mergeCell ref="B30:B31"/>
    <mergeCell ref="C30:C31"/>
    <mergeCell ref="B8:B29"/>
    <mergeCell ref="C8:C10"/>
    <mergeCell ref="C11:C13"/>
    <mergeCell ref="C15:C17"/>
    <mergeCell ref="C18:C20"/>
    <mergeCell ref="C21:C23"/>
    <mergeCell ref="C24:C26"/>
    <mergeCell ref="C27:C29"/>
  </mergeCells>
  <conditionalFormatting sqref="J8:J17 J19:J31">
    <cfRule type="dataBar" priority="1">
      <dataBar>
        <cfvo type="min" val="0"/>
        <cfvo type="max" val="0"/>
        <color rgb="FF63C384"/>
      </dataBar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A328"/>
  <sheetViews>
    <sheetView zoomScale="80" zoomScaleNormal="80" workbookViewId="0">
      <pane xSplit="5" ySplit="8" topLeftCell="F295" activePane="bottomRight" state="frozen"/>
      <selection pane="topRight" activeCell="E1" sqref="E1"/>
      <selection pane="bottomLeft" activeCell="A10" sqref="A10"/>
      <selection pane="bottomRight" activeCell="J305" sqref="J305"/>
    </sheetView>
  </sheetViews>
  <sheetFormatPr baseColWidth="10" defaultColWidth="11.5703125" defaultRowHeight="18.75"/>
  <cols>
    <col min="1" max="1" width="7" style="235" customWidth="1"/>
    <col min="2" max="2" width="16.85546875" style="237" customWidth="1"/>
    <col min="3" max="3" width="12.42578125" style="238" customWidth="1"/>
    <col min="4" max="4" width="23.140625" style="238" customWidth="1"/>
    <col min="5" max="5" width="42.42578125" style="239" customWidth="1"/>
    <col min="6" max="6" width="10.7109375" style="235" customWidth="1"/>
    <col min="7" max="7" width="11.28515625" style="235" customWidth="1"/>
    <col min="8" max="8" width="11.140625" style="235" customWidth="1"/>
    <col min="9" max="9" width="12.140625" style="235" customWidth="1"/>
    <col min="10" max="10" width="14.28515625" style="363" customWidth="1"/>
    <col min="11" max="11" width="13.140625" style="235" customWidth="1"/>
    <col min="12" max="12" width="13.85546875" style="235" customWidth="1"/>
    <col min="13" max="13" width="16.5703125" style="377" customWidth="1"/>
    <col min="14" max="14" width="12.85546875" style="235" customWidth="1"/>
    <col min="15" max="15" width="12.42578125" style="235" customWidth="1"/>
    <col min="16" max="16" width="12.7109375" style="235" customWidth="1"/>
    <col min="17" max="17" width="11.5703125" style="235" customWidth="1"/>
    <col min="18" max="18" width="12.28515625" style="235" customWidth="1"/>
    <col min="19" max="19" width="11.7109375" style="386" customWidth="1"/>
    <col min="20" max="20" width="16.5703125" style="235" customWidth="1"/>
    <col min="21" max="21" width="0.7109375" style="235" customWidth="1"/>
    <col min="22" max="22" width="11.28515625" style="235" customWidth="1"/>
    <col min="23" max="24" width="13.42578125" style="235" customWidth="1"/>
    <col min="25" max="25" width="4.7109375" style="235" customWidth="1"/>
    <col min="26" max="26" width="11.5703125" style="235" customWidth="1"/>
    <col min="27" max="27" width="8.85546875" style="235" customWidth="1"/>
    <col min="28" max="28" width="14.5703125" style="235" customWidth="1"/>
    <col min="29" max="29" width="7.5703125" style="235" customWidth="1"/>
    <col min="30" max="30" width="8.85546875" style="235" customWidth="1"/>
    <col min="31" max="49" width="11.5703125" style="235" customWidth="1"/>
    <col min="50" max="16384" width="11.5703125" style="235"/>
  </cols>
  <sheetData>
    <row r="1" spans="2:26" ht="0.6" customHeight="1"/>
    <row r="2" spans="2:26" ht="4.9000000000000004" customHeight="1"/>
    <row r="3" spans="2:26" ht="27" customHeight="1">
      <c r="B3" s="669" t="s">
        <v>474</v>
      </c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</row>
    <row r="4" spans="2:26" ht="25.9" customHeight="1" thickBot="1">
      <c r="B4" s="670">
        <f>Resumen_año!C5</f>
        <v>43559</v>
      </c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670"/>
      <c r="R4" s="670"/>
      <c r="S4" s="670"/>
    </row>
    <row r="5" spans="2:26" ht="15" hidden="1" customHeight="1"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1"/>
    </row>
    <row r="6" spans="2:26" ht="18" hidden="1" customHeight="1">
      <c r="B6" s="237" t="s">
        <v>381</v>
      </c>
      <c r="E6" s="239" t="s">
        <v>383</v>
      </c>
    </row>
    <row r="7" spans="2:26" ht="15" hidden="1" customHeight="1">
      <c r="B7" s="237" t="s">
        <v>382</v>
      </c>
      <c r="C7" s="238" t="e">
        <f>INDEX(C9:C28,MATCH(C6,C9:C28,0))</f>
        <v>#N/A</v>
      </c>
      <c r="D7" s="238">
        <f>MATCH(E6,E9:E28,0)</f>
        <v>4</v>
      </c>
      <c r="N7" s="725" t="s">
        <v>0</v>
      </c>
      <c r="O7" s="726"/>
      <c r="P7" s="726"/>
      <c r="Q7" s="726"/>
      <c r="R7" s="726"/>
      <c r="S7" s="727"/>
    </row>
    <row r="8" spans="2:26" ht="51.6" customHeight="1">
      <c r="B8" s="485" t="s">
        <v>1</v>
      </c>
      <c r="C8" s="486" t="s">
        <v>2</v>
      </c>
      <c r="D8" s="486" t="s">
        <v>3</v>
      </c>
      <c r="E8" s="487" t="s">
        <v>4</v>
      </c>
      <c r="F8" s="402" t="s">
        <v>5</v>
      </c>
      <c r="G8" s="397" t="s">
        <v>6</v>
      </c>
      <c r="H8" s="397" t="s">
        <v>7</v>
      </c>
      <c r="I8" s="397" t="s">
        <v>8</v>
      </c>
      <c r="J8" s="398" t="s">
        <v>9</v>
      </c>
      <c r="K8" s="397" t="s">
        <v>10</v>
      </c>
      <c r="L8" s="397" t="s">
        <v>11</v>
      </c>
      <c r="M8" s="404" t="s">
        <v>12</v>
      </c>
      <c r="N8" s="407" t="s">
        <v>13</v>
      </c>
      <c r="O8" s="399" t="s">
        <v>14</v>
      </c>
      <c r="P8" s="399" t="s">
        <v>15</v>
      </c>
      <c r="Q8" s="399" t="s">
        <v>16</v>
      </c>
      <c r="R8" s="399" t="s">
        <v>17</v>
      </c>
      <c r="S8" s="400" t="s">
        <v>195</v>
      </c>
    </row>
    <row r="9" spans="2:26" s="236" customFormat="1" ht="19.899999999999999" customHeight="1">
      <c r="B9" s="721" t="s">
        <v>19</v>
      </c>
      <c r="C9" s="717" t="s">
        <v>385</v>
      </c>
      <c r="D9" s="717" t="s">
        <v>385</v>
      </c>
      <c r="E9" s="723" t="s">
        <v>385</v>
      </c>
      <c r="F9" s="342" t="s">
        <v>476</v>
      </c>
      <c r="G9" s="335">
        <v>1.7110000000000001</v>
      </c>
      <c r="H9" s="335"/>
      <c r="I9" s="336">
        <f>G9+H9</f>
        <v>1.7110000000000001</v>
      </c>
      <c r="J9" s="359"/>
      <c r="K9" s="336">
        <f t="shared" ref="K9:K13" si="0">I9-J9</f>
        <v>1.7110000000000001</v>
      </c>
      <c r="L9" s="334">
        <f t="shared" ref="L9:L24" si="1">J9/I9</f>
        <v>0</v>
      </c>
      <c r="M9" s="405" t="s">
        <v>24</v>
      </c>
      <c r="N9" s="623">
        <f>G9+G10+G11</f>
        <v>19.445</v>
      </c>
      <c r="O9" s="624">
        <f>H9+H10+H11</f>
        <v>0</v>
      </c>
      <c r="P9" s="624">
        <f>N9+O9</f>
        <v>19.445</v>
      </c>
      <c r="Q9" s="624">
        <f>J9+J10+J11</f>
        <v>7.8E-2</v>
      </c>
      <c r="R9" s="624">
        <f>P9-Q9</f>
        <v>19.367000000000001</v>
      </c>
      <c r="S9" s="668">
        <f>Q9/P9</f>
        <v>4.0113139624582154E-3</v>
      </c>
      <c r="V9" s="235"/>
      <c r="W9" s="235"/>
      <c r="X9" s="235"/>
      <c r="Y9" s="235"/>
      <c r="Z9" s="235"/>
    </row>
    <row r="10" spans="2:26" s="236" customFormat="1" ht="19.899999999999999" customHeight="1">
      <c r="B10" s="721"/>
      <c r="C10" s="717"/>
      <c r="D10" s="717"/>
      <c r="E10" s="723"/>
      <c r="F10" s="333" t="s">
        <v>21</v>
      </c>
      <c r="G10" s="335">
        <v>8.0109999999999992</v>
      </c>
      <c r="H10" s="335"/>
      <c r="I10" s="336">
        <f>G10+H10+K9</f>
        <v>9.7219999999999995</v>
      </c>
      <c r="J10" s="359">
        <v>7.8E-2</v>
      </c>
      <c r="K10" s="337">
        <f>I10-J10</f>
        <v>9.6440000000000001</v>
      </c>
      <c r="L10" s="334">
        <f t="shared" si="1"/>
        <v>8.02304052664061E-3</v>
      </c>
      <c r="M10" s="405" t="s">
        <v>24</v>
      </c>
      <c r="N10" s="623"/>
      <c r="O10" s="624"/>
      <c r="P10" s="624"/>
      <c r="Q10" s="624"/>
      <c r="R10" s="624"/>
      <c r="S10" s="668"/>
      <c r="V10" s="235"/>
      <c r="W10" s="235"/>
      <c r="X10" s="235"/>
      <c r="Y10" s="235"/>
      <c r="Z10" s="235"/>
    </row>
    <row r="11" spans="2:26" s="236" customFormat="1" ht="19.899999999999999" customHeight="1">
      <c r="B11" s="721"/>
      <c r="C11" s="717"/>
      <c r="D11" s="717"/>
      <c r="E11" s="723"/>
      <c r="F11" s="333" t="s">
        <v>22</v>
      </c>
      <c r="G11" s="335">
        <v>9.7230000000000008</v>
      </c>
      <c r="H11" s="335"/>
      <c r="I11" s="337">
        <f>G11+H11+K10</f>
        <v>19.367000000000001</v>
      </c>
      <c r="J11" s="359"/>
      <c r="K11" s="337">
        <f>I11-J11</f>
        <v>19.367000000000001</v>
      </c>
      <c r="L11" s="334">
        <f t="shared" si="1"/>
        <v>0</v>
      </c>
      <c r="M11" s="405" t="s">
        <v>24</v>
      </c>
      <c r="N11" s="623"/>
      <c r="O11" s="624"/>
      <c r="P11" s="624"/>
      <c r="Q11" s="624"/>
      <c r="R11" s="624"/>
      <c r="S11" s="668"/>
      <c r="V11" s="235"/>
      <c r="W11" s="235"/>
      <c r="X11" s="235"/>
      <c r="Y11" s="235"/>
      <c r="Z11" s="235"/>
    </row>
    <row r="12" spans="2:26" s="330" customFormat="1" ht="19.899999999999999" customHeight="1">
      <c r="B12" s="721"/>
      <c r="C12" s="620" t="s">
        <v>383</v>
      </c>
      <c r="D12" s="620" t="s">
        <v>383</v>
      </c>
      <c r="E12" s="484" t="s">
        <v>383</v>
      </c>
      <c r="F12" s="342" t="s">
        <v>476</v>
      </c>
      <c r="G12" s="335">
        <v>36.762999999999998</v>
      </c>
      <c r="H12" s="335"/>
      <c r="I12" s="336">
        <f>+G12+H12</f>
        <v>36.762999999999998</v>
      </c>
      <c r="J12" s="359">
        <v>13.95</v>
      </c>
      <c r="K12" s="337">
        <f>I12-J12</f>
        <v>22.812999999999999</v>
      </c>
      <c r="L12" s="334">
        <f>J12/I12</f>
        <v>0.37945760683295704</v>
      </c>
      <c r="M12" s="405" t="s">
        <v>24</v>
      </c>
      <c r="N12" s="408">
        <f>+G12</f>
        <v>36.762999999999998</v>
      </c>
      <c r="O12" s="344">
        <f>+H12</f>
        <v>0</v>
      </c>
      <c r="P12" s="344">
        <f>+N12+O12</f>
        <v>36.762999999999998</v>
      </c>
      <c r="Q12" s="385">
        <f>+J12</f>
        <v>13.95</v>
      </c>
      <c r="R12" s="385">
        <f>+P12-Q12</f>
        <v>22.812999999999999</v>
      </c>
      <c r="S12" s="401">
        <f>+Q12/P12</f>
        <v>0.37945760683295704</v>
      </c>
      <c r="V12" s="329"/>
      <c r="W12" s="329"/>
      <c r="X12" s="329"/>
      <c r="Y12" s="329"/>
      <c r="Z12" s="329"/>
    </row>
    <row r="13" spans="2:26" s="236" customFormat="1" ht="19.899999999999999" customHeight="1">
      <c r="B13" s="721"/>
      <c r="C13" s="621"/>
      <c r="D13" s="621"/>
      <c r="E13" s="724" t="s">
        <v>412</v>
      </c>
      <c r="F13" s="342" t="s">
        <v>476</v>
      </c>
      <c r="G13" s="335">
        <v>0</v>
      </c>
      <c r="H13" s="335"/>
      <c r="I13" s="336">
        <f>G13+H13</f>
        <v>0</v>
      </c>
      <c r="J13" s="359"/>
      <c r="K13" s="336">
        <f t="shared" si="0"/>
        <v>0</v>
      </c>
      <c r="L13" s="334">
        <v>0</v>
      </c>
      <c r="M13" s="405" t="s">
        <v>24</v>
      </c>
      <c r="N13" s="623">
        <f>G13+G14+G15</f>
        <v>281.53100000000001</v>
      </c>
      <c r="O13" s="624">
        <f>H13+H14+H15</f>
        <v>0</v>
      </c>
      <c r="P13" s="624">
        <f>N13+O13</f>
        <v>281.53100000000001</v>
      </c>
      <c r="Q13" s="624">
        <f>J13+J14+J15</f>
        <v>31.908000000000001</v>
      </c>
      <c r="R13" s="624">
        <f>P13-Q13</f>
        <v>249.62299999999999</v>
      </c>
      <c r="S13" s="668">
        <f>Q13/P13</f>
        <v>0.1133374299810678</v>
      </c>
      <c r="V13" s="235"/>
      <c r="W13" s="235"/>
      <c r="X13" s="235"/>
      <c r="Y13" s="235"/>
      <c r="Z13" s="235"/>
    </row>
    <row r="14" spans="2:26" s="236" customFormat="1" ht="19.899999999999999" customHeight="1">
      <c r="B14" s="721"/>
      <c r="C14" s="621"/>
      <c r="D14" s="621"/>
      <c r="E14" s="724"/>
      <c r="F14" s="333" t="s">
        <v>21</v>
      </c>
      <c r="G14" s="335">
        <v>135.99299999999999</v>
      </c>
      <c r="H14" s="335"/>
      <c r="I14" s="336">
        <f t="shared" ref="I14:I15" si="2">G14+H14+K13</f>
        <v>135.99299999999999</v>
      </c>
      <c r="J14" s="359">
        <v>31.908000000000001</v>
      </c>
      <c r="K14" s="337">
        <f>I14-J14</f>
        <v>104.08499999999999</v>
      </c>
      <c r="L14" s="334">
        <f t="shared" si="1"/>
        <v>0.23462972358871415</v>
      </c>
      <c r="M14" s="405" t="s">
        <v>24</v>
      </c>
      <c r="N14" s="623"/>
      <c r="O14" s="624"/>
      <c r="P14" s="624"/>
      <c r="Q14" s="624"/>
      <c r="R14" s="624"/>
      <c r="S14" s="668"/>
      <c r="V14" s="235"/>
      <c r="W14" s="235"/>
      <c r="X14" s="235"/>
      <c r="Y14" s="235"/>
      <c r="Z14" s="235"/>
    </row>
    <row r="15" spans="2:26" s="236" customFormat="1" ht="19.899999999999999" customHeight="1">
      <c r="B15" s="721"/>
      <c r="C15" s="621"/>
      <c r="D15" s="621"/>
      <c r="E15" s="724"/>
      <c r="F15" s="333" t="s">
        <v>22</v>
      </c>
      <c r="G15" s="335">
        <v>145.53800000000001</v>
      </c>
      <c r="H15" s="335"/>
      <c r="I15" s="336">
        <f t="shared" si="2"/>
        <v>249.62299999999999</v>
      </c>
      <c r="J15" s="359"/>
      <c r="K15" s="337">
        <f>I15-J15</f>
        <v>249.62299999999999</v>
      </c>
      <c r="L15" s="334">
        <f t="shared" si="1"/>
        <v>0</v>
      </c>
      <c r="M15" s="405" t="s">
        <v>24</v>
      </c>
      <c r="N15" s="623"/>
      <c r="O15" s="624"/>
      <c r="P15" s="624"/>
      <c r="Q15" s="624"/>
      <c r="R15" s="624"/>
      <c r="S15" s="668"/>
      <c r="V15" s="235"/>
      <c r="W15" s="235"/>
      <c r="X15" s="235"/>
      <c r="Y15" s="235"/>
      <c r="Z15" s="235"/>
    </row>
    <row r="16" spans="2:26" s="260" customFormat="1" ht="19.899999999999999" customHeight="1">
      <c r="B16" s="721"/>
      <c r="C16" s="621"/>
      <c r="D16" s="621"/>
      <c r="E16" s="724" t="s">
        <v>413</v>
      </c>
      <c r="F16" s="333" t="s">
        <v>20</v>
      </c>
      <c r="G16" s="335">
        <v>0</v>
      </c>
      <c r="H16" s="335"/>
      <c r="I16" s="336">
        <f>G16+H16</f>
        <v>0</v>
      </c>
      <c r="J16" s="359"/>
      <c r="K16" s="337">
        <f>J16-I16</f>
        <v>0</v>
      </c>
      <c r="L16" s="334">
        <v>0</v>
      </c>
      <c r="M16" s="405" t="s">
        <v>24</v>
      </c>
      <c r="N16" s="623">
        <f>G16+G17+G18</f>
        <v>9.6720000000000006</v>
      </c>
      <c r="O16" s="624">
        <f>H16+H17+H18</f>
        <v>0</v>
      </c>
      <c r="P16" s="624">
        <f>N16+O16</f>
        <v>9.6720000000000006</v>
      </c>
      <c r="Q16" s="624">
        <f>J16+J17+J18</f>
        <v>1.9330000000000001</v>
      </c>
      <c r="R16" s="624">
        <f>P16-Q16</f>
        <v>7.7390000000000008</v>
      </c>
      <c r="S16" s="668">
        <f>Q16/P16</f>
        <v>0.1998552522746071</v>
      </c>
      <c r="V16" s="250"/>
      <c r="W16" s="250"/>
      <c r="X16" s="250"/>
      <c r="Y16" s="250"/>
      <c r="Z16" s="250"/>
    </row>
    <row r="17" spans="2:26" s="260" customFormat="1" ht="19.899999999999999" customHeight="1">
      <c r="B17" s="721"/>
      <c r="C17" s="621"/>
      <c r="D17" s="621"/>
      <c r="E17" s="724"/>
      <c r="F17" s="333" t="s">
        <v>21</v>
      </c>
      <c r="G17" s="335">
        <v>4.6719999999999997</v>
      </c>
      <c r="H17" s="335"/>
      <c r="I17" s="337">
        <f>G17+H17+K16</f>
        <v>4.6719999999999997</v>
      </c>
      <c r="J17" s="359">
        <v>1.9330000000000001</v>
      </c>
      <c r="K17" s="337">
        <f t="shared" ref="K17:K24" si="3">I17-J17</f>
        <v>2.7389999999999999</v>
      </c>
      <c r="L17" s="334">
        <f t="shared" si="1"/>
        <v>0.41374143835616439</v>
      </c>
      <c r="M17" s="405" t="s">
        <v>24</v>
      </c>
      <c r="N17" s="623"/>
      <c r="O17" s="624"/>
      <c r="P17" s="624"/>
      <c r="Q17" s="624"/>
      <c r="R17" s="624"/>
      <c r="S17" s="668"/>
      <c r="V17" s="250"/>
      <c r="W17" s="250"/>
      <c r="X17" s="250"/>
      <c r="Y17" s="250"/>
      <c r="Z17" s="250"/>
    </row>
    <row r="18" spans="2:26" s="260" customFormat="1" ht="19.899999999999999" customHeight="1">
      <c r="B18" s="721"/>
      <c r="C18" s="621"/>
      <c r="D18" s="621"/>
      <c r="E18" s="724"/>
      <c r="F18" s="333" t="s">
        <v>22</v>
      </c>
      <c r="G18" s="335">
        <v>5</v>
      </c>
      <c r="H18" s="335"/>
      <c r="I18" s="337">
        <f>G18+H18+K17</f>
        <v>7.7389999999999999</v>
      </c>
      <c r="J18" s="359"/>
      <c r="K18" s="337">
        <f t="shared" si="3"/>
        <v>7.7389999999999999</v>
      </c>
      <c r="L18" s="334">
        <f t="shared" si="1"/>
        <v>0</v>
      </c>
      <c r="M18" s="405" t="s">
        <v>24</v>
      </c>
      <c r="N18" s="623"/>
      <c r="O18" s="624"/>
      <c r="P18" s="624"/>
      <c r="Q18" s="624"/>
      <c r="R18" s="624"/>
      <c r="S18" s="668"/>
      <c r="V18" s="250"/>
      <c r="W18" s="250"/>
      <c r="X18" s="250"/>
      <c r="Y18" s="250"/>
      <c r="Z18" s="250"/>
    </row>
    <row r="19" spans="2:26" s="330" customFormat="1" ht="19.899999999999999" customHeight="1">
      <c r="B19" s="721"/>
      <c r="C19" s="621"/>
      <c r="D19" s="621"/>
      <c r="E19" s="724" t="s">
        <v>371</v>
      </c>
      <c r="F19" s="342" t="s">
        <v>476</v>
      </c>
      <c r="G19" s="335">
        <v>0</v>
      </c>
      <c r="H19" s="335"/>
      <c r="I19" s="336">
        <f>G19+H19</f>
        <v>0</v>
      </c>
      <c r="J19" s="359"/>
      <c r="K19" s="337">
        <f t="shared" si="3"/>
        <v>0</v>
      </c>
      <c r="L19" s="334">
        <v>0</v>
      </c>
      <c r="M19" s="405" t="s">
        <v>24</v>
      </c>
      <c r="N19" s="623">
        <f>G19+G20+G21</f>
        <v>112.861</v>
      </c>
      <c r="O19" s="624">
        <f>H19+H20+H21</f>
        <v>0</v>
      </c>
      <c r="P19" s="624">
        <f>N19+O19</f>
        <v>112.861</v>
      </c>
      <c r="Q19" s="624">
        <f>J19+J20+J21</f>
        <v>8.8849999999999998</v>
      </c>
      <c r="R19" s="624">
        <f>P19-Q19</f>
        <v>103.976</v>
      </c>
      <c r="S19" s="668">
        <f>Q19/P19</f>
        <v>7.8725157494617268E-2</v>
      </c>
      <c r="V19" s="329"/>
      <c r="W19" s="329"/>
      <c r="X19" s="329"/>
      <c r="Y19" s="329"/>
      <c r="Z19" s="329"/>
    </row>
    <row r="20" spans="2:26" s="330" customFormat="1" ht="19.899999999999999" customHeight="1">
      <c r="B20" s="721"/>
      <c r="C20" s="621"/>
      <c r="D20" s="621"/>
      <c r="E20" s="724"/>
      <c r="F20" s="333" t="s">
        <v>21</v>
      </c>
      <c r="G20" s="335">
        <v>54.517000000000003</v>
      </c>
      <c r="H20" s="335"/>
      <c r="I20" s="337">
        <f>G20+H20+K19</f>
        <v>54.517000000000003</v>
      </c>
      <c r="J20" s="359">
        <v>8.8849999999999998</v>
      </c>
      <c r="K20" s="337">
        <f t="shared" si="3"/>
        <v>45.632000000000005</v>
      </c>
      <c r="L20" s="334">
        <f t="shared" si="1"/>
        <v>0.16297668617128599</v>
      </c>
      <c r="M20" s="405" t="s">
        <v>24</v>
      </c>
      <c r="N20" s="623"/>
      <c r="O20" s="624"/>
      <c r="P20" s="624"/>
      <c r="Q20" s="624"/>
      <c r="R20" s="624"/>
      <c r="S20" s="668"/>
      <c r="V20" s="329"/>
      <c r="W20" s="329"/>
      <c r="X20" s="329"/>
      <c r="Y20" s="329"/>
      <c r="Z20" s="329"/>
    </row>
    <row r="21" spans="2:26" s="330" customFormat="1" ht="19.899999999999999" customHeight="1">
      <c r="B21" s="721"/>
      <c r="C21" s="622"/>
      <c r="D21" s="622"/>
      <c r="E21" s="724"/>
      <c r="F21" s="333" t="s">
        <v>22</v>
      </c>
      <c r="G21" s="335">
        <v>58.344000000000001</v>
      </c>
      <c r="H21" s="335"/>
      <c r="I21" s="336">
        <f t="shared" ref="I21" si="4">G21+H21+K20</f>
        <v>103.976</v>
      </c>
      <c r="J21" s="359"/>
      <c r="K21" s="337">
        <f t="shared" si="3"/>
        <v>103.976</v>
      </c>
      <c r="L21" s="334">
        <f t="shared" si="1"/>
        <v>0</v>
      </c>
      <c r="M21" s="405" t="s">
        <v>24</v>
      </c>
      <c r="N21" s="623"/>
      <c r="O21" s="624"/>
      <c r="P21" s="624"/>
      <c r="Q21" s="624"/>
      <c r="R21" s="624"/>
      <c r="S21" s="668"/>
      <c r="V21" s="329"/>
      <c r="W21" s="329"/>
      <c r="X21" s="329"/>
      <c r="Y21" s="329"/>
      <c r="Z21" s="329"/>
    </row>
    <row r="22" spans="2:26" s="236" customFormat="1" ht="19.899999999999999" customHeight="1">
      <c r="B22" s="721"/>
      <c r="C22" s="717" t="s">
        <v>384</v>
      </c>
      <c r="D22" s="717" t="s">
        <v>384</v>
      </c>
      <c r="E22" s="719" t="s">
        <v>384</v>
      </c>
      <c r="F22" s="342" t="s">
        <v>476</v>
      </c>
      <c r="G22" s="335">
        <v>5.7060000000000004</v>
      </c>
      <c r="H22" s="335"/>
      <c r="I22" s="337">
        <f>G22+H22+K21</f>
        <v>109.682</v>
      </c>
      <c r="J22" s="359">
        <v>1.85</v>
      </c>
      <c r="K22" s="337">
        <f t="shared" si="3"/>
        <v>107.83200000000001</v>
      </c>
      <c r="L22" s="334">
        <f t="shared" si="1"/>
        <v>1.6866942615926042E-2</v>
      </c>
      <c r="M22" s="405" t="s">
        <v>24</v>
      </c>
      <c r="N22" s="623">
        <f>G22+G23+G24</f>
        <v>64.841999999999999</v>
      </c>
      <c r="O22" s="624">
        <f>H22+H23+H24</f>
        <v>0</v>
      </c>
      <c r="P22" s="624">
        <f>N22+O22</f>
        <v>64.841999999999999</v>
      </c>
      <c r="Q22" s="624">
        <f>J22+J23+J24</f>
        <v>3.6360000000000001</v>
      </c>
      <c r="R22" s="624">
        <f>P22-Q22</f>
        <v>61.205999999999996</v>
      </c>
      <c r="S22" s="668">
        <f>Q22/P22</f>
        <v>5.6074766355140193E-2</v>
      </c>
      <c r="V22" s="235"/>
      <c r="W22" s="235"/>
      <c r="X22" s="235"/>
      <c r="Y22" s="235"/>
      <c r="Z22" s="235"/>
    </row>
    <row r="23" spans="2:26" s="236" customFormat="1" ht="19.899999999999999" customHeight="1">
      <c r="B23" s="721"/>
      <c r="C23" s="717"/>
      <c r="D23" s="717"/>
      <c r="E23" s="719"/>
      <c r="F23" s="333" t="s">
        <v>21</v>
      </c>
      <c r="G23" s="335">
        <v>26.715</v>
      </c>
      <c r="H23" s="335"/>
      <c r="I23" s="337">
        <f>G23+H23+K22</f>
        <v>134.547</v>
      </c>
      <c r="J23" s="359">
        <v>1.786</v>
      </c>
      <c r="K23" s="337">
        <f t="shared" si="3"/>
        <v>132.761</v>
      </c>
      <c r="L23" s="334">
        <f t="shared" si="1"/>
        <v>1.3274171850728742E-2</v>
      </c>
      <c r="M23" s="405" t="s">
        <v>24</v>
      </c>
      <c r="N23" s="623"/>
      <c r="O23" s="624"/>
      <c r="P23" s="624"/>
      <c r="Q23" s="624"/>
      <c r="R23" s="624"/>
      <c r="S23" s="668"/>
      <c r="V23" s="235"/>
      <c r="W23" s="235"/>
      <c r="X23" s="235"/>
      <c r="Y23" s="235"/>
      <c r="Z23" s="235"/>
    </row>
    <row r="24" spans="2:26" s="236" customFormat="1" ht="19.899999999999999" customHeight="1" thickBot="1">
      <c r="B24" s="722"/>
      <c r="C24" s="718"/>
      <c r="D24" s="718"/>
      <c r="E24" s="720"/>
      <c r="F24" s="403" t="s">
        <v>22</v>
      </c>
      <c r="G24" s="247">
        <v>32.420999999999999</v>
      </c>
      <c r="H24" s="247"/>
      <c r="I24" s="248">
        <f>G24+H24+K23</f>
        <v>165.18199999999999</v>
      </c>
      <c r="J24" s="360"/>
      <c r="K24" s="248">
        <f t="shared" si="3"/>
        <v>165.18199999999999</v>
      </c>
      <c r="L24" s="249">
        <f t="shared" si="1"/>
        <v>0</v>
      </c>
      <c r="M24" s="406" t="s">
        <v>24</v>
      </c>
      <c r="N24" s="667"/>
      <c r="O24" s="663"/>
      <c r="P24" s="663"/>
      <c r="Q24" s="663"/>
      <c r="R24" s="663"/>
      <c r="S24" s="700"/>
      <c r="V24" s="235"/>
      <c r="W24" s="235"/>
      <c r="X24" s="235"/>
      <c r="Y24" s="235"/>
      <c r="Z24" s="235"/>
    </row>
    <row r="25" spans="2:26" s="375" customFormat="1" ht="24.6" customHeight="1" thickBot="1">
      <c r="B25" s="409"/>
      <c r="C25" s="409"/>
      <c r="D25" s="409"/>
      <c r="E25" s="410"/>
      <c r="F25" s="410"/>
      <c r="G25" s="410">
        <f>SUM(G9:G24)</f>
        <v>525.11400000000003</v>
      </c>
      <c r="H25" s="411"/>
      <c r="I25" s="410">
        <f>SUM(I9:I24)</f>
        <v>1033.4939999999999</v>
      </c>
      <c r="J25" s="412">
        <f>SUM(J9:J24)</f>
        <v>60.39</v>
      </c>
      <c r="K25" s="410">
        <f>SUM(K9:K24)</f>
        <v>973.10399999999993</v>
      </c>
      <c r="L25" s="410"/>
      <c r="M25" s="413" t="s">
        <v>336</v>
      </c>
      <c r="N25" s="414"/>
      <c r="O25" s="414"/>
      <c r="P25" s="414"/>
      <c r="Q25" s="414"/>
      <c r="R25" s="414"/>
      <c r="S25" s="415"/>
    </row>
    <row r="26" spans="2:26" s="236" customFormat="1" ht="19.899999999999999" customHeight="1">
      <c r="B26" s="712" t="s">
        <v>416</v>
      </c>
      <c r="C26" s="629" t="s">
        <v>385</v>
      </c>
      <c r="D26" s="629" t="s">
        <v>385</v>
      </c>
      <c r="E26" s="715" t="s">
        <v>539</v>
      </c>
      <c r="F26" s="417" t="s">
        <v>476</v>
      </c>
      <c r="G26" s="255">
        <v>48.097999999999999</v>
      </c>
      <c r="H26" s="255"/>
      <c r="I26" s="256">
        <f>G26+H26</f>
        <v>48.097999999999999</v>
      </c>
      <c r="J26" s="354">
        <v>13.574</v>
      </c>
      <c r="K26" s="264">
        <f t="shared" ref="K26:K55" si="5">I26-J26</f>
        <v>34.524000000000001</v>
      </c>
      <c r="L26" s="265">
        <f t="shared" ref="L26:L55" si="6">J26/I26</f>
        <v>0.28221547673499936</v>
      </c>
      <c r="M26" s="419" t="s">
        <v>336</v>
      </c>
      <c r="N26" s="683">
        <f>G26+G27+G28</f>
        <v>546.56399999999996</v>
      </c>
      <c r="O26" s="684">
        <f>H26+H27+H28</f>
        <v>0</v>
      </c>
      <c r="P26" s="684">
        <f>N26+O26</f>
        <v>546.56399999999996</v>
      </c>
      <c r="Q26" s="684">
        <f>J26+J27+J28</f>
        <v>49.204999999999998</v>
      </c>
      <c r="R26" s="684">
        <f>P26-Q26</f>
        <v>497.35899999999998</v>
      </c>
      <c r="S26" s="699">
        <f>Q26/P26</f>
        <v>9.0026053673494782E-2</v>
      </c>
      <c r="T26" s="240"/>
      <c r="U26" s="240"/>
      <c r="V26" s="235"/>
      <c r="W26" s="235"/>
      <c r="X26" s="235"/>
      <c r="Y26" s="235"/>
      <c r="Z26" s="235"/>
    </row>
    <row r="27" spans="2:26" s="236" customFormat="1" ht="19.899999999999999" customHeight="1">
      <c r="B27" s="713"/>
      <c r="C27" s="630"/>
      <c r="D27" s="630"/>
      <c r="E27" s="716"/>
      <c r="F27" s="257" t="s">
        <v>21</v>
      </c>
      <c r="G27" s="258">
        <v>225.184</v>
      </c>
      <c r="H27" s="258"/>
      <c r="I27" s="251">
        <f>G27+H27+K26</f>
        <v>259.70799999999997</v>
      </c>
      <c r="J27" s="355">
        <v>35.631</v>
      </c>
      <c r="K27" s="251">
        <f t="shared" si="5"/>
        <v>224.07699999999997</v>
      </c>
      <c r="L27" s="266">
        <f t="shared" si="6"/>
        <v>0.13719638979161214</v>
      </c>
      <c r="M27" s="420" t="s">
        <v>336</v>
      </c>
      <c r="N27" s="623"/>
      <c r="O27" s="624"/>
      <c r="P27" s="624"/>
      <c r="Q27" s="624"/>
      <c r="R27" s="624"/>
      <c r="S27" s="668"/>
      <c r="T27" s="240"/>
      <c r="U27" s="240"/>
      <c r="V27" s="235"/>
      <c r="W27" s="235"/>
      <c r="X27" s="235"/>
      <c r="Y27" s="235"/>
      <c r="Z27" s="235"/>
    </row>
    <row r="28" spans="2:26" s="236" customFormat="1" ht="19.899999999999999" customHeight="1">
      <c r="B28" s="713"/>
      <c r="C28" s="630"/>
      <c r="D28" s="630"/>
      <c r="E28" s="716"/>
      <c r="F28" s="257" t="s">
        <v>22</v>
      </c>
      <c r="G28" s="258">
        <v>273.28199999999998</v>
      </c>
      <c r="H28" s="258"/>
      <c r="I28" s="251">
        <f>G28+H28+K27</f>
        <v>497.35899999999992</v>
      </c>
      <c r="J28" s="355"/>
      <c r="K28" s="251">
        <f t="shared" si="5"/>
        <v>497.35899999999992</v>
      </c>
      <c r="L28" s="266">
        <f t="shared" si="6"/>
        <v>0</v>
      </c>
      <c r="M28" s="420" t="s">
        <v>336</v>
      </c>
      <c r="N28" s="623"/>
      <c r="O28" s="624"/>
      <c r="P28" s="624"/>
      <c r="Q28" s="624"/>
      <c r="R28" s="624"/>
      <c r="S28" s="668"/>
      <c r="T28" s="240">
        <f>N26</f>
        <v>546.56399999999996</v>
      </c>
      <c r="U28" s="240"/>
      <c r="V28" s="235"/>
      <c r="W28" s="235"/>
      <c r="X28" s="235"/>
      <c r="Y28" s="235"/>
      <c r="Z28" s="235"/>
    </row>
    <row r="29" spans="2:26" s="330" customFormat="1" ht="19.899999999999999" customHeight="1">
      <c r="B29" s="713"/>
      <c r="C29" s="488" t="s">
        <v>383</v>
      </c>
      <c r="D29" s="488" t="s">
        <v>383</v>
      </c>
      <c r="E29" s="418" t="s">
        <v>383</v>
      </c>
      <c r="F29" s="343" t="s">
        <v>476</v>
      </c>
      <c r="G29" s="258">
        <v>159.52500000000001</v>
      </c>
      <c r="H29" s="258"/>
      <c r="I29" s="251">
        <f>G29+H29</f>
        <v>159.52500000000001</v>
      </c>
      <c r="J29" s="355">
        <v>112.919</v>
      </c>
      <c r="K29" s="251">
        <f>I29-J29</f>
        <v>46.606000000000009</v>
      </c>
      <c r="L29" s="266">
        <f>J29/I29</f>
        <v>0.70784516533458697</v>
      </c>
      <c r="M29" s="420" t="s">
        <v>336</v>
      </c>
      <c r="N29" s="408">
        <f>+G29</f>
        <v>159.52500000000001</v>
      </c>
      <c r="O29" s="344">
        <f>+H29</f>
        <v>0</v>
      </c>
      <c r="P29" s="344">
        <f>+N29+O29</f>
        <v>159.52500000000001</v>
      </c>
      <c r="Q29" s="344">
        <f>+J29</f>
        <v>112.919</v>
      </c>
      <c r="R29" s="344">
        <f>+P29-Q29</f>
        <v>46.606000000000009</v>
      </c>
      <c r="S29" s="401">
        <f>+Q29/P29</f>
        <v>0.70784516533458697</v>
      </c>
      <c r="T29" s="261"/>
      <c r="U29" s="261"/>
      <c r="V29" s="329"/>
      <c r="W29" s="329"/>
      <c r="X29" s="329"/>
      <c r="Y29" s="329"/>
      <c r="Z29" s="329"/>
    </row>
    <row r="30" spans="2:26" s="236" customFormat="1" ht="19.899999999999999" customHeight="1">
      <c r="B30" s="713"/>
      <c r="C30" s="630" t="s">
        <v>383</v>
      </c>
      <c r="D30" s="630" t="s">
        <v>383</v>
      </c>
      <c r="E30" s="711" t="s">
        <v>418</v>
      </c>
      <c r="F30" s="343" t="s">
        <v>476</v>
      </c>
      <c r="G30" s="258">
        <v>0</v>
      </c>
      <c r="H30" s="258"/>
      <c r="I30" s="251">
        <f>G30+H30</f>
        <v>0</v>
      </c>
      <c r="J30" s="355"/>
      <c r="K30" s="251">
        <f t="shared" si="5"/>
        <v>0</v>
      </c>
      <c r="L30" s="266">
        <v>0</v>
      </c>
      <c r="M30" s="420" t="s">
        <v>336</v>
      </c>
      <c r="N30" s="623">
        <f>G30+G31+G32</f>
        <v>970.56700000000001</v>
      </c>
      <c r="O30" s="624">
        <f>H30+H31+H32</f>
        <v>0</v>
      </c>
      <c r="P30" s="624">
        <f>N30+O30</f>
        <v>970.56700000000001</v>
      </c>
      <c r="Q30" s="624">
        <f>J30+J31+J32</f>
        <v>244.15600000000001</v>
      </c>
      <c r="R30" s="624">
        <f>P30-Q30</f>
        <v>726.41100000000006</v>
      </c>
      <c r="S30" s="668">
        <f>Q30/P30</f>
        <v>0.25156017049827578</v>
      </c>
      <c r="T30" s="240"/>
      <c r="U30" s="240"/>
      <c r="V30" s="235"/>
      <c r="W30" s="235"/>
      <c r="X30" s="235"/>
      <c r="Y30" s="235"/>
      <c r="Z30" s="235"/>
    </row>
    <row r="31" spans="2:26" s="236" customFormat="1" ht="19.899999999999999" customHeight="1">
      <c r="B31" s="713"/>
      <c r="C31" s="630"/>
      <c r="D31" s="630"/>
      <c r="E31" s="711"/>
      <c r="F31" s="257" t="s">
        <v>21</v>
      </c>
      <c r="G31" s="258">
        <v>453.04700000000003</v>
      </c>
      <c r="H31" s="258"/>
      <c r="I31" s="251">
        <f>G31+H31+K30</f>
        <v>453.04700000000003</v>
      </c>
      <c r="J31" s="355">
        <v>244.15600000000001</v>
      </c>
      <c r="K31" s="251">
        <f>I31-J31</f>
        <v>208.89100000000002</v>
      </c>
      <c r="L31" s="266">
        <f t="shared" si="6"/>
        <v>0.53891980302264442</v>
      </c>
      <c r="M31" s="420" t="s">
        <v>336</v>
      </c>
      <c r="N31" s="623"/>
      <c r="O31" s="624"/>
      <c r="P31" s="624"/>
      <c r="Q31" s="624"/>
      <c r="R31" s="624"/>
      <c r="S31" s="668"/>
      <c r="T31" s="240"/>
      <c r="U31" s="240"/>
      <c r="V31" s="235"/>
      <c r="W31" s="235"/>
      <c r="X31" s="235"/>
      <c r="Y31" s="235"/>
      <c r="Z31" s="235"/>
    </row>
    <row r="32" spans="2:26" s="236" customFormat="1" ht="19.899999999999999" customHeight="1">
      <c r="B32" s="713"/>
      <c r="C32" s="630"/>
      <c r="D32" s="630"/>
      <c r="E32" s="711"/>
      <c r="F32" s="257" t="s">
        <v>22</v>
      </c>
      <c r="G32" s="258">
        <v>517.52</v>
      </c>
      <c r="H32" s="258"/>
      <c r="I32" s="251">
        <f>G32+H32+K31</f>
        <v>726.41100000000006</v>
      </c>
      <c r="J32" s="355"/>
      <c r="K32" s="251">
        <f>I32-J32</f>
        <v>726.41100000000006</v>
      </c>
      <c r="L32" s="266">
        <f t="shared" si="6"/>
        <v>0</v>
      </c>
      <c r="M32" s="420" t="s">
        <v>336</v>
      </c>
      <c r="N32" s="623"/>
      <c r="O32" s="624"/>
      <c r="P32" s="624"/>
      <c r="Q32" s="624"/>
      <c r="R32" s="624"/>
      <c r="S32" s="668"/>
      <c r="T32" s="240"/>
      <c r="U32" s="240"/>
      <c r="V32" s="235"/>
      <c r="W32" s="235"/>
      <c r="X32" s="235"/>
      <c r="Y32" s="235"/>
      <c r="Z32" s="235"/>
    </row>
    <row r="33" spans="2:26" s="236" customFormat="1" ht="19.899999999999999" customHeight="1">
      <c r="B33" s="713"/>
      <c r="C33" s="630"/>
      <c r="D33" s="630"/>
      <c r="E33" s="711" t="s">
        <v>419</v>
      </c>
      <c r="F33" s="343" t="s">
        <v>476</v>
      </c>
      <c r="G33" s="258">
        <v>0</v>
      </c>
      <c r="H33" s="258"/>
      <c r="I33" s="251">
        <f>G33+H33</f>
        <v>0</v>
      </c>
      <c r="J33" s="355"/>
      <c r="K33" s="251">
        <f t="shared" si="5"/>
        <v>0</v>
      </c>
      <c r="L33" s="266">
        <v>0</v>
      </c>
      <c r="M33" s="420" t="s">
        <v>336</v>
      </c>
      <c r="N33" s="623">
        <f>G33+G34+G35</f>
        <v>97.9</v>
      </c>
      <c r="O33" s="624">
        <f>H33+H34+H35</f>
        <v>0</v>
      </c>
      <c r="P33" s="624">
        <f>N33+O33</f>
        <v>97.9</v>
      </c>
      <c r="Q33" s="624">
        <f>J33+J34+J35</f>
        <v>13.73</v>
      </c>
      <c r="R33" s="624">
        <f>P33-Q33</f>
        <v>84.17</v>
      </c>
      <c r="S33" s="668">
        <f>Q33/P33</f>
        <v>0.14024514811031666</v>
      </c>
      <c r="T33" s="240"/>
      <c r="U33" s="240"/>
      <c r="V33" s="235"/>
      <c r="W33" s="235"/>
      <c r="X33" s="235"/>
      <c r="Y33" s="235"/>
      <c r="Z33" s="235"/>
    </row>
    <row r="34" spans="2:26" s="236" customFormat="1" ht="19.899999999999999" customHeight="1">
      <c r="B34" s="713"/>
      <c r="C34" s="630"/>
      <c r="D34" s="630"/>
      <c r="E34" s="711"/>
      <c r="F34" s="257" t="s">
        <v>21</v>
      </c>
      <c r="G34" s="258">
        <v>45.698</v>
      </c>
      <c r="H34" s="258"/>
      <c r="I34" s="251">
        <f>G34+H34+K33</f>
        <v>45.698</v>
      </c>
      <c r="J34" s="355">
        <v>13.73</v>
      </c>
      <c r="K34" s="251">
        <f t="shared" si="5"/>
        <v>31.968</v>
      </c>
      <c r="L34" s="266">
        <f t="shared" si="6"/>
        <v>0.30045078559236726</v>
      </c>
      <c r="M34" s="420" t="s">
        <v>336</v>
      </c>
      <c r="N34" s="623"/>
      <c r="O34" s="624"/>
      <c r="P34" s="624"/>
      <c r="Q34" s="624"/>
      <c r="R34" s="624"/>
      <c r="S34" s="668"/>
      <c r="T34" s="240"/>
      <c r="U34" s="240"/>
      <c r="V34" s="235"/>
      <c r="W34" s="235"/>
      <c r="X34" s="235"/>
      <c r="Y34" s="235"/>
      <c r="Z34" s="235"/>
    </row>
    <row r="35" spans="2:26" s="236" customFormat="1" ht="19.899999999999999" customHeight="1">
      <c r="B35" s="713"/>
      <c r="C35" s="630"/>
      <c r="D35" s="630"/>
      <c r="E35" s="711"/>
      <c r="F35" s="257" t="s">
        <v>22</v>
      </c>
      <c r="G35" s="258">
        <v>52.201999999999998</v>
      </c>
      <c r="H35" s="258"/>
      <c r="I35" s="251">
        <f>G35+H35+K34</f>
        <v>84.17</v>
      </c>
      <c r="J35" s="355"/>
      <c r="K35" s="251">
        <f t="shared" si="5"/>
        <v>84.17</v>
      </c>
      <c r="L35" s="266">
        <f t="shared" si="6"/>
        <v>0</v>
      </c>
      <c r="M35" s="420" t="s">
        <v>336</v>
      </c>
      <c r="N35" s="623"/>
      <c r="O35" s="624"/>
      <c r="P35" s="624"/>
      <c r="Q35" s="624"/>
      <c r="R35" s="624"/>
      <c r="S35" s="668"/>
      <c r="T35" s="240"/>
      <c r="U35" s="240"/>
      <c r="V35" s="235"/>
      <c r="W35" s="235"/>
      <c r="X35" s="235"/>
      <c r="Y35" s="235"/>
      <c r="Z35" s="235"/>
    </row>
    <row r="36" spans="2:26" s="236" customFormat="1" ht="19.899999999999999" customHeight="1">
      <c r="B36" s="713"/>
      <c r="C36" s="630"/>
      <c r="D36" s="630"/>
      <c r="E36" s="711" t="s">
        <v>420</v>
      </c>
      <c r="F36" s="343" t="s">
        <v>476</v>
      </c>
      <c r="G36" s="258">
        <v>0</v>
      </c>
      <c r="H36" s="251"/>
      <c r="I36" s="251">
        <f>G36+H36</f>
        <v>0</v>
      </c>
      <c r="J36" s="355"/>
      <c r="K36" s="251">
        <f t="shared" si="5"/>
        <v>0</v>
      </c>
      <c r="L36" s="266">
        <v>0</v>
      </c>
      <c r="M36" s="420" t="s">
        <v>336</v>
      </c>
      <c r="N36" s="623">
        <f>G36+G37+G38</f>
        <v>141.68</v>
      </c>
      <c r="O36" s="624">
        <f>H36+H37+H38</f>
        <v>0</v>
      </c>
      <c r="P36" s="624">
        <f>N36+O36</f>
        <v>141.68</v>
      </c>
      <c r="Q36" s="624">
        <f>J36+J37+J38</f>
        <v>6.7</v>
      </c>
      <c r="R36" s="624">
        <f>P36-Q36</f>
        <v>134.98000000000002</v>
      </c>
      <c r="S36" s="668">
        <f>Q36/P36</f>
        <v>4.7289666854884248E-2</v>
      </c>
      <c r="T36" s="240"/>
      <c r="U36" s="240"/>
      <c r="V36" s="235"/>
      <c r="W36" s="235"/>
      <c r="X36" s="235"/>
      <c r="Y36" s="235"/>
      <c r="Z36" s="235"/>
    </row>
    <row r="37" spans="2:26" s="236" customFormat="1" ht="19.899999999999999" customHeight="1">
      <c r="B37" s="713"/>
      <c r="C37" s="630"/>
      <c r="D37" s="630"/>
      <c r="E37" s="711"/>
      <c r="F37" s="257" t="s">
        <v>21</v>
      </c>
      <c r="G37" s="258">
        <v>66.134</v>
      </c>
      <c r="H37" s="258"/>
      <c r="I37" s="251">
        <f>G37+H37+K36</f>
        <v>66.134</v>
      </c>
      <c r="J37" s="355">
        <v>6.7</v>
      </c>
      <c r="K37" s="251">
        <f t="shared" si="5"/>
        <v>59.433999999999997</v>
      </c>
      <c r="L37" s="266">
        <f t="shared" si="6"/>
        <v>0.10130946260622373</v>
      </c>
      <c r="M37" s="420" t="s">
        <v>336</v>
      </c>
      <c r="N37" s="623"/>
      <c r="O37" s="624"/>
      <c r="P37" s="624"/>
      <c r="Q37" s="624"/>
      <c r="R37" s="624"/>
      <c r="S37" s="668"/>
      <c r="T37" s="240"/>
      <c r="U37" s="240"/>
      <c r="V37" s="235"/>
      <c r="W37" s="235"/>
      <c r="X37" s="235"/>
      <c r="Y37" s="235"/>
      <c r="Z37" s="235"/>
    </row>
    <row r="38" spans="2:26" s="236" customFormat="1" ht="19.899999999999999" customHeight="1">
      <c r="B38" s="713"/>
      <c r="C38" s="630"/>
      <c r="D38" s="630"/>
      <c r="E38" s="711"/>
      <c r="F38" s="257" t="s">
        <v>22</v>
      </c>
      <c r="G38" s="258">
        <v>75.546000000000006</v>
      </c>
      <c r="H38" s="258"/>
      <c r="I38" s="251">
        <f>G38+H38+K37</f>
        <v>134.98000000000002</v>
      </c>
      <c r="J38" s="355"/>
      <c r="K38" s="251">
        <f t="shared" si="5"/>
        <v>134.98000000000002</v>
      </c>
      <c r="L38" s="266">
        <f t="shared" si="6"/>
        <v>0</v>
      </c>
      <c r="M38" s="420" t="s">
        <v>336</v>
      </c>
      <c r="N38" s="623"/>
      <c r="O38" s="624"/>
      <c r="P38" s="624"/>
      <c r="Q38" s="624"/>
      <c r="R38" s="624"/>
      <c r="S38" s="668"/>
      <c r="T38" s="240"/>
      <c r="U38" s="240"/>
      <c r="V38" s="235"/>
      <c r="W38" s="235"/>
      <c r="X38" s="235"/>
      <c r="Y38" s="235"/>
      <c r="Z38" s="235"/>
    </row>
    <row r="39" spans="2:26" s="236" customFormat="1" ht="19.899999999999999" customHeight="1">
      <c r="B39" s="713"/>
      <c r="C39" s="630"/>
      <c r="D39" s="630"/>
      <c r="E39" s="711" t="s">
        <v>421</v>
      </c>
      <c r="F39" s="343" t="s">
        <v>476</v>
      </c>
      <c r="G39" s="258">
        <v>0</v>
      </c>
      <c r="H39" s="258"/>
      <c r="I39" s="251">
        <f>G39+H39</f>
        <v>0</v>
      </c>
      <c r="J39" s="355"/>
      <c r="K39" s="251">
        <f t="shared" si="5"/>
        <v>0</v>
      </c>
      <c r="L39" s="266">
        <v>0</v>
      </c>
      <c r="M39" s="420" t="s">
        <v>336</v>
      </c>
      <c r="N39" s="623">
        <f>G39+G40+G41</f>
        <v>258.50599999999997</v>
      </c>
      <c r="O39" s="624">
        <f>H39+H40+H41</f>
        <v>0</v>
      </c>
      <c r="P39" s="624">
        <f>N39+O39</f>
        <v>258.50599999999997</v>
      </c>
      <c r="Q39" s="624">
        <f>J39+J40+J41</f>
        <v>48.823</v>
      </c>
      <c r="R39" s="624">
        <f>P39-Q39</f>
        <v>209.68299999999996</v>
      </c>
      <c r="S39" s="668">
        <f>Q39/P39</f>
        <v>0.18886602245209011</v>
      </c>
      <c r="T39" s="240"/>
      <c r="U39" s="240"/>
      <c r="V39" s="235"/>
      <c r="W39" s="235"/>
      <c r="X39" s="235"/>
      <c r="Y39" s="235"/>
      <c r="Z39" s="235"/>
    </row>
    <row r="40" spans="2:26" s="236" customFormat="1" ht="19.899999999999999" customHeight="1">
      <c r="B40" s="713"/>
      <c r="C40" s="630"/>
      <c r="D40" s="630"/>
      <c r="E40" s="711"/>
      <c r="F40" s="257" t="s">
        <v>21</v>
      </c>
      <c r="G40" s="258">
        <v>120.667</v>
      </c>
      <c r="H40" s="258"/>
      <c r="I40" s="251">
        <f>G40+H40+K39</f>
        <v>120.667</v>
      </c>
      <c r="J40" s="355">
        <v>48.823</v>
      </c>
      <c r="K40" s="251">
        <f t="shared" si="5"/>
        <v>71.843999999999994</v>
      </c>
      <c r="L40" s="266">
        <f t="shared" si="6"/>
        <v>0.40460937953210074</v>
      </c>
      <c r="M40" s="420" t="s">
        <v>336</v>
      </c>
      <c r="N40" s="623"/>
      <c r="O40" s="624"/>
      <c r="P40" s="624"/>
      <c r="Q40" s="624"/>
      <c r="R40" s="624"/>
      <c r="S40" s="668"/>
      <c r="T40" s="240"/>
      <c r="U40" s="240"/>
      <c r="V40" s="235"/>
      <c r="W40" s="235"/>
      <c r="X40" s="235"/>
      <c r="Y40" s="235"/>
      <c r="Z40" s="235"/>
    </row>
    <row r="41" spans="2:26" s="236" customFormat="1" ht="19.899999999999999" customHeight="1">
      <c r="B41" s="713"/>
      <c r="C41" s="630"/>
      <c r="D41" s="630"/>
      <c r="E41" s="711"/>
      <c r="F41" s="257" t="s">
        <v>22</v>
      </c>
      <c r="G41" s="258">
        <v>137.839</v>
      </c>
      <c r="H41" s="258"/>
      <c r="I41" s="251">
        <f>G41+H41+K40</f>
        <v>209.68299999999999</v>
      </c>
      <c r="J41" s="355"/>
      <c r="K41" s="251">
        <f t="shared" si="5"/>
        <v>209.68299999999999</v>
      </c>
      <c r="L41" s="266">
        <f t="shared" si="6"/>
        <v>0</v>
      </c>
      <c r="M41" s="420" t="s">
        <v>336</v>
      </c>
      <c r="N41" s="623"/>
      <c r="O41" s="624"/>
      <c r="P41" s="624"/>
      <c r="Q41" s="624"/>
      <c r="R41" s="624"/>
      <c r="S41" s="668"/>
      <c r="T41" s="240"/>
      <c r="U41" s="240"/>
      <c r="V41" s="235"/>
      <c r="W41" s="235"/>
      <c r="X41" s="235"/>
      <c r="Y41" s="235"/>
      <c r="Z41" s="235"/>
    </row>
    <row r="42" spans="2:26" s="236" customFormat="1" ht="19.899999999999999" customHeight="1">
      <c r="B42" s="713"/>
      <c r="C42" s="630"/>
      <c r="D42" s="630"/>
      <c r="E42" s="711" t="s">
        <v>414</v>
      </c>
      <c r="F42" s="343" t="s">
        <v>476</v>
      </c>
      <c r="G42" s="258">
        <v>0</v>
      </c>
      <c r="H42" s="258"/>
      <c r="I42" s="251">
        <f>G42+H42</f>
        <v>0</v>
      </c>
      <c r="J42" s="355"/>
      <c r="K42" s="251">
        <f t="shared" si="5"/>
        <v>0</v>
      </c>
      <c r="L42" s="266">
        <v>0</v>
      </c>
      <c r="M42" s="420" t="s">
        <v>336</v>
      </c>
      <c r="N42" s="623">
        <f>G42+G43+G44</f>
        <v>231.209</v>
      </c>
      <c r="O42" s="624">
        <f>H42+H43+H44</f>
        <v>0</v>
      </c>
      <c r="P42" s="624">
        <f>N42+O42</f>
        <v>231.209</v>
      </c>
      <c r="Q42" s="624">
        <f>J42+J43+J44</f>
        <v>14.817</v>
      </c>
      <c r="R42" s="624">
        <f>P42-Q42</f>
        <v>216.392</v>
      </c>
      <c r="S42" s="668">
        <f>Q42/P42</f>
        <v>6.4084875588753032E-2</v>
      </c>
      <c r="T42" s="240"/>
      <c r="U42" s="240"/>
      <c r="V42" s="235"/>
      <c r="W42" s="235"/>
      <c r="X42" s="235"/>
      <c r="Y42" s="235"/>
      <c r="Z42" s="235"/>
    </row>
    <row r="43" spans="2:26" s="236" customFormat="1" ht="19.899999999999999" customHeight="1">
      <c r="B43" s="713"/>
      <c r="C43" s="630"/>
      <c r="D43" s="630"/>
      <c r="E43" s="711"/>
      <c r="F43" s="257" t="s">
        <v>21</v>
      </c>
      <c r="G43" s="258">
        <v>107.926</v>
      </c>
      <c r="H43" s="258"/>
      <c r="I43" s="251">
        <f>G43+H43+K42</f>
        <v>107.926</v>
      </c>
      <c r="J43" s="355">
        <v>14.817</v>
      </c>
      <c r="K43" s="251">
        <f t="shared" si="5"/>
        <v>93.109000000000009</v>
      </c>
      <c r="L43" s="266">
        <f t="shared" si="6"/>
        <v>0.13728851249930507</v>
      </c>
      <c r="M43" s="420" t="s">
        <v>336</v>
      </c>
      <c r="N43" s="623"/>
      <c r="O43" s="624"/>
      <c r="P43" s="624"/>
      <c r="Q43" s="624"/>
      <c r="R43" s="624"/>
      <c r="S43" s="668"/>
      <c r="T43" s="240"/>
      <c r="U43" s="240"/>
      <c r="V43" s="235"/>
      <c r="W43" s="235"/>
      <c r="X43" s="235"/>
      <c r="Y43" s="235"/>
      <c r="Z43" s="235"/>
    </row>
    <row r="44" spans="2:26" s="236" customFormat="1" ht="19.899999999999999" customHeight="1">
      <c r="B44" s="713"/>
      <c r="C44" s="630"/>
      <c r="D44" s="630"/>
      <c r="E44" s="711"/>
      <c r="F44" s="257" t="s">
        <v>22</v>
      </c>
      <c r="G44" s="258">
        <v>123.283</v>
      </c>
      <c r="H44" s="258"/>
      <c r="I44" s="251">
        <f>G44+H44+K43</f>
        <v>216.392</v>
      </c>
      <c r="J44" s="355"/>
      <c r="K44" s="251">
        <f t="shared" si="5"/>
        <v>216.392</v>
      </c>
      <c r="L44" s="266">
        <f t="shared" si="6"/>
        <v>0</v>
      </c>
      <c r="M44" s="420" t="s">
        <v>336</v>
      </c>
      <c r="N44" s="623"/>
      <c r="O44" s="624"/>
      <c r="P44" s="624"/>
      <c r="Q44" s="624"/>
      <c r="R44" s="624"/>
      <c r="S44" s="668"/>
      <c r="T44" s="240">
        <f>N30+N33+N36+N39+N42</f>
        <v>1699.8620000000003</v>
      </c>
      <c r="U44" s="240"/>
      <c r="V44" s="235"/>
      <c r="W44" s="235"/>
      <c r="X44" s="235"/>
      <c r="Y44" s="235"/>
      <c r="Z44" s="235"/>
    </row>
    <row r="45" spans="2:26" s="236" customFormat="1" ht="19.899999999999999" customHeight="1">
      <c r="B45" s="713"/>
      <c r="C45" s="630" t="s">
        <v>384</v>
      </c>
      <c r="D45" s="630" t="s">
        <v>384</v>
      </c>
      <c r="E45" s="709" t="s">
        <v>415</v>
      </c>
      <c r="F45" s="257" t="s">
        <v>20</v>
      </c>
      <c r="G45" s="258">
        <v>130.67099999999999</v>
      </c>
      <c r="H45" s="258"/>
      <c r="I45" s="251">
        <f>G45+H45</f>
        <v>130.67099999999999</v>
      </c>
      <c r="J45" s="355">
        <v>125.21599999999999</v>
      </c>
      <c r="K45" s="251">
        <f>I45-J45</f>
        <v>5.4549999999999983</v>
      </c>
      <c r="L45" s="266">
        <f t="shared" si="6"/>
        <v>0.95825393545622217</v>
      </c>
      <c r="M45" s="420" t="s">
        <v>336</v>
      </c>
      <c r="N45" s="623">
        <f>G45+G54+G55+G46+G47+G48+G49+G50+G51+G52+G53</f>
        <v>1484.8979999999999</v>
      </c>
      <c r="O45" s="624">
        <f>H45+H46+H47+H48+H49+H50+H51+H52+H53+H54+H55</f>
        <v>0</v>
      </c>
      <c r="P45" s="624">
        <f>N45+O45</f>
        <v>1484.8979999999999</v>
      </c>
      <c r="Q45" s="624">
        <f>J45+J46+J47+J48+J49+J50+J51+J52+J53+J54+J55</f>
        <v>348.392</v>
      </c>
      <c r="R45" s="624">
        <f>P45-Q45</f>
        <v>1136.5059999999999</v>
      </c>
      <c r="S45" s="668">
        <f>Q45/P45</f>
        <v>0.23462352296252001</v>
      </c>
      <c r="T45" s="240"/>
      <c r="U45" s="240"/>
      <c r="V45" s="235"/>
      <c r="W45" s="235"/>
      <c r="X45" s="235"/>
      <c r="Y45" s="235"/>
      <c r="Z45" s="235"/>
    </row>
    <row r="46" spans="2:26" s="236" customFormat="1" ht="19.899999999999999" customHeight="1">
      <c r="B46" s="713"/>
      <c r="C46" s="630"/>
      <c r="D46" s="630"/>
      <c r="E46" s="709"/>
      <c r="F46" s="257" t="s">
        <v>25</v>
      </c>
      <c r="G46" s="258">
        <v>122.35599999999999</v>
      </c>
      <c r="H46" s="258"/>
      <c r="I46" s="251">
        <f>G46+H46+K45</f>
        <v>127.81099999999999</v>
      </c>
      <c r="J46" s="355">
        <v>106.00700000000001</v>
      </c>
      <c r="K46" s="251">
        <f t="shared" si="5"/>
        <v>21.803999999999988</v>
      </c>
      <c r="L46" s="266">
        <f t="shared" si="6"/>
        <v>0.82940435486773445</v>
      </c>
      <c r="M46" s="420" t="s">
        <v>336</v>
      </c>
      <c r="N46" s="623"/>
      <c r="O46" s="624"/>
      <c r="P46" s="624"/>
      <c r="Q46" s="624"/>
      <c r="R46" s="624"/>
      <c r="S46" s="668"/>
      <c r="T46" s="240"/>
      <c r="U46" s="240"/>
      <c r="V46" s="235"/>
      <c r="W46" s="235"/>
      <c r="X46" s="235"/>
      <c r="Y46" s="235"/>
      <c r="Z46" s="235"/>
    </row>
    <row r="47" spans="2:26" s="236" customFormat="1" ht="19.899999999999999" customHeight="1">
      <c r="B47" s="713"/>
      <c r="C47" s="630"/>
      <c r="D47" s="630"/>
      <c r="E47" s="709"/>
      <c r="F47" s="257" t="s">
        <v>26</v>
      </c>
      <c r="G47" s="258">
        <v>122.35599999999999</v>
      </c>
      <c r="H47" s="258"/>
      <c r="I47" s="251">
        <f>G47+H47+K46</f>
        <v>144.15999999999997</v>
      </c>
      <c r="J47" s="355">
        <v>103.964</v>
      </c>
      <c r="K47" s="251">
        <f t="shared" si="5"/>
        <v>40.19599999999997</v>
      </c>
      <c r="L47" s="266">
        <f t="shared" si="6"/>
        <v>0.72117092119866832</v>
      </c>
      <c r="M47" s="420" t="s">
        <v>336</v>
      </c>
      <c r="N47" s="623"/>
      <c r="O47" s="624"/>
      <c r="P47" s="624"/>
      <c r="Q47" s="624"/>
      <c r="R47" s="624"/>
      <c r="S47" s="668"/>
      <c r="T47" s="240"/>
      <c r="U47" s="240"/>
      <c r="V47" s="235"/>
      <c r="W47" s="235"/>
      <c r="X47" s="235"/>
      <c r="Y47" s="235"/>
      <c r="Z47" s="235"/>
    </row>
    <row r="48" spans="2:26" s="236" customFormat="1" ht="19.899999999999999" customHeight="1">
      <c r="B48" s="713"/>
      <c r="C48" s="630"/>
      <c r="D48" s="630"/>
      <c r="E48" s="709"/>
      <c r="F48" s="257" t="s">
        <v>27</v>
      </c>
      <c r="G48" s="258">
        <v>122.35599999999999</v>
      </c>
      <c r="H48" s="258"/>
      <c r="I48" s="251">
        <f t="shared" ref="I48:I55" si="7">G48+H48+K47</f>
        <v>162.55199999999996</v>
      </c>
      <c r="J48" s="355">
        <v>13.205</v>
      </c>
      <c r="K48" s="251">
        <f t="shared" si="5"/>
        <v>149.34699999999995</v>
      </c>
      <c r="L48" s="266">
        <f t="shared" si="6"/>
        <v>8.1235543087750398E-2</v>
      </c>
      <c r="M48" s="420" t="s">
        <v>336</v>
      </c>
      <c r="N48" s="623"/>
      <c r="O48" s="624"/>
      <c r="P48" s="624"/>
      <c r="Q48" s="624"/>
      <c r="R48" s="624"/>
      <c r="S48" s="668"/>
      <c r="T48" s="240"/>
      <c r="U48" s="240"/>
      <c r="V48" s="235"/>
      <c r="W48" s="235"/>
      <c r="X48" s="235"/>
      <c r="Y48" s="235"/>
      <c r="Z48" s="235"/>
    </row>
    <row r="49" spans="2:26" s="236" customFormat="1" ht="19.899999999999999" customHeight="1">
      <c r="B49" s="713"/>
      <c r="C49" s="630"/>
      <c r="D49" s="630"/>
      <c r="E49" s="709"/>
      <c r="F49" s="257" t="s">
        <v>28</v>
      </c>
      <c r="G49" s="258">
        <v>122.355</v>
      </c>
      <c r="H49" s="258"/>
      <c r="I49" s="251">
        <f t="shared" si="7"/>
        <v>271.70199999999994</v>
      </c>
      <c r="J49" s="355"/>
      <c r="K49" s="251">
        <f t="shared" si="5"/>
        <v>271.70199999999994</v>
      </c>
      <c r="L49" s="266">
        <f t="shared" si="6"/>
        <v>0</v>
      </c>
      <c r="M49" s="420" t="s">
        <v>336</v>
      </c>
      <c r="N49" s="623"/>
      <c r="O49" s="624"/>
      <c r="P49" s="624"/>
      <c r="Q49" s="624"/>
      <c r="R49" s="624"/>
      <c r="S49" s="668"/>
      <c r="T49" s="240"/>
      <c r="U49" s="240"/>
      <c r="V49" s="235"/>
      <c r="W49" s="235"/>
      <c r="X49" s="235"/>
      <c r="Y49" s="235"/>
      <c r="Z49" s="235"/>
    </row>
    <row r="50" spans="2:26" s="236" customFormat="1" ht="19.899999999999999" customHeight="1">
      <c r="B50" s="713"/>
      <c r="C50" s="630"/>
      <c r="D50" s="630"/>
      <c r="E50" s="709"/>
      <c r="F50" s="257" t="s">
        <v>29</v>
      </c>
      <c r="G50" s="258">
        <v>122.355</v>
      </c>
      <c r="H50" s="258"/>
      <c r="I50" s="251">
        <f t="shared" si="7"/>
        <v>394.05699999999996</v>
      </c>
      <c r="J50" s="355"/>
      <c r="K50" s="251">
        <f t="shared" si="5"/>
        <v>394.05699999999996</v>
      </c>
      <c r="L50" s="266">
        <f t="shared" si="6"/>
        <v>0</v>
      </c>
      <c r="M50" s="420" t="s">
        <v>336</v>
      </c>
      <c r="N50" s="623"/>
      <c r="O50" s="624"/>
      <c r="P50" s="624"/>
      <c r="Q50" s="624"/>
      <c r="R50" s="624"/>
      <c r="S50" s="668"/>
      <c r="T50" s="240"/>
      <c r="U50" s="240"/>
      <c r="V50" s="235"/>
      <c r="W50" s="235"/>
      <c r="X50" s="235"/>
      <c r="Y50" s="235"/>
      <c r="Z50" s="235"/>
    </row>
    <row r="51" spans="2:26" s="236" customFormat="1" ht="19.899999999999999" customHeight="1">
      <c r="B51" s="713"/>
      <c r="C51" s="630"/>
      <c r="D51" s="630"/>
      <c r="E51" s="709"/>
      <c r="F51" s="257" t="s">
        <v>30</v>
      </c>
      <c r="G51" s="258">
        <v>148.49</v>
      </c>
      <c r="H51" s="258"/>
      <c r="I51" s="251">
        <f t="shared" si="7"/>
        <v>542.54700000000003</v>
      </c>
      <c r="J51" s="355"/>
      <c r="K51" s="251">
        <f t="shared" si="5"/>
        <v>542.54700000000003</v>
      </c>
      <c r="L51" s="266">
        <f t="shared" si="6"/>
        <v>0</v>
      </c>
      <c r="M51" s="420" t="s">
        <v>336</v>
      </c>
      <c r="N51" s="623"/>
      <c r="O51" s="624"/>
      <c r="P51" s="624"/>
      <c r="Q51" s="624"/>
      <c r="R51" s="624"/>
      <c r="S51" s="668"/>
      <c r="T51" s="240"/>
      <c r="U51" s="240"/>
      <c r="V51" s="235"/>
      <c r="W51" s="235"/>
      <c r="X51" s="235"/>
      <c r="Y51" s="235"/>
      <c r="Z51" s="235"/>
    </row>
    <row r="52" spans="2:26" s="236" customFormat="1" ht="19.899999999999999" customHeight="1">
      <c r="B52" s="713"/>
      <c r="C52" s="630"/>
      <c r="D52" s="630"/>
      <c r="E52" s="709"/>
      <c r="F52" s="257" t="s">
        <v>31</v>
      </c>
      <c r="G52" s="258">
        <v>148.49</v>
      </c>
      <c r="H52" s="258"/>
      <c r="I52" s="251">
        <f t="shared" si="7"/>
        <v>691.03700000000003</v>
      </c>
      <c r="J52" s="361"/>
      <c r="K52" s="251">
        <f t="shared" si="5"/>
        <v>691.03700000000003</v>
      </c>
      <c r="L52" s="266">
        <f t="shared" si="6"/>
        <v>0</v>
      </c>
      <c r="M52" s="420" t="s">
        <v>336</v>
      </c>
      <c r="N52" s="623"/>
      <c r="O52" s="624"/>
      <c r="P52" s="624"/>
      <c r="Q52" s="624"/>
      <c r="R52" s="624"/>
      <c r="S52" s="668"/>
      <c r="T52" s="240"/>
      <c r="U52" s="240"/>
      <c r="V52" s="235"/>
      <c r="W52" s="235"/>
      <c r="X52" s="235"/>
      <c r="Y52" s="235"/>
      <c r="Z52" s="235"/>
    </row>
    <row r="53" spans="2:26" s="236" customFormat="1" ht="19.899999999999999" customHeight="1">
      <c r="B53" s="713"/>
      <c r="C53" s="630"/>
      <c r="D53" s="630"/>
      <c r="E53" s="709"/>
      <c r="F53" s="257" t="s">
        <v>32</v>
      </c>
      <c r="G53" s="258">
        <v>148.49</v>
      </c>
      <c r="H53" s="258"/>
      <c r="I53" s="251">
        <f t="shared" si="7"/>
        <v>839.52700000000004</v>
      </c>
      <c r="J53" s="361"/>
      <c r="K53" s="251">
        <f t="shared" si="5"/>
        <v>839.52700000000004</v>
      </c>
      <c r="L53" s="266">
        <f t="shared" si="6"/>
        <v>0</v>
      </c>
      <c r="M53" s="420" t="s">
        <v>336</v>
      </c>
      <c r="N53" s="623"/>
      <c r="O53" s="624"/>
      <c r="P53" s="624"/>
      <c r="Q53" s="624"/>
      <c r="R53" s="624"/>
      <c r="S53" s="668"/>
      <c r="T53" s="240"/>
      <c r="U53" s="240"/>
      <c r="V53" s="235"/>
      <c r="W53" s="235"/>
      <c r="X53" s="235"/>
      <c r="Y53" s="235"/>
      <c r="Z53" s="235"/>
    </row>
    <row r="54" spans="2:26" s="236" customFormat="1" ht="19.899999999999999" customHeight="1">
      <c r="B54" s="713"/>
      <c r="C54" s="630"/>
      <c r="D54" s="630"/>
      <c r="E54" s="709"/>
      <c r="F54" s="257" t="s">
        <v>33</v>
      </c>
      <c r="G54" s="258">
        <v>148.49</v>
      </c>
      <c r="H54" s="258"/>
      <c r="I54" s="251">
        <f t="shared" si="7"/>
        <v>988.01700000000005</v>
      </c>
      <c r="J54" s="361"/>
      <c r="K54" s="251">
        <f t="shared" si="5"/>
        <v>988.01700000000005</v>
      </c>
      <c r="L54" s="266">
        <f t="shared" si="6"/>
        <v>0</v>
      </c>
      <c r="M54" s="420" t="s">
        <v>336</v>
      </c>
      <c r="N54" s="623"/>
      <c r="O54" s="624"/>
      <c r="P54" s="624"/>
      <c r="Q54" s="624"/>
      <c r="R54" s="624"/>
      <c r="S54" s="668"/>
      <c r="T54" s="240"/>
      <c r="U54" s="240"/>
      <c r="V54" s="235"/>
      <c r="W54" s="235"/>
      <c r="X54" s="235"/>
      <c r="Y54" s="235"/>
      <c r="Z54" s="235"/>
    </row>
    <row r="55" spans="2:26" s="236" customFormat="1" ht="22.9" customHeight="1" thickBot="1">
      <c r="B55" s="714"/>
      <c r="C55" s="708"/>
      <c r="D55" s="708"/>
      <c r="E55" s="710"/>
      <c r="F55" s="267" t="s">
        <v>34</v>
      </c>
      <c r="G55" s="268">
        <v>148.489</v>
      </c>
      <c r="H55" s="268"/>
      <c r="I55" s="259">
        <f t="shared" si="7"/>
        <v>1136.5060000000001</v>
      </c>
      <c r="J55" s="362"/>
      <c r="K55" s="259">
        <f t="shared" si="5"/>
        <v>1136.5060000000001</v>
      </c>
      <c r="L55" s="269">
        <f t="shared" si="6"/>
        <v>0</v>
      </c>
      <c r="M55" s="421" t="s">
        <v>336</v>
      </c>
      <c r="N55" s="667"/>
      <c r="O55" s="663"/>
      <c r="P55" s="663"/>
      <c r="Q55" s="663"/>
      <c r="R55" s="663"/>
      <c r="S55" s="700"/>
      <c r="T55" s="240">
        <f>N45</f>
        <v>1484.8979999999999</v>
      </c>
      <c r="U55" s="240"/>
      <c r="V55" s="235"/>
      <c r="W55" s="235"/>
      <c r="X55" s="235"/>
      <c r="Y55" s="235"/>
      <c r="Z55" s="235"/>
    </row>
    <row r="56" spans="2:26" s="236" customFormat="1" ht="21" customHeight="1" thickBot="1">
      <c r="B56" s="422"/>
      <c r="C56" s="409"/>
      <c r="D56" s="409"/>
      <c r="E56" s="423"/>
      <c r="F56" s="424"/>
      <c r="G56" s="425">
        <f>SUM(G26:G55)</f>
        <v>3890.8489999999988</v>
      </c>
      <c r="H56" s="424"/>
      <c r="I56" s="424"/>
      <c r="J56" s="426">
        <f>SUM(J26:J55)</f>
        <v>838.74199999999985</v>
      </c>
      <c r="K56" s="424">
        <f>SUM(K26:K55)</f>
        <v>7719.6429999999991</v>
      </c>
      <c r="L56" s="427"/>
      <c r="M56" s="428" t="s">
        <v>336</v>
      </c>
      <c r="N56" s="429">
        <f>SUM(N26+N30+N33+N36+N39+N42+N45)</f>
        <v>3731.3239999999996</v>
      </c>
      <c r="O56" s="429">
        <f>SUM(O26+O30+O33+O36+O39+O42+O45)</f>
        <v>0</v>
      </c>
      <c r="P56" s="429">
        <f>N56+O56</f>
        <v>3731.3239999999996</v>
      </c>
      <c r="Q56" s="429">
        <f>SUM(Q26+Q30+Q33+Q36+Q39+Q42+Q45)</f>
        <v>725.82299999999998</v>
      </c>
      <c r="R56" s="429">
        <f>P56-Q56</f>
        <v>3005.5009999999997</v>
      </c>
      <c r="S56" s="430">
        <f>Q56/P56</f>
        <v>0.19452156928747008</v>
      </c>
      <c r="V56" s="235"/>
      <c r="W56" s="235"/>
      <c r="X56" s="235"/>
      <c r="Y56" s="235"/>
      <c r="Z56" s="235"/>
    </row>
    <row r="57" spans="2:26" s="236" customFormat="1" ht="19.899999999999999" customHeight="1">
      <c r="B57" s="642" t="s">
        <v>417</v>
      </c>
      <c r="C57" s="649" t="s">
        <v>385</v>
      </c>
      <c r="D57" s="651" t="s">
        <v>385</v>
      </c>
      <c r="E57" s="706" t="s">
        <v>374</v>
      </c>
      <c r="F57" s="262" t="s">
        <v>20</v>
      </c>
      <c r="G57" s="276">
        <v>2.0649999999999999</v>
      </c>
      <c r="H57" s="276"/>
      <c r="I57" s="270">
        <f>G57+H57</f>
        <v>2.0649999999999999</v>
      </c>
      <c r="J57" s="364">
        <v>1.456</v>
      </c>
      <c r="K57" s="270">
        <f t="shared" ref="K57:K78" si="8">I57-J57</f>
        <v>0.60899999999999999</v>
      </c>
      <c r="L57" s="271">
        <f t="shared" ref="L57:L78" si="9">J57/I57</f>
        <v>0.70508474576271185</v>
      </c>
      <c r="M57" s="436" t="s">
        <v>336</v>
      </c>
      <c r="N57" s="683">
        <f>G57+G58+G59</f>
        <v>23.469000000000001</v>
      </c>
      <c r="O57" s="684">
        <f>H57+H58+H59</f>
        <v>0</v>
      </c>
      <c r="P57" s="684">
        <f>N57+O57</f>
        <v>23.469000000000001</v>
      </c>
      <c r="Q57" s="684">
        <f>J57+J58+J59</f>
        <v>3.4260000000000002</v>
      </c>
      <c r="R57" s="684">
        <f>P57-Q57</f>
        <v>20.042999999999999</v>
      </c>
      <c r="S57" s="699">
        <f>Q57/P57</f>
        <v>0.14597980314457371</v>
      </c>
      <c r="V57" s="235"/>
      <c r="W57" s="235"/>
      <c r="X57" s="235"/>
      <c r="Y57" s="235"/>
      <c r="Z57" s="235"/>
    </row>
    <row r="58" spans="2:26" s="236" customFormat="1" ht="19.899999999999999" customHeight="1">
      <c r="B58" s="643"/>
      <c r="C58" s="650"/>
      <c r="D58" s="652"/>
      <c r="E58" s="707"/>
      <c r="F58" s="263" t="s">
        <v>21</v>
      </c>
      <c r="G58" s="277">
        <v>9.6690000000000005</v>
      </c>
      <c r="H58" s="277"/>
      <c r="I58" s="391">
        <f>G58+H58+K57</f>
        <v>10.278</v>
      </c>
      <c r="J58" s="356">
        <v>1.97</v>
      </c>
      <c r="K58" s="391">
        <f t="shared" si="8"/>
        <v>8.3079999999999998</v>
      </c>
      <c r="L58" s="392">
        <f t="shared" si="9"/>
        <v>0.19167153142634752</v>
      </c>
      <c r="M58" s="437" t="s">
        <v>336</v>
      </c>
      <c r="N58" s="623"/>
      <c r="O58" s="624"/>
      <c r="P58" s="624"/>
      <c r="Q58" s="624"/>
      <c r="R58" s="624"/>
      <c r="S58" s="668"/>
      <c r="V58" s="235"/>
      <c r="W58" s="235"/>
      <c r="X58" s="235"/>
      <c r="Y58" s="235"/>
      <c r="Z58" s="235"/>
    </row>
    <row r="59" spans="2:26" s="236" customFormat="1" ht="19.899999999999999" customHeight="1">
      <c r="B59" s="643"/>
      <c r="C59" s="650"/>
      <c r="D59" s="652"/>
      <c r="E59" s="707"/>
      <c r="F59" s="263" t="s">
        <v>22</v>
      </c>
      <c r="G59" s="277">
        <v>11.734999999999999</v>
      </c>
      <c r="H59" s="277"/>
      <c r="I59" s="391">
        <f>G59+H59+K58</f>
        <v>20.042999999999999</v>
      </c>
      <c r="J59" s="356"/>
      <c r="K59" s="391">
        <f t="shared" si="8"/>
        <v>20.042999999999999</v>
      </c>
      <c r="L59" s="392">
        <f t="shared" si="9"/>
        <v>0</v>
      </c>
      <c r="M59" s="437" t="s">
        <v>336</v>
      </c>
      <c r="N59" s="623"/>
      <c r="O59" s="624"/>
      <c r="P59" s="624"/>
      <c r="Q59" s="624"/>
      <c r="R59" s="624"/>
      <c r="S59" s="668"/>
      <c r="T59" s="240">
        <f>N57</f>
        <v>23.469000000000001</v>
      </c>
      <c r="U59" s="211">
        <f>T59</f>
        <v>23.469000000000001</v>
      </c>
      <c r="V59" s="235"/>
      <c r="W59" s="235"/>
      <c r="X59" s="235"/>
      <c r="Y59" s="235"/>
      <c r="Z59" s="235"/>
    </row>
    <row r="60" spans="2:26" s="330" customFormat="1" ht="19.899999999999999" customHeight="1">
      <c r="B60" s="643"/>
      <c r="C60" s="653" t="s">
        <v>384</v>
      </c>
      <c r="D60" s="655" t="s">
        <v>384</v>
      </c>
      <c r="E60" s="345" t="s">
        <v>384</v>
      </c>
      <c r="F60" s="346" t="s">
        <v>476</v>
      </c>
      <c r="G60" s="277">
        <v>37.421999999999997</v>
      </c>
      <c r="H60" s="277"/>
      <c r="I60" s="391">
        <f t="shared" ref="I60:I76" si="10">G60+H60</f>
        <v>37.421999999999997</v>
      </c>
      <c r="J60" s="356">
        <v>13.026</v>
      </c>
      <c r="K60" s="391">
        <f t="shared" si="8"/>
        <v>24.395999999999997</v>
      </c>
      <c r="L60" s="392">
        <f t="shared" si="9"/>
        <v>0.34808401475068146</v>
      </c>
      <c r="M60" s="437" t="s">
        <v>336</v>
      </c>
      <c r="N60" s="408">
        <f>+G60</f>
        <v>37.421999999999997</v>
      </c>
      <c r="O60" s="344">
        <f>+H60</f>
        <v>0</v>
      </c>
      <c r="P60" s="344">
        <f>+N60+O60</f>
        <v>37.421999999999997</v>
      </c>
      <c r="Q60" s="344">
        <f>+J61</f>
        <v>0</v>
      </c>
      <c r="R60" s="344">
        <f>+P60-Q60</f>
        <v>37.421999999999997</v>
      </c>
      <c r="S60" s="401">
        <f>+Q60/P60</f>
        <v>0</v>
      </c>
      <c r="T60" s="261"/>
      <c r="U60" s="241"/>
      <c r="V60" s="329"/>
      <c r="W60" s="329"/>
      <c r="X60" s="329"/>
      <c r="Y60" s="329"/>
      <c r="Z60" s="329"/>
    </row>
    <row r="61" spans="2:26" s="236" customFormat="1" ht="19.899999999999999" customHeight="1">
      <c r="B61" s="643"/>
      <c r="C61" s="653"/>
      <c r="D61" s="656"/>
      <c r="E61" s="645" t="s">
        <v>422</v>
      </c>
      <c r="F61" s="263" t="s">
        <v>20</v>
      </c>
      <c r="G61" s="277">
        <v>0</v>
      </c>
      <c r="H61" s="277"/>
      <c r="I61" s="391">
        <f t="shared" si="10"/>
        <v>0</v>
      </c>
      <c r="J61" s="356"/>
      <c r="K61" s="391">
        <f t="shared" si="8"/>
        <v>0</v>
      </c>
      <c r="L61" s="392">
        <v>0</v>
      </c>
      <c r="M61" s="437" t="s">
        <v>336</v>
      </c>
      <c r="N61" s="623">
        <f>G61+G62+G63</f>
        <v>55.72</v>
      </c>
      <c r="O61" s="624">
        <f>H61+H62+H63</f>
        <v>0</v>
      </c>
      <c r="P61" s="624">
        <f>N61+O61</f>
        <v>55.72</v>
      </c>
      <c r="Q61" s="624">
        <f>J61+J62+J63</f>
        <v>0.89</v>
      </c>
      <c r="R61" s="624">
        <f>P61-Q61</f>
        <v>54.83</v>
      </c>
      <c r="S61" s="668">
        <f>Q61/P61</f>
        <v>1.5972720746590095E-2</v>
      </c>
      <c r="V61" s="235"/>
      <c r="W61" s="235"/>
      <c r="X61" s="235"/>
      <c r="Y61" s="235"/>
      <c r="Z61" s="235"/>
    </row>
    <row r="62" spans="2:26" s="236" customFormat="1" ht="19.899999999999999" customHeight="1">
      <c r="B62" s="643"/>
      <c r="C62" s="653"/>
      <c r="D62" s="656"/>
      <c r="E62" s="645"/>
      <c r="F62" s="263" t="s">
        <v>21</v>
      </c>
      <c r="G62" s="277">
        <v>26.98</v>
      </c>
      <c r="H62" s="277"/>
      <c r="I62" s="391">
        <f>G62+H62+K61</f>
        <v>26.98</v>
      </c>
      <c r="J62" s="356">
        <v>0.89</v>
      </c>
      <c r="K62" s="391">
        <f t="shared" si="8"/>
        <v>26.09</v>
      </c>
      <c r="L62" s="392">
        <f t="shared" si="9"/>
        <v>3.2987398072646404E-2</v>
      </c>
      <c r="M62" s="437" t="s">
        <v>336</v>
      </c>
      <c r="N62" s="623"/>
      <c r="O62" s="624"/>
      <c r="P62" s="624"/>
      <c r="Q62" s="624"/>
      <c r="R62" s="624"/>
      <c r="S62" s="668"/>
      <c r="V62" s="235"/>
      <c r="W62" s="235"/>
      <c r="X62" s="235"/>
      <c r="Y62" s="235"/>
      <c r="Z62" s="235"/>
    </row>
    <row r="63" spans="2:26" s="236" customFormat="1" ht="19.899999999999999" customHeight="1">
      <c r="B63" s="643"/>
      <c r="C63" s="653"/>
      <c r="D63" s="656"/>
      <c r="E63" s="645"/>
      <c r="F63" s="263" t="s">
        <v>22</v>
      </c>
      <c r="G63" s="277">
        <v>28.74</v>
      </c>
      <c r="H63" s="277"/>
      <c r="I63" s="391">
        <f>G63+H63+K62</f>
        <v>54.83</v>
      </c>
      <c r="J63" s="356"/>
      <c r="K63" s="391">
        <f t="shared" si="8"/>
        <v>54.83</v>
      </c>
      <c r="L63" s="392">
        <f t="shared" si="9"/>
        <v>0</v>
      </c>
      <c r="M63" s="437" t="s">
        <v>336</v>
      </c>
      <c r="N63" s="623"/>
      <c r="O63" s="624"/>
      <c r="P63" s="624"/>
      <c r="Q63" s="624"/>
      <c r="R63" s="624"/>
      <c r="S63" s="668"/>
      <c r="V63" s="235"/>
      <c r="W63" s="235"/>
      <c r="X63" s="235"/>
      <c r="Y63" s="235"/>
      <c r="Z63" s="235"/>
    </row>
    <row r="64" spans="2:26" s="236" customFormat="1" ht="19.899999999999999" customHeight="1">
      <c r="B64" s="643"/>
      <c r="C64" s="653"/>
      <c r="D64" s="656"/>
      <c r="E64" s="645" t="s">
        <v>423</v>
      </c>
      <c r="F64" s="263" t="s">
        <v>20</v>
      </c>
      <c r="G64" s="277">
        <v>0</v>
      </c>
      <c r="H64" s="277"/>
      <c r="I64" s="391">
        <f t="shared" si="10"/>
        <v>0</v>
      </c>
      <c r="J64" s="356"/>
      <c r="K64" s="391">
        <f t="shared" si="8"/>
        <v>0</v>
      </c>
      <c r="L64" s="392">
        <v>0</v>
      </c>
      <c r="M64" s="437" t="s">
        <v>336</v>
      </c>
      <c r="N64" s="623">
        <f>G64+G65+G66</f>
        <v>33.400000000000006</v>
      </c>
      <c r="O64" s="624">
        <f>H64+H65+H66</f>
        <v>0</v>
      </c>
      <c r="P64" s="624">
        <f>N64+O64</f>
        <v>33.400000000000006</v>
      </c>
      <c r="Q64" s="624">
        <f>J64+J65+J66</f>
        <v>0.78400000000000003</v>
      </c>
      <c r="R64" s="624">
        <f>P64-Q64</f>
        <v>32.616000000000007</v>
      </c>
      <c r="S64" s="668">
        <f>Q64/P64</f>
        <v>2.3473053892215566E-2</v>
      </c>
      <c r="V64" s="235"/>
      <c r="W64" s="235"/>
      <c r="X64" s="235"/>
      <c r="Y64" s="235"/>
      <c r="Z64" s="235"/>
    </row>
    <row r="65" spans="2:26" s="236" customFormat="1" ht="19.899999999999999" customHeight="1">
      <c r="B65" s="643"/>
      <c r="C65" s="653"/>
      <c r="D65" s="656"/>
      <c r="E65" s="645"/>
      <c r="F65" s="263" t="s">
        <v>21</v>
      </c>
      <c r="G65" s="277">
        <v>16.172000000000001</v>
      </c>
      <c r="H65" s="277"/>
      <c r="I65" s="391">
        <f>G65+H65+K64</f>
        <v>16.172000000000001</v>
      </c>
      <c r="J65" s="356">
        <v>0.78400000000000003</v>
      </c>
      <c r="K65" s="391">
        <f t="shared" si="8"/>
        <v>15.388</v>
      </c>
      <c r="L65" s="392">
        <f t="shared" si="9"/>
        <v>4.8478852337373236E-2</v>
      </c>
      <c r="M65" s="437" t="s">
        <v>336</v>
      </c>
      <c r="N65" s="623"/>
      <c r="O65" s="624"/>
      <c r="P65" s="624"/>
      <c r="Q65" s="624"/>
      <c r="R65" s="624"/>
      <c r="S65" s="668"/>
      <c r="V65" s="235"/>
      <c r="W65" s="235"/>
      <c r="X65" s="235"/>
      <c r="Y65" s="235"/>
      <c r="Z65" s="235"/>
    </row>
    <row r="66" spans="2:26" s="236" customFormat="1" ht="19.899999999999999" customHeight="1">
      <c r="B66" s="643"/>
      <c r="C66" s="653"/>
      <c r="D66" s="656"/>
      <c r="E66" s="645"/>
      <c r="F66" s="263" t="s">
        <v>22</v>
      </c>
      <c r="G66" s="277">
        <v>17.228000000000002</v>
      </c>
      <c r="H66" s="277"/>
      <c r="I66" s="391">
        <f>G66+H66+K65</f>
        <v>32.616</v>
      </c>
      <c r="J66" s="356"/>
      <c r="K66" s="391">
        <f t="shared" si="8"/>
        <v>32.616</v>
      </c>
      <c r="L66" s="392">
        <f t="shared" si="9"/>
        <v>0</v>
      </c>
      <c r="M66" s="437" t="s">
        <v>336</v>
      </c>
      <c r="N66" s="623"/>
      <c r="O66" s="624"/>
      <c r="P66" s="624"/>
      <c r="Q66" s="624"/>
      <c r="R66" s="624"/>
      <c r="S66" s="668"/>
      <c r="V66" s="235"/>
      <c r="W66" s="235"/>
      <c r="X66" s="235"/>
      <c r="Y66" s="235"/>
      <c r="Z66" s="235"/>
    </row>
    <row r="67" spans="2:26" s="236" customFormat="1" ht="19.899999999999999" customHeight="1">
      <c r="B67" s="643"/>
      <c r="C67" s="653"/>
      <c r="D67" s="656"/>
      <c r="E67" s="645" t="s">
        <v>424</v>
      </c>
      <c r="F67" s="263" t="s">
        <v>20</v>
      </c>
      <c r="G67" s="277">
        <v>0</v>
      </c>
      <c r="H67" s="277"/>
      <c r="I67" s="391">
        <f t="shared" si="10"/>
        <v>0</v>
      </c>
      <c r="J67" s="356"/>
      <c r="K67" s="391">
        <f t="shared" si="8"/>
        <v>0</v>
      </c>
      <c r="L67" s="392">
        <v>0</v>
      </c>
      <c r="M67" s="437" t="s">
        <v>336</v>
      </c>
      <c r="N67" s="623">
        <f>G67+G68+G69</f>
        <v>111.41</v>
      </c>
      <c r="O67" s="624">
        <f>H67+H68+H69</f>
        <v>0</v>
      </c>
      <c r="P67" s="624">
        <f>N67+O67</f>
        <v>111.41</v>
      </c>
      <c r="Q67" s="624">
        <f>J67+J68+J69</f>
        <v>8.5340000000000007</v>
      </c>
      <c r="R67" s="624">
        <f>P67-Q67</f>
        <v>102.87599999999999</v>
      </c>
      <c r="S67" s="668">
        <f>Q67/P67</f>
        <v>7.6599946144870312E-2</v>
      </c>
      <c r="V67" s="235"/>
      <c r="W67" s="235"/>
      <c r="X67" s="235"/>
      <c r="Y67" s="235"/>
      <c r="Z67" s="235"/>
    </row>
    <row r="68" spans="2:26" s="236" customFormat="1" ht="19.899999999999999" customHeight="1">
      <c r="B68" s="643"/>
      <c r="C68" s="653"/>
      <c r="D68" s="656"/>
      <c r="E68" s="645"/>
      <c r="F68" s="263" t="s">
        <v>21</v>
      </c>
      <c r="G68" s="277">
        <v>53.945</v>
      </c>
      <c r="H68" s="277"/>
      <c r="I68" s="391">
        <f>G68+H68+K67</f>
        <v>53.945</v>
      </c>
      <c r="J68" s="356">
        <v>8.5340000000000007</v>
      </c>
      <c r="K68" s="391">
        <f t="shared" si="8"/>
        <v>45.411000000000001</v>
      </c>
      <c r="L68" s="392">
        <f t="shared" si="9"/>
        <v>0.15819816479747892</v>
      </c>
      <c r="M68" s="437" t="s">
        <v>336</v>
      </c>
      <c r="N68" s="623"/>
      <c r="O68" s="624"/>
      <c r="P68" s="624"/>
      <c r="Q68" s="624"/>
      <c r="R68" s="624"/>
      <c r="S68" s="668"/>
      <c r="V68" s="235"/>
      <c r="W68" s="235"/>
      <c r="X68" s="235"/>
      <c r="Y68" s="235"/>
      <c r="Z68" s="235"/>
    </row>
    <row r="69" spans="2:26" s="236" customFormat="1" ht="19.899999999999999" customHeight="1">
      <c r="B69" s="643"/>
      <c r="C69" s="653"/>
      <c r="D69" s="656"/>
      <c r="E69" s="645"/>
      <c r="F69" s="263" t="s">
        <v>22</v>
      </c>
      <c r="G69" s="277">
        <v>57.465000000000003</v>
      </c>
      <c r="H69" s="277"/>
      <c r="I69" s="391">
        <f>G69+H69+K68</f>
        <v>102.876</v>
      </c>
      <c r="J69" s="356"/>
      <c r="K69" s="391">
        <f t="shared" si="8"/>
        <v>102.876</v>
      </c>
      <c r="L69" s="392">
        <f t="shared" si="9"/>
        <v>0</v>
      </c>
      <c r="M69" s="437" t="s">
        <v>336</v>
      </c>
      <c r="N69" s="623"/>
      <c r="O69" s="624"/>
      <c r="P69" s="624"/>
      <c r="Q69" s="624"/>
      <c r="R69" s="624"/>
      <c r="S69" s="668"/>
      <c r="V69" s="235"/>
      <c r="W69" s="235"/>
      <c r="X69" s="235"/>
      <c r="Y69" s="235"/>
      <c r="Z69" s="235"/>
    </row>
    <row r="70" spans="2:26" s="260" customFormat="1" ht="19.899999999999999" customHeight="1">
      <c r="B70" s="643"/>
      <c r="C70" s="653"/>
      <c r="D70" s="656"/>
      <c r="E70" s="645" t="s">
        <v>425</v>
      </c>
      <c r="F70" s="263" t="s">
        <v>20</v>
      </c>
      <c r="G70" s="277">
        <v>0</v>
      </c>
      <c r="H70" s="277"/>
      <c r="I70" s="391">
        <f t="shared" si="10"/>
        <v>0</v>
      </c>
      <c r="J70" s="356"/>
      <c r="K70" s="391">
        <f t="shared" si="8"/>
        <v>0</v>
      </c>
      <c r="L70" s="392">
        <v>0</v>
      </c>
      <c r="M70" s="437" t="s">
        <v>336</v>
      </c>
      <c r="N70" s="623">
        <f>+G70+G71+G72</f>
        <v>11.144</v>
      </c>
      <c r="O70" s="624">
        <f>+H70+H71+H72</f>
        <v>0</v>
      </c>
      <c r="P70" s="624">
        <f>N70+O70</f>
        <v>11.144</v>
      </c>
      <c r="Q70" s="624">
        <f>+J70+J71+J72</f>
        <v>1.1200000000000001</v>
      </c>
      <c r="R70" s="624">
        <f>P70-Q70</f>
        <v>10.024000000000001</v>
      </c>
      <c r="S70" s="668">
        <f>Q70/P70</f>
        <v>0.10050251256281408</v>
      </c>
      <c r="T70" s="261"/>
      <c r="U70" s="261"/>
      <c r="V70" s="250"/>
      <c r="W70" s="250"/>
      <c r="X70" s="250"/>
      <c r="Y70" s="250"/>
      <c r="Z70" s="250"/>
    </row>
    <row r="71" spans="2:26" s="260" customFormat="1" ht="19.899999999999999" customHeight="1">
      <c r="B71" s="643"/>
      <c r="C71" s="653"/>
      <c r="D71" s="656"/>
      <c r="E71" s="645"/>
      <c r="F71" s="263" t="s">
        <v>21</v>
      </c>
      <c r="G71" s="277">
        <v>5.3959999999999999</v>
      </c>
      <c r="H71" s="277"/>
      <c r="I71" s="391">
        <f>G71+H71+K70</f>
        <v>5.3959999999999999</v>
      </c>
      <c r="J71" s="356">
        <v>1.1200000000000001</v>
      </c>
      <c r="K71" s="391">
        <f t="shared" si="8"/>
        <v>4.2759999999999998</v>
      </c>
      <c r="L71" s="392">
        <f t="shared" si="9"/>
        <v>0.20756115641215717</v>
      </c>
      <c r="M71" s="437" t="s">
        <v>336</v>
      </c>
      <c r="N71" s="623"/>
      <c r="O71" s="624"/>
      <c r="P71" s="624"/>
      <c r="Q71" s="624"/>
      <c r="R71" s="624"/>
      <c r="S71" s="668"/>
      <c r="T71" s="261"/>
      <c r="U71" s="261"/>
      <c r="V71" s="250"/>
      <c r="W71" s="250"/>
      <c r="X71" s="250"/>
      <c r="Y71" s="250"/>
      <c r="Z71" s="250"/>
    </row>
    <row r="72" spans="2:26" s="260" customFormat="1" ht="19.899999999999999" customHeight="1">
      <c r="B72" s="643"/>
      <c r="C72" s="653"/>
      <c r="D72" s="656"/>
      <c r="E72" s="645"/>
      <c r="F72" s="263" t="s">
        <v>22</v>
      </c>
      <c r="G72" s="277">
        <v>5.7480000000000002</v>
      </c>
      <c r="H72" s="277"/>
      <c r="I72" s="391">
        <f>G72+H72+K71</f>
        <v>10.024000000000001</v>
      </c>
      <c r="J72" s="356"/>
      <c r="K72" s="391">
        <f t="shared" si="8"/>
        <v>10.024000000000001</v>
      </c>
      <c r="L72" s="392">
        <f t="shared" si="9"/>
        <v>0</v>
      </c>
      <c r="M72" s="437" t="s">
        <v>336</v>
      </c>
      <c r="N72" s="623"/>
      <c r="O72" s="624"/>
      <c r="P72" s="624"/>
      <c r="Q72" s="624"/>
      <c r="R72" s="624"/>
      <c r="S72" s="668"/>
      <c r="T72" s="261"/>
      <c r="U72" s="261"/>
      <c r="V72" s="250"/>
      <c r="W72" s="250"/>
      <c r="X72" s="250"/>
      <c r="Y72" s="250"/>
      <c r="Z72" s="250"/>
    </row>
    <row r="73" spans="2:26" s="260" customFormat="1" ht="19.899999999999999" customHeight="1">
      <c r="B73" s="643"/>
      <c r="C73" s="653"/>
      <c r="D73" s="656"/>
      <c r="E73" s="645" t="s">
        <v>426</v>
      </c>
      <c r="F73" s="263" t="s">
        <v>20</v>
      </c>
      <c r="G73" s="277">
        <v>0</v>
      </c>
      <c r="H73" s="277"/>
      <c r="I73" s="391">
        <f>G73+H73</f>
        <v>0</v>
      </c>
      <c r="J73" s="356"/>
      <c r="K73" s="391">
        <f t="shared" si="8"/>
        <v>0</v>
      </c>
      <c r="L73" s="392">
        <v>0</v>
      </c>
      <c r="M73" s="437" t="s">
        <v>336</v>
      </c>
      <c r="N73" s="623">
        <f>+G73+G74+G75</f>
        <v>66.805000000000007</v>
      </c>
      <c r="O73" s="624">
        <f>+H73+H74+H75</f>
        <v>0</v>
      </c>
      <c r="P73" s="624">
        <f>N73+O73</f>
        <v>66.805000000000007</v>
      </c>
      <c r="Q73" s="624">
        <f>+J73+J74+J75</f>
        <v>2.8439999999999999</v>
      </c>
      <c r="R73" s="624">
        <f>+P73-Q73</f>
        <v>63.961000000000006</v>
      </c>
      <c r="S73" s="668">
        <f>+Q73/P73</f>
        <v>4.2571663797619931E-2</v>
      </c>
      <c r="T73" s="261"/>
      <c r="U73" s="261"/>
      <c r="V73" s="250"/>
      <c r="W73" s="250"/>
      <c r="X73" s="250"/>
      <c r="Y73" s="250"/>
      <c r="Z73" s="250"/>
    </row>
    <row r="74" spans="2:26" s="260" customFormat="1" ht="19.899999999999999" customHeight="1">
      <c r="B74" s="643"/>
      <c r="C74" s="653"/>
      <c r="D74" s="656"/>
      <c r="E74" s="645"/>
      <c r="F74" s="263" t="s">
        <v>21</v>
      </c>
      <c r="G74" s="277">
        <v>32.347000000000001</v>
      </c>
      <c r="H74" s="277"/>
      <c r="I74" s="391">
        <f>G74+H74+K73</f>
        <v>32.347000000000001</v>
      </c>
      <c r="J74" s="356">
        <v>2.8439999999999999</v>
      </c>
      <c r="K74" s="391">
        <f t="shared" si="8"/>
        <v>29.503</v>
      </c>
      <c r="L74" s="392">
        <f t="shared" si="9"/>
        <v>8.7921600148390872E-2</v>
      </c>
      <c r="M74" s="437" t="s">
        <v>336</v>
      </c>
      <c r="N74" s="623"/>
      <c r="O74" s="624"/>
      <c r="P74" s="624"/>
      <c r="Q74" s="624"/>
      <c r="R74" s="624"/>
      <c r="S74" s="668"/>
      <c r="T74" s="261"/>
      <c r="U74" s="261"/>
      <c r="V74" s="250"/>
      <c r="W74" s="250"/>
      <c r="X74" s="250"/>
      <c r="Y74" s="250"/>
      <c r="Z74" s="250"/>
    </row>
    <row r="75" spans="2:26" s="260" customFormat="1" ht="19.899999999999999" customHeight="1">
      <c r="B75" s="643"/>
      <c r="C75" s="653"/>
      <c r="D75" s="656"/>
      <c r="E75" s="645"/>
      <c r="F75" s="263" t="s">
        <v>22</v>
      </c>
      <c r="G75" s="277">
        <v>34.457999999999998</v>
      </c>
      <c r="H75" s="277"/>
      <c r="I75" s="391">
        <f>G75+H75+K74</f>
        <v>63.960999999999999</v>
      </c>
      <c r="J75" s="356"/>
      <c r="K75" s="391">
        <f t="shared" si="8"/>
        <v>63.960999999999999</v>
      </c>
      <c r="L75" s="392">
        <f t="shared" si="9"/>
        <v>0</v>
      </c>
      <c r="M75" s="437" t="s">
        <v>336</v>
      </c>
      <c r="N75" s="623"/>
      <c r="O75" s="624"/>
      <c r="P75" s="624"/>
      <c r="Q75" s="624"/>
      <c r="R75" s="624"/>
      <c r="S75" s="668"/>
      <c r="T75" s="261"/>
      <c r="U75" s="261"/>
      <c r="V75" s="250"/>
      <c r="W75" s="250"/>
      <c r="X75" s="250"/>
      <c r="Y75" s="250"/>
      <c r="Z75" s="250"/>
    </row>
    <row r="76" spans="2:26" s="260" customFormat="1" ht="19.899999999999999" customHeight="1">
      <c r="B76" s="643"/>
      <c r="C76" s="653"/>
      <c r="D76" s="656"/>
      <c r="E76" s="645" t="s">
        <v>427</v>
      </c>
      <c r="F76" s="263" t="s">
        <v>20</v>
      </c>
      <c r="G76" s="277">
        <v>0</v>
      </c>
      <c r="H76" s="277"/>
      <c r="I76" s="391">
        <f t="shared" si="10"/>
        <v>0</v>
      </c>
      <c r="J76" s="356"/>
      <c r="K76" s="391">
        <f t="shared" si="8"/>
        <v>0</v>
      </c>
      <c r="L76" s="392">
        <v>0</v>
      </c>
      <c r="M76" s="437" t="s">
        <v>336</v>
      </c>
      <c r="N76" s="623">
        <f>+G76+G77+G78</f>
        <v>133.739</v>
      </c>
      <c r="O76" s="624">
        <f>+H76+H77+H78</f>
        <v>0</v>
      </c>
      <c r="P76" s="624">
        <f>+N76+O76</f>
        <v>133.739</v>
      </c>
      <c r="Q76" s="624">
        <f>+J76+J77+J78</f>
        <v>8.5679999999999996</v>
      </c>
      <c r="R76" s="624">
        <f>+P76-Q76</f>
        <v>125.17100000000001</v>
      </c>
      <c r="S76" s="668">
        <f>+Q76/P76</f>
        <v>6.4065081988051345E-2</v>
      </c>
      <c r="T76" s="261"/>
      <c r="U76" s="261"/>
      <c r="V76" s="250"/>
      <c r="W76" s="250"/>
      <c r="X76" s="250"/>
      <c r="Y76" s="250"/>
      <c r="Z76" s="250"/>
    </row>
    <row r="77" spans="2:26" s="260" customFormat="1" ht="19.899999999999999" customHeight="1">
      <c r="B77" s="643"/>
      <c r="C77" s="653"/>
      <c r="D77" s="656"/>
      <c r="E77" s="645"/>
      <c r="F77" s="263" t="s">
        <v>21</v>
      </c>
      <c r="G77" s="277">
        <v>64.756</v>
      </c>
      <c r="H77" s="277"/>
      <c r="I77" s="391">
        <f>G77+H77+K76</f>
        <v>64.756</v>
      </c>
      <c r="J77" s="356">
        <v>8.5679999999999996</v>
      </c>
      <c r="K77" s="391">
        <f t="shared" si="8"/>
        <v>56.188000000000002</v>
      </c>
      <c r="L77" s="392">
        <f t="shared" si="9"/>
        <v>0.1323120637469887</v>
      </c>
      <c r="M77" s="437" t="s">
        <v>336</v>
      </c>
      <c r="N77" s="623"/>
      <c r="O77" s="624"/>
      <c r="P77" s="624"/>
      <c r="Q77" s="624"/>
      <c r="R77" s="624"/>
      <c r="S77" s="668"/>
      <c r="T77" s="261"/>
      <c r="U77" s="261"/>
      <c r="V77" s="250"/>
      <c r="W77" s="250"/>
      <c r="X77" s="250"/>
      <c r="Y77" s="250"/>
      <c r="Z77" s="250"/>
    </row>
    <row r="78" spans="2:26" s="260" customFormat="1" ht="19.899999999999999" customHeight="1" thickBot="1">
      <c r="B78" s="644"/>
      <c r="C78" s="654"/>
      <c r="D78" s="657"/>
      <c r="E78" s="705"/>
      <c r="F78" s="435" t="s">
        <v>22</v>
      </c>
      <c r="G78" s="431">
        <v>68.983000000000004</v>
      </c>
      <c r="H78" s="431"/>
      <c r="I78" s="432">
        <f>G78+H78+K77</f>
        <v>125.17100000000001</v>
      </c>
      <c r="J78" s="433"/>
      <c r="K78" s="432">
        <f t="shared" si="8"/>
        <v>125.17100000000001</v>
      </c>
      <c r="L78" s="434">
        <f t="shared" si="9"/>
        <v>0</v>
      </c>
      <c r="M78" s="438" t="s">
        <v>336</v>
      </c>
      <c r="N78" s="667"/>
      <c r="O78" s="663"/>
      <c r="P78" s="663"/>
      <c r="Q78" s="663"/>
      <c r="R78" s="663"/>
      <c r="S78" s="700"/>
      <c r="T78" s="261"/>
      <c r="U78" s="261"/>
      <c r="V78" s="250"/>
      <c r="W78" s="250"/>
      <c r="X78" s="250"/>
      <c r="Y78" s="250"/>
      <c r="Z78" s="250"/>
    </row>
    <row r="79" spans="2:26" s="242" customFormat="1" ht="18.600000000000001" customHeight="1" thickBot="1">
      <c r="B79" s="439"/>
      <c r="C79" s="440"/>
      <c r="D79" s="440"/>
      <c r="E79" s="441"/>
      <c r="F79" s="442"/>
      <c r="G79" s="423">
        <f>SUM(G57:G78)</f>
        <v>473.10899999999998</v>
      </c>
      <c r="H79" s="442"/>
      <c r="I79" s="442"/>
      <c r="J79" s="443">
        <f>SUM(J57:J78)</f>
        <v>39.192</v>
      </c>
      <c r="K79" s="442"/>
      <c r="L79" s="442"/>
      <c r="M79" s="444" t="s">
        <v>336</v>
      </c>
      <c r="N79" s="445"/>
      <c r="O79" s="445"/>
      <c r="P79" s="445"/>
      <c r="Q79" s="445"/>
      <c r="R79" s="445"/>
      <c r="S79" s="446"/>
    </row>
    <row r="80" spans="2:26" s="236" customFormat="1" ht="19.899999999999999" customHeight="1">
      <c r="B80" s="728" t="s">
        <v>376</v>
      </c>
      <c r="C80" s="646" t="s">
        <v>386</v>
      </c>
      <c r="D80" s="658" t="s">
        <v>386</v>
      </c>
      <c r="E80" s="489" t="s">
        <v>386</v>
      </c>
      <c r="F80" s="347" t="s">
        <v>476</v>
      </c>
      <c r="G80" s="272">
        <v>25.374300000000002</v>
      </c>
      <c r="H80" s="273"/>
      <c r="I80" s="274">
        <f>G80+H80</f>
        <v>25.374300000000002</v>
      </c>
      <c r="J80" s="365">
        <v>2.6459999999999999</v>
      </c>
      <c r="K80" s="274">
        <f t="shared" ref="K80:K83" si="11">I80-J80</f>
        <v>22.728300000000001</v>
      </c>
      <c r="L80" s="447">
        <f t="shared" ref="L80:L83" si="12">J80/I80</f>
        <v>0.10427873872382686</v>
      </c>
      <c r="M80" s="452" t="s">
        <v>336</v>
      </c>
      <c r="N80" s="456">
        <f>+G80</f>
        <v>25.374300000000002</v>
      </c>
      <c r="O80" s="449">
        <f>+H80</f>
        <v>0</v>
      </c>
      <c r="P80" s="448">
        <f>+N80+O80</f>
        <v>25.374300000000002</v>
      </c>
      <c r="Q80" s="449">
        <f>+J80</f>
        <v>2.6459999999999999</v>
      </c>
      <c r="R80" s="448">
        <f>+P80-Q80</f>
        <v>22.728300000000001</v>
      </c>
      <c r="S80" s="450">
        <f>Q80/P80</f>
        <v>0.10427873872382686</v>
      </c>
      <c r="V80" s="235"/>
      <c r="W80" s="235"/>
      <c r="X80" s="235"/>
      <c r="Y80" s="235"/>
      <c r="Z80" s="235"/>
    </row>
    <row r="81" spans="2:26" s="236" customFormat="1" ht="19.899999999999999" customHeight="1">
      <c r="B81" s="729"/>
      <c r="C81" s="647"/>
      <c r="D81" s="633"/>
      <c r="E81" s="648" t="s">
        <v>428</v>
      </c>
      <c r="F81" s="348" t="s">
        <v>476</v>
      </c>
      <c r="G81" s="275">
        <v>0</v>
      </c>
      <c r="H81" s="252"/>
      <c r="I81" s="253">
        <f>G81+H81</f>
        <v>0</v>
      </c>
      <c r="J81" s="366"/>
      <c r="K81" s="253">
        <f t="shared" si="11"/>
        <v>0</v>
      </c>
      <c r="L81" s="394">
        <v>0</v>
      </c>
      <c r="M81" s="453" t="s">
        <v>336</v>
      </c>
      <c r="N81" s="704">
        <f>G81+G82+G83</f>
        <v>130.94900000000001</v>
      </c>
      <c r="O81" s="624">
        <f>H81+H82+H83</f>
        <v>0</v>
      </c>
      <c r="P81" s="703">
        <f>N81+O81</f>
        <v>130.94900000000001</v>
      </c>
      <c r="Q81" s="624">
        <f>J81+J82+J83</f>
        <v>7.1550000000000002</v>
      </c>
      <c r="R81" s="703">
        <f>P81-Q81</f>
        <v>123.79400000000001</v>
      </c>
      <c r="S81" s="668">
        <f>Q81/P81</f>
        <v>5.4639592513115787E-2</v>
      </c>
      <c r="V81" s="235"/>
      <c r="W81" s="235"/>
      <c r="X81" s="235"/>
      <c r="Y81" s="235"/>
      <c r="Z81" s="235"/>
    </row>
    <row r="82" spans="2:26" s="236" customFormat="1" ht="19.899999999999999" customHeight="1">
      <c r="B82" s="729"/>
      <c r="C82" s="647"/>
      <c r="D82" s="633"/>
      <c r="E82" s="648"/>
      <c r="F82" s="254" t="s">
        <v>21</v>
      </c>
      <c r="G82" s="275">
        <v>64.867999999999995</v>
      </c>
      <c r="H82" s="252"/>
      <c r="I82" s="376">
        <f>G82+H82+K81</f>
        <v>64.867999999999995</v>
      </c>
      <c r="J82" s="366">
        <v>7.1550000000000002</v>
      </c>
      <c r="K82" s="253">
        <f t="shared" si="11"/>
        <v>57.712999999999994</v>
      </c>
      <c r="L82" s="394">
        <f t="shared" si="12"/>
        <v>0.11030091878892521</v>
      </c>
      <c r="M82" s="453" t="s">
        <v>336</v>
      </c>
      <c r="N82" s="623"/>
      <c r="O82" s="624"/>
      <c r="P82" s="624"/>
      <c r="Q82" s="624"/>
      <c r="R82" s="624"/>
      <c r="S82" s="668"/>
      <c r="V82" s="235"/>
      <c r="W82" s="235"/>
      <c r="X82" s="235"/>
      <c r="Y82" s="235"/>
      <c r="Z82" s="235"/>
    </row>
    <row r="83" spans="2:26" s="236" customFormat="1" ht="19.899999999999999" customHeight="1">
      <c r="B83" s="729"/>
      <c r="C83" s="647"/>
      <c r="D83" s="633"/>
      <c r="E83" s="648"/>
      <c r="F83" s="254" t="s">
        <v>22</v>
      </c>
      <c r="G83" s="275">
        <v>66.081000000000003</v>
      </c>
      <c r="H83" s="252"/>
      <c r="I83" s="376">
        <f>G83+H83+K82</f>
        <v>123.794</v>
      </c>
      <c r="J83" s="366"/>
      <c r="K83" s="253">
        <f t="shared" si="11"/>
        <v>123.794</v>
      </c>
      <c r="L83" s="394">
        <f t="shared" si="12"/>
        <v>0</v>
      </c>
      <c r="M83" s="453" t="s">
        <v>336</v>
      </c>
      <c r="N83" s="623"/>
      <c r="O83" s="624"/>
      <c r="P83" s="624"/>
      <c r="Q83" s="624"/>
      <c r="R83" s="624"/>
      <c r="S83" s="668"/>
      <c r="V83" s="235"/>
      <c r="W83" s="235"/>
      <c r="X83" s="235"/>
      <c r="Y83" s="235"/>
      <c r="Z83" s="235"/>
    </row>
    <row r="84" spans="2:26" s="236" customFormat="1" ht="19.899999999999999" customHeight="1">
      <c r="B84" s="729"/>
      <c r="C84" s="647"/>
      <c r="D84" s="633"/>
      <c r="E84" s="648" t="s">
        <v>429</v>
      </c>
      <c r="F84" s="348" t="s">
        <v>476</v>
      </c>
      <c r="G84" s="275">
        <v>0</v>
      </c>
      <c r="H84" s="252"/>
      <c r="I84" s="253">
        <f>G84+H84</f>
        <v>0</v>
      </c>
      <c r="J84" s="366"/>
      <c r="K84" s="253">
        <f t="shared" ref="K84:K93" si="13">I84-J84</f>
        <v>0</v>
      </c>
      <c r="L84" s="394">
        <v>0</v>
      </c>
      <c r="M84" s="453" t="s">
        <v>336</v>
      </c>
      <c r="N84" s="704">
        <f>G84+G85+G86</f>
        <v>71.430000000000007</v>
      </c>
      <c r="O84" s="624">
        <f>H84+H85+H86</f>
        <v>0</v>
      </c>
      <c r="P84" s="703">
        <f>N84+O84</f>
        <v>71.430000000000007</v>
      </c>
      <c r="Q84" s="624">
        <f>J84+J85+J86</f>
        <v>5.5620000000000003</v>
      </c>
      <c r="R84" s="703">
        <f>P84-Q84</f>
        <v>65.868000000000009</v>
      </c>
      <c r="S84" s="668">
        <f>Q84/P84</f>
        <v>7.7866442671146577E-2</v>
      </c>
      <c r="V84" s="235"/>
      <c r="W84" s="235"/>
      <c r="X84" s="235"/>
      <c r="Y84" s="235"/>
      <c r="Z84" s="235"/>
    </row>
    <row r="85" spans="2:26" s="236" customFormat="1" ht="19.899999999999999" customHeight="1">
      <c r="B85" s="729"/>
      <c r="C85" s="647"/>
      <c r="D85" s="633"/>
      <c r="E85" s="648"/>
      <c r="F85" s="254" t="s">
        <v>21</v>
      </c>
      <c r="G85" s="275">
        <v>35.384</v>
      </c>
      <c r="H85" s="252"/>
      <c r="I85" s="376">
        <f>G85+H85+K84</f>
        <v>35.384</v>
      </c>
      <c r="J85" s="366">
        <v>5.5620000000000003</v>
      </c>
      <c r="K85" s="253">
        <f t="shared" si="13"/>
        <v>29.821999999999999</v>
      </c>
      <c r="L85" s="394">
        <f t="shared" ref="L85:L92" si="14">J85/I85</f>
        <v>0.15718969025548271</v>
      </c>
      <c r="M85" s="453" t="s">
        <v>336</v>
      </c>
      <c r="N85" s="623"/>
      <c r="O85" s="624"/>
      <c r="P85" s="624"/>
      <c r="Q85" s="624"/>
      <c r="R85" s="624"/>
      <c r="S85" s="668"/>
      <c r="V85" s="235"/>
      <c r="W85" s="235"/>
      <c r="X85" s="235"/>
      <c r="Y85" s="235"/>
      <c r="Z85" s="235"/>
    </row>
    <row r="86" spans="2:26" s="236" customFormat="1" ht="19.899999999999999" customHeight="1">
      <c r="B86" s="729"/>
      <c r="C86" s="647"/>
      <c r="D86" s="633"/>
      <c r="E86" s="648"/>
      <c r="F86" s="254" t="s">
        <v>22</v>
      </c>
      <c r="G86" s="275">
        <v>36.045999999999999</v>
      </c>
      <c r="H86" s="252"/>
      <c r="I86" s="376">
        <f>G86+H86+K85</f>
        <v>65.867999999999995</v>
      </c>
      <c r="J86" s="366"/>
      <c r="K86" s="253">
        <f t="shared" si="13"/>
        <v>65.867999999999995</v>
      </c>
      <c r="L86" s="394">
        <f t="shared" si="14"/>
        <v>0</v>
      </c>
      <c r="M86" s="453" t="s">
        <v>336</v>
      </c>
      <c r="N86" s="623"/>
      <c r="O86" s="624"/>
      <c r="P86" s="624"/>
      <c r="Q86" s="624"/>
      <c r="R86" s="624"/>
      <c r="S86" s="668"/>
      <c r="V86" s="235"/>
      <c r="W86" s="235"/>
      <c r="X86" s="235"/>
      <c r="Y86" s="235"/>
      <c r="Z86" s="235"/>
    </row>
    <row r="87" spans="2:26" s="236" customFormat="1" ht="19.899999999999999" customHeight="1">
      <c r="B87" s="729"/>
      <c r="C87" s="647"/>
      <c r="D87" s="633"/>
      <c r="E87" s="648" t="s">
        <v>430</v>
      </c>
      <c r="F87" s="348" t="s">
        <v>476</v>
      </c>
      <c r="G87" s="275">
        <v>0</v>
      </c>
      <c r="H87" s="252"/>
      <c r="I87" s="253">
        <f>G87+H87</f>
        <v>0</v>
      </c>
      <c r="J87" s="366"/>
      <c r="K87" s="253">
        <f t="shared" si="13"/>
        <v>0</v>
      </c>
      <c r="L87" s="394">
        <v>0</v>
      </c>
      <c r="M87" s="453" t="s">
        <v>336</v>
      </c>
      <c r="N87" s="704">
        <f>G87+G88+G89</f>
        <v>23.805</v>
      </c>
      <c r="O87" s="624">
        <f>H87+H88+H89</f>
        <v>0</v>
      </c>
      <c r="P87" s="703">
        <f>N87+O87</f>
        <v>23.805</v>
      </c>
      <c r="Q87" s="624">
        <f>J87+J88+J89</f>
        <v>0.27</v>
      </c>
      <c r="R87" s="703">
        <f>P87-Q87</f>
        <v>23.535</v>
      </c>
      <c r="S87" s="668">
        <f>Q87/P87</f>
        <v>1.1342155009451797E-2</v>
      </c>
      <c r="V87" s="235"/>
      <c r="W87" s="235"/>
      <c r="X87" s="235"/>
      <c r="Y87" s="235"/>
      <c r="Z87" s="235"/>
    </row>
    <row r="88" spans="2:26" s="236" customFormat="1" ht="19.899999999999999" customHeight="1">
      <c r="B88" s="729"/>
      <c r="C88" s="647"/>
      <c r="D88" s="633"/>
      <c r="E88" s="648"/>
      <c r="F88" s="254" t="s">
        <v>21</v>
      </c>
      <c r="G88" s="275">
        <v>11.792</v>
      </c>
      <c r="H88" s="252"/>
      <c r="I88" s="376">
        <f>G88+H88+K87</f>
        <v>11.792</v>
      </c>
      <c r="J88" s="366">
        <v>0.27</v>
      </c>
      <c r="K88" s="253">
        <f t="shared" si="13"/>
        <v>11.522</v>
      </c>
      <c r="L88" s="394">
        <f t="shared" si="14"/>
        <v>2.2896879240162826E-2</v>
      </c>
      <c r="M88" s="453" t="s">
        <v>336</v>
      </c>
      <c r="N88" s="623"/>
      <c r="O88" s="624"/>
      <c r="P88" s="624"/>
      <c r="Q88" s="624"/>
      <c r="R88" s="624"/>
      <c r="S88" s="668"/>
      <c r="V88" s="235"/>
      <c r="W88" s="235"/>
      <c r="X88" s="235"/>
      <c r="Y88" s="235"/>
      <c r="Z88" s="235"/>
    </row>
    <row r="89" spans="2:26" s="236" customFormat="1" ht="19.899999999999999" customHeight="1">
      <c r="B89" s="729"/>
      <c r="C89" s="647"/>
      <c r="D89" s="633"/>
      <c r="E89" s="648"/>
      <c r="F89" s="254" t="s">
        <v>22</v>
      </c>
      <c r="G89" s="275">
        <v>12.013</v>
      </c>
      <c r="H89" s="252"/>
      <c r="I89" s="376">
        <f>G89+H89+K88</f>
        <v>23.535</v>
      </c>
      <c r="J89" s="366"/>
      <c r="K89" s="253">
        <f t="shared" si="13"/>
        <v>23.535</v>
      </c>
      <c r="L89" s="394">
        <f t="shared" si="14"/>
        <v>0</v>
      </c>
      <c r="M89" s="453" t="s">
        <v>336</v>
      </c>
      <c r="N89" s="623"/>
      <c r="O89" s="624"/>
      <c r="P89" s="624"/>
      <c r="Q89" s="624"/>
      <c r="R89" s="624"/>
      <c r="S89" s="668"/>
      <c r="V89" s="235"/>
      <c r="W89" s="235"/>
      <c r="X89" s="235"/>
      <c r="Y89" s="235"/>
      <c r="Z89" s="235"/>
    </row>
    <row r="90" spans="2:26" s="236" customFormat="1" ht="19.899999999999999" customHeight="1">
      <c r="B90" s="729"/>
      <c r="C90" s="647"/>
      <c r="D90" s="633"/>
      <c r="E90" s="648" t="s">
        <v>431</v>
      </c>
      <c r="F90" s="348" t="s">
        <v>476</v>
      </c>
      <c r="G90" s="275">
        <v>0</v>
      </c>
      <c r="H90" s="252"/>
      <c r="I90" s="253">
        <f>G90+H90</f>
        <v>0</v>
      </c>
      <c r="J90" s="366"/>
      <c r="K90" s="253">
        <f t="shared" si="13"/>
        <v>0</v>
      </c>
      <c r="L90" s="394">
        <v>0</v>
      </c>
      <c r="M90" s="453" t="s">
        <v>336</v>
      </c>
      <c r="N90" s="704">
        <f>G90+G91+G92</f>
        <v>23.805999999999997</v>
      </c>
      <c r="O90" s="624">
        <f>H90+H91+H92</f>
        <v>0</v>
      </c>
      <c r="P90" s="703">
        <f>N90+O90</f>
        <v>23.805999999999997</v>
      </c>
      <c r="Q90" s="624">
        <f>J90+J91+J92</f>
        <v>0.26900000000000002</v>
      </c>
      <c r="R90" s="703">
        <f>P90-Q90</f>
        <v>23.536999999999999</v>
      </c>
      <c r="S90" s="668">
        <f>Q90/P90</f>
        <v>1.1299672351508026E-2</v>
      </c>
      <c r="V90" s="235"/>
      <c r="W90" s="235"/>
      <c r="X90" s="235"/>
      <c r="Y90" s="235"/>
      <c r="Z90" s="235"/>
    </row>
    <row r="91" spans="2:26" s="236" customFormat="1" ht="19.899999999999999" customHeight="1">
      <c r="B91" s="729"/>
      <c r="C91" s="647"/>
      <c r="D91" s="633"/>
      <c r="E91" s="648"/>
      <c r="F91" s="254" t="s">
        <v>21</v>
      </c>
      <c r="G91" s="275">
        <v>11.792999999999999</v>
      </c>
      <c r="H91" s="252"/>
      <c r="I91" s="376">
        <f>G91+H91+K90</f>
        <v>11.792999999999999</v>
      </c>
      <c r="J91" s="366">
        <v>0.26900000000000002</v>
      </c>
      <c r="K91" s="253">
        <f t="shared" si="13"/>
        <v>11.523999999999999</v>
      </c>
      <c r="L91" s="394">
        <f t="shared" si="14"/>
        <v>2.2810141609429326E-2</v>
      </c>
      <c r="M91" s="453" t="s">
        <v>336</v>
      </c>
      <c r="N91" s="623"/>
      <c r="O91" s="624"/>
      <c r="P91" s="624"/>
      <c r="Q91" s="624"/>
      <c r="R91" s="624"/>
      <c r="S91" s="668"/>
      <c r="V91" s="235"/>
      <c r="W91" s="235"/>
      <c r="X91" s="235"/>
      <c r="Y91" s="235"/>
      <c r="Z91" s="235"/>
    </row>
    <row r="92" spans="2:26" s="236" customFormat="1" ht="19.899999999999999" customHeight="1">
      <c r="B92" s="729"/>
      <c r="C92" s="647"/>
      <c r="D92" s="633"/>
      <c r="E92" s="648"/>
      <c r="F92" s="254" t="s">
        <v>22</v>
      </c>
      <c r="G92" s="275">
        <v>12.013</v>
      </c>
      <c r="H92" s="252"/>
      <c r="I92" s="376">
        <f>G92+H92+K91</f>
        <v>23.536999999999999</v>
      </c>
      <c r="J92" s="366"/>
      <c r="K92" s="253">
        <f t="shared" si="13"/>
        <v>23.536999999999999</v>
      </c>
      <c r="L92" s="394">
        <f t="shared" si="14"/>
        <v>0</v>
      </c>
      <c r="M92" s="453" t="s">
        <v>336</v>
      </c>
      <c r="N92" s="623"/>
      <c r="O92" s="624"/>
      <c r="P92" s="624"/>
      <c r="Q92" s="624"/>
      <c r="R92" s="624"/>
      <c r="S92" s="668"/>
      <c r="V92" s="235"/>
      <c r="W92" s="235"/>
      <c r="X92" s="235"/>
      <c r="Y92" s="235"/>
      <c r="Z92" s="235"/>
    </row>
    <row r="93" spans="2:26" s="236" customFormat="1" ht="19.899999999999999" customHeight="1">
      <c r="B93" s="729"/>
      <c r="C93" s="647"/>
      <c r="D93" s="633"/>
      <c r="E93" s="738" t="s">
        <v>373</v>
      </c>
      <c r="F93" s="348" t="s">
        <v>476</v>
      </c>
      <c r="G93" s="252">
        <v>0</v>
      </c>
      <c r="H93" s="252"/>
      <c r="I93" s="253">
        <f>G93+H93</f>
        <v>0</v>
      </c>
      <c r="J93" s="366"/>
      <c r="K93" s="253">
        <f t="shared" si="13"/>
        <v>0</v>
      </c>
      <c r="L93" s="394">
        <v>0</v>
      </c>
      <c r="M93" s="453" t="s">
        <v>336</v>
      </c>
      <c r="N93" s="623">
        <f>G93+G94+G95</f>
        <v>35.71</v>
      </c>
      <c r="O93" s="624">
        <f>H93+H94+H95</f>
        <v>0</v>
      </c>
      <c r="P93" s="624">
        <f>N93+O93</f>
        <v>35.71</v>
      </c>
      <c r="Q93" s="624">
        <f>J93+J94+J95</f>
        <v>2.3879999999999999</v>
      </c>
      <c r="R93" s="624">
        <f>P93-Q93</f>
        <v>33.322000000000003</v>
      </c>
      <c r="S93" s="668">
        <f>Q93/P93</f>
        <v>6.6872024642957148E-2</v>
      </c>
      <c r="V93" s="235"/>
      <c r="W93" s="235"/>
      <c r="X93" s="235"/>
      <c r="Y93" s="235"/>
      <c r="Z93" s="235"/>
    </row>
    <row r="94" spans="2:26" s="236" customFormat="1" ht="19.899999999999999" customHeight="1">
      <c r="B94" s="729"/>
      <c r="C94" s="647"/>
      <c r="D94" s="633"/>
      <c r="E94" s="738"/>
      <c r="F94" s="254" t="s">
        <v>21</v>
      </c>
      <c r="G94" s="252">
        <v>17.690000000000001</v>
      </c>
      <c r="H94" s="252"/>
      <c r="I94" s="253">
        <f>G94+H94+K93</f>
        <v>17.690000000000001</v>
      </c>
      <c r="J94" s="366">
        <v>2.3879999999999999</v>
      </c>
      <c r="K94" s="253">
        <f t="shared" ref="K94:K124" si="15">I94-J94</f>
        <v>15.302000000000001</v>
      </c>
      <c r="L94" s="394">
        <f t="shared" ref="L94:L124" si="16">J94/I94</f>
        <v>0.13499152063312606</v>
      </c>
      <c r="M94" s="453" t="s">
        <v>336</v>
      </c>
      <c r="N94" s="623"/>
      <c r="O94" s="624"/>
      <c r="P94" s="624"/>
      <c r="Q94" s="624"/>
      <c r="R94" s="624"/>
      <c r="S94" s="668"/>
      <c r="T94" s="243"/>
      <c r="U94" s="243"/>
      <c r="V94" s="235"/>
      <c r="W94" s="235"/>
      <c r="X94" s="235"/>
      <c r="Y94" s="235"/>
      <c r="Z94" s="235"/>
    </row>
    <row r="95" spans="2:26" s="236" customFormat="1" ht="19.899999999999999" customHeight="1">
      <c r="B95" s="729"/>
      <c r="C95" s="647"/>
      <c r="D95" s="659"/>
      <c r="E95" s="738"/>
      <c r="F95" s="254" t="s">
        <v>22</v>
      </c>
      <c r="G95" s="252">
        <v>18.02</v>
      </c>
      <c r="H95" s="252"/>
      <c r="I95" s="253">
        <f>G95+H95+K94</f>
        <v>33.322000000000003</v>
      </c>
      <c r="J95" s="366"/>
      <c r="K95" s="253">
        <f t="shared" si="15"/>
        <v>33.322000000000003</v>
      </c>
      <c r="L95" s="394">
        <f t="shared" si="16"/>
        <v>0</v>
      </c>
      <c r="M95" s="453" t="s">
        <v>336</v>
      </c>
      <c r="N95" s="623"/>
      <c r="O95" s="624"/>
      <c r="P95" s="624"/>
      <c r="Q95" s="624"/>
      <c r="R95" s="624"/>
      <c r="S95" s="668"/>
      <c r="T95" s="388">
        <f>N93</f>
        <v>35.71</v>
      </c>
      <c r="U95" s="211" t="e">
        <f>#REF!+#REF!+#REF!+#REF!+T95</f>
        <v>#REF!</v>
      </c>
      <c r="V95" s="235"/>
      <c r="W95" s="235"/>
      <c r="X95" s="235"/>
      <c r="Y95" s="235"/>
      <c r="Z95" s="235"/>
    </row>
    <row r="96" spans="2:26" s="330" customFormat="1" ht="19.899999999999999" customHeight="1">
      <c r="B96" s="729"/>
      <c r="C96" s="647" t="s">
        <v>387</v>
      </c>
      <c r="D96" s="393" t="s">
        <v>387</v>
      </c>
      <c r="E96" s="491" t="s">
        <v>387</v>
      </c>
      <c r="F96" s="348" t="s">
        <v>476</v>
      </c>
      <c r="G96" s="252">
        <v>130.221</v>
      </c>
      <c r="H96" s="252"/>
      <c r="I96" s="253">
        <f>G96+H96</f>
        <v>130.221</v>
      </c>
      <c r="J96" s="366">
        <v>31.388000000000002</v>
      </c>
      <c r="K96" s="253">
        <f t="shared" si="15"/>
        <v>98.832999999999998</v>
      </c>
      <c r="L96" s="394">
        <f t="shared" si="16"/>
        <v>0.24103639197978821</v>
      </c>
      <c r="M96" s="453" t="s">
        <v>336</v>
      </c>
      <c r="N96" s="408">
        <f>+G96</f>
        <v>130.221</v>
      </c>
      <c r="O96" s="344">
        <f>+H96</f>
        <v>0</v>
      </c>
      <c r="P96" s="344">
        <f>+N96+O96</f>
        <v>130.221</v>
      </c>
      <c r="Q96" s="344">
        <f>+J96</f>
        <v>31.388000000000002</v>
      </c>
      <c r="R96" s="344">
        <f>+P96-Q96</f>
        <v>98.832999999999998</v>
      </c>
      <c r="S96" s="401">
        <f>+Q96/P96</f>
        <v>0.24103639197978821</v>
      </c>
      <c r="T96" s="241"/>
      <c r="U96" s="241"/>
      <c r="V96" s="329"/>
      <c r="W96" s="329"/>
      <c r="X96" s="329"/>
      <c r="Y96" s="329"/>
      <c r="Z96" s="329"/>
    </row>
    <row r="97" spans="2:26" s="236" customFormat="1" ht="19.899999999999999" customHeight="1">
      <c r="B97" s="729"/>
      <c r="C97" s="647"/>
      <c r="D97" s="631" t="s">
        <v>387</v>
      </c>
      <c r="E97" s="627" t="s">
        <v>432</v>
      </c>
      <c r="F97" s="348" t="s">
        <v>476</v>
      </c>
      <c r="G97" s="252">
        <v>0</v>
      </c>
      <c r="H97" s="252"/>
      <c r="I97" s="253">
        <f>G97+H97</f>
        <v>0</v>
      </c>
      <c r="J97" s="366"/>
      <c r="K97" s="253">
        <f t="shared" si="15"/>
        <v>0</v>
      </c>
      <c r="L97" s="394">
        <v>0</v>
      </c>
      <c r="M97" s="453" t="s">
        <v>336</v>
      </c>
      <c r="N97" s="623">
        <f>+G97+G98+G99</f>
        <v>395.03399999999999</v>
      </c>
      <c r="O97" s="624">
        <f>+H97+H98+H99</f>
        <v>0</v>
      </c>
      <c r="P97" s="624">
        <f>N97+O97</f>
        <v>395.03399999999999</v>
      </c>
      <c r="Q97" s="624">
        <f>+J97+J98+J99</f>
        <v>39.064999999999998</v>
      </c>
      <c r="R97" s="624">
        <f>P97-Q97</f>
        <v>355.96899999999999</v>
      </c>
      <c r="S97" s="625">
        <f>Q97/P97</f>
        <v>9.8890222107464162E-2</v>
      </c>
      <c r="V97" s="235"/>
      <c r="W97" s="235"/>
      <c r="X97" s="235"/>
      <c r="Y97" s="235"/>
      <c r="Z97" s="235"/>
    </row>
    <row r="98" spans="2:26" s="330" customFormat="1" ht="19.899999999999999" customHeight="1">
      <c r="B98" s="729"/>
      <c r="C98" s="647"/>
      <c r="D98" s="631"/>
      <c r="E98" s="627"/>
      <c r="F98" s="254" t="s">
        <v>21</v>
      </c>
      <c r="G98" s="252">
        <v>193.233</v>
      </c>
      <c r="H98" s="252"/>
      <c r="I98" s="253">
        <f>G98+H98</f>
        <v>193.233</v>
      </c>
      <c r="J98" s="366">
        <v>39.064999999999998</v>
      </c>
      <c r="K98" s="253">
        <f>I98-J98</f>
        <v>154.16800000000001</v>
      </c>
      <c r="L98" s="394">
        <f>+J98/I98</f>
        <v>0.20216526162715476</v>
      </c>
      <c r="M98" s="453" t="s">
        <v>336</v>
      </c>
      <c r="N98" s="623"/>
      <c r="O98" s="624"/>
      <c r="P98" s="624"/>
      <c r="Q98" s="624"/>
      <c r="R98" s="624"/>
      <c r="S98" s="625"/>
      <c r="V98" s="329"/>
      <c r="W98" s="329"/>
      <c r="X98" s="329"/>
      <c r="Y98" s="329"/>
      <c r="Z98" s="329"/>
    </row>
    <row r="99" spans="2:26" s="330" customFormat="1" ht="19.899999999999999" customHeight="1">
      <c r="B99" s="729"/>
      <c r="C99" s="647"/>
      <c r="D99" s="631"/>
      <c r="E99" s="627"/>
      <c r="F99" s="254" t="s">
        <v>22</v>
      </c>
      <c r="G99" s="252">
        <v>201.80099999999999</v>
      </c>
      <c r="H99" s="252"/>
      <c r="I99" s="253">
        <f>G99+H99+K98</f>
        <v>355.96899999999999</v>
      </c>
      <c r="J99" s="366"/>
      <c r="K99" s="253">
        <f t="shared" ref="K99:K111" si="17">I99-J99</f>
        <v>355.96899999999999</v>
      </c>
      <c r="L99" s="394">
        <f>+J99/I99</f>
        <v>0</v>
      </c>
      <c r="M99" s="453" t="s">
        <v>336</v>
      </c>
      <c r="N99" s="623"/>
      <c r="O99" s="624"/>
      <c r="P99" s="624"/>
      <c r="Q99" s="624"/>
      <c r="R99" s="624"/>
      <c r="S99" s="625"/>
      <c r="V99" s="329"/>
      <c r="W99" s="329"/>
      <c r="X99" s="329"/>
      <c r="Y99" s="329"/>
      <c r="Z99" s="329"/>
    </row>
    <row r="100" spans="2:26" s="236" customFormat="1" ht="19.899999999999999" customHeight="1">
      <c r="B100" s="729"/>
      <c r="C100" s="647"/>
      <c r="D100" s="631"/>
      <c r="E100" s="627" t="s">
        <v>433</v>
      </c>
      <c r="F100" s="348" t="s">
        <v>476</v>
      </c>
      <c r="G100" s="252">
        <v>0</v>
      </c>
      <c r="H100" s="252"/>
      <c r="I100" s="253">
        <f>G100+H100</f>
        <v>0</v>
      </c>
      <c r="J100" s="366"/>
      <c r="K100" s="253">
        <f t="shared" si="17"/>
        <v>0</v>
      </c>
      <c r="L100" s="394">
        <v>0</v>
      </c>
      <c r="M100" s="453" t="s">
        <v>336</v>
      </c>
      <c r="N100" s="623">
        <f>+G100+G101+G102</f>
        <v>707.76099999999997</v>
      </c>
      <c r="O100" s="624">
        <f>+H100+H101+H102</f>
        <v>0</v>
      </c>
      <c r="P100" s="624">
        <f>N100+O100</f>
        <v>707.76099999999997</v>
      </c>
      <c r="Q100" s="624">
        <f>J100+J101+J102</f>
        <v>54.176000000000002</v>
      </c>
      <c r="R100" s="624">
        <f>P100-Q100</f>
        <v>653.58499999999992</v>
      </c>
      <c r="S100" s="668">
        <f>Q100/P100</f>
        <v>7.6545613561640163E-2</v>
      </c>
      <c r="V100" s="235"/>
      <c r="W100" s="235"/>
      <c r="X100" s="235"/>
      <c r="Y100" s="235"/>
      <c r="Z100" s="235"/>
    </row>
    <row r="101" spans="2:26" s="236" customFormat="1" ht="19.899999999999999" customHeight="1">
      <c r="B101" s="729"/>
      <c r="C101" s="647"/>
      <c r="D101" s="631"/>
      <c r="E101" s="627"/>
      <c r="F101" s="254" t="s">
        <v>21</v>
      </c>
      <c r="G101" s="252">
        <v>346.20499999999998</v>
      </c>
      <c r="H101" s="252"/>
      <c r="I101" s="253">
        <f>G101+H101+K100</f>
        <v>346.20499999999998</v>
      </c>
      <c r="J101" s="366">
        <v>54.176000000000002</v>
      </c>
      <c r="K101" s="253">
        <f t="shared" si="17"/>
        <v>292.029</v>
      </c>
      <c r="L101" s="394">
        <f t="shared" si="16"/>
        <v>0.15648531939168991</v>
      </c>
      <c r="M101" s="453" t="s">
        <v>336</v>
      </c>
      <c r="N101" s="623"/>
      <c r="O101" s="624"/>
      <c r="P101" s="624"/>
      <c r="Q101" s="624"/>
      <c r="R101" s="624"/>
      <c r="S101" s="668"/>
      <c r="V101" s="235"/>
      <c r="W101" s="235"/>
      <c r="X101" s="235"/>
      <c r="Y101" s="235"/>
      <c r="Z101" s="235"/>
    </row>
    <row r="102" spans="2:26" s="330" customFormat="1" ht="19.899999999999999" customHeight="1">
      <c r="B102" s="729"/>
      <c r="C102" s="647"/>
      <c r="D102" s="631"/>
      <c r="E102" s="627"/>
      <c r="F102" s="254" t="s">
        <v>22</v>
      </c>
      <c r="G102" s="252">
        <v>361.55599999999998</v>
      </c>
      <c r="H102" s="252"/>
      <c r="I102" s="253">
        <f>G102+H102+K101</f>
        <v>653.58500000000004</v>
      </c>
      <c r="J102" s="366"/>
      <c r="K102" s="253">
        <f t="shared" si="17"/>
        <v>653.58500000000004</v>
      </c>
      <c r="L102" s="394">
        <f t="shared" si="16"/>
        <v>0</v>
      </c>
      <c r="M102" s="453" t="s">
        <v>336</v>
      </c>
      <c r="N102" s="623"/>
      <c r="O102" s="624"/>
      <c r="P102" s="624"/>
      <c r="Q102" s="624"/>
      <c r="R102" s="624"/>
      <c r="S102" s="668"/>
      <c r="V102" s="329"/>
      <c r="W102" s="329"/>
      <c r="X102" s="329"/>
      <c r="Y102" s="329"/>
      <c r="Z102" s="329"/>
    </row>
    <row r="103" spans="2:26" s="330" customFormat="1" ht="19.899999999999999" customHeight="1">
      <c r="B103" s="729"/>
      <c r="C103" s="647"/>
      <c r="D103" s="631"/>
      <c r="E103" s="627" t="s">
        <v>477</v>
      </c>
      <c r="F103" s="348" t="s">
        <v>476</v>
      </c>
      <c r="G103" s="252">
        <v>0</v>
      </c>
      <c r="H103" s="252"/>
      <c r="I103" s="253">
        <f>G103+H103</f>
        <v>0</v>
      </c>
      <c r="J103" s="366"/>
      <c r="K103" s="253">
        <f t="shared" si="17"/>
        <v>0</v>
      </c>
      <c r="L103" s="394">
        <v>0</v>
      </c>
      <c r="M103" s="453" t="s">
        <v>336</v>
      </c>
      <c r="N103" s="623">
        <f>+G103+G104+G105</f>
        <v>213.93799999999999</v>
      </c>
      <c r="O103" s="624">
        <f>+H103+H104+H105</f>
        <v>0</v>
      </c>
      <c r="P103" s="624">
        <f>N103+O103</f>
        <v>213.93799999999999</v>
      </c>
      <c r="Q103" s="624">
        <f>+J103+J104+J105</f>
        <v>12.093999999999999</v>
      </c>
      <c r="R103" s="624">
        <f>+P103-Q103</f>
        <v>201.84399999999999</v>
      </c>
      <c r="S103" s="625">
        <f>+Q103/P103</f>
        <v>5.6530396656975387E-2</v>
      </c>
      <c r="V103" s="329"/>
      <c r="W103" s="329"/>
      <c r="X103" s="329"/>
      <c r="Y103" s="329"/>
      <c r="Z103" s="329"/>
    </row>
    <row r="104" spans="2:26" s="330" customFormat="1" ht="19.899999999999999" customHeight="1">
      <c r="B104" s="729"/>
      <c r="C104" s="647"/>
      <c r="D104" s="631"/>
      <c r="E104" s="627"/>
      <c r="F104" s="254" t="s">
        <v>21</v>
      </c>
      <c r="G104" s="252">
        <v>104.649</v>
      </c>
      <c r="H104" s="252"/>
      <c r="I104" s="253">
        <f>G104+H104+K103</f>
        <v>104.649</v>
      </c>
      <c r="J104" s="366">
        <v>12.093999999999999</v>
      </c>
      <c r="K104" s="253">
        <f t="shared" si="17"/>
        <v>92.555000000000007</v>
      </c>
      <c r="L104" s="394">
        <f t="shared" si="16"/>
        <v>0.11556727727928599</v>
      </c>
      <c r="M104" s="453" t="s">
        <v>336</v>
      </c>
      <c r="N104" s="623"/>
      <c r="O104" s="624"/>
      <c r="P104" s="624"/>
      <c r="Q104" s="624"/>
      <c r="R104" s="624"/>
      <c r="S104" s="625"/>
      <c r="V104" s="329"/>
      <c r="W104" s="329"/>
      <c r="X104" s="329"/>
      <c r="Y104" s="329"/>
      <c r="Z104" s="329"/>
    </row>
    <row r="105" spans="2:26" s="330" customFormat="1" ht="19.899999999999999" customHeight="1">
      <c r="B105" s="729"/>
      <c r="C105" s="647"/>
      <c r="D105" s="631"/>
      <c r="E105" s="627"/>
      <c r="F105" s="254" t="s">
        <v>22</v>
      </c>
      <c r="G105" s="252">
        <v>109.289</v>
      </c>
      <c r="H105" s="252"/>
      <c r="I105" s="253">
        <f>G105+H105+K104</f>
        <v>201.84399999999999</v>
      </c>
      <c r="J105" s="366"/>
      <c r="K105" s="253">
        <f t="shared" si="17"/>
        <v>201.84399999999999</v>
      </c>
      <c r="L105" s="394">
        <f t="shared" si="16"/>
        <v>0</v>
      </c>
      <c r="M105" s="453" t="s">
        <v>336</v>
      </c>
      <c r="N105" s="623"/>
      <c r="O105" s="624"/>
      <c r="P105" s="624"/>
      <c r="Q105" s="624"/>
      <c r="R105" s="624"/>
      <c r="S105" s="625"/>
      <c r="V105" s="329"/>
      <c r="W105" s="329"/>
      <c r="X105" s="329"/>
      <c r="Y105" s="329"/>
      <c r="Z105" s="329"/>
    </row>
    <row r="106" spans="2:26" s="330" customFormat="1" ht="19.899999999999999" customHeight="1">
      <c r="B106" s="729"/>
      <c r="C106" s="647"/>
      <c r="D106" s="631"/>
      <c r="E106" s="627" t="s">
        <v>478</v>
      </c>
      <c r="F106" s="348" t="s">
        <v>476</v>
      </c>
      <c r="G106" s="252">
        <v>0</v>
      </c>
      <c r="H106" s="252"/>
      <c r="I106" s="253">
        <f>G106+H106</f>
        <v>0</v>
      </c>
      <c r="J106" s="366"/>
      <c r="K106" s="253">
        <f t="shared" si="17"/>
        <v>0</v>
      </c>
      <c r="L106" s="394">
        <v>0</v>
      </c>
      <c r="M106" s="453" t="s">
        <v>336</v>
      </c>
      <c r="N106" s="623">
        <f>+G106+G107+G108</f>
        <v>32.927999999999997</v>
      </c>
      <c r="O106" s="624">
        <f>+H106+H107+H108</f>
        <v>0</v>
      </c>
      <c r="P106" s="624">
        <f t="shared" ref="P106" si="18">N106+O106</f>
        <v>32.927999999999997</v>
      </c>
      <c r="Q106" s="624">
        <f>+J106+J107+J108</f>
        <v>2.9159999999999999</v>
      </c>
      <c r="R106" s="624">
        <f>+P106-Q106</f>
        <v>30.011999999999997</v>
      </c>
      <c r="S106" s="625">
        <f>+Q106/P106</f>
        <v>8.8556851311953358E-2</v>
      </c>
      <c r="V106" s="329"/>
      <c r="W106" s="329"/>
      <c r="X106" s="329"/>
      <c r="Y106" s="329"/>
      <c r="Z106" s="329"/>
    </row>
    <row r="107" spans="2:26" s="330" customFormat="1" ht="19.899999999999999" customHeight="1">
      <c r="B107" s="729"/>
      <c r="C107" s="647"/>
      <c r="D107" s="631"/>
      <c r="E107" s="627"/>
      <c r="F107" s="254" t="s">
        <v>21</v>
      </c>
      <c r="G107" s="252">
        <v>16.106999999999999</v>
      </c>
      <c r="H107" s="252"/>
      <c r="I107" s="253">
        <f>G107+H107+K106</f>
        <v>16.106999999999999</v>
      </c>
      <c r="J107" s="366">
        <v>2.9159999999999999</v>
      </c>
      <c r="K107" s="253">
        <f t="shared" si="17"/>
        <v>13.190999999999999</v>
      </c>
      <c r="L107" s="394">
        <f t="shared" si="16"/>
        <v>0.18103929968336749</v>
      </c>
      <c r="M107" s="453" t="s">
        <v>336</v>
      </c>
      <c r="N107" s="623"/>
      <c r="O107" s="624"/>
      <c r="P107" s="624"/>
      <c r="Q107" s="624"/>
      <c r="R107" s="624"/>
      <c r="S107" s="625"/>
      <c r="V107" s="329"/>
      <c r="W107" s="329"/>
      <c r="X107" s="329"/>
      <c r="Y107" s="329"/>
      <c r="Z107" s="329"/>
    </row>
    <row r="108" spans="2:26" s="330" customFormat="1" ht="19.899999999999999" customHeight="1">
      <c r="B108" s="729"/>
      <c r="C108" s="647"/>
      <c r="D108" s="631"/>
      <c r="E108" s="627"/>
      <c r="F108" s="254" t="s">
        <v>22</v>
      </c>
      <c r="G108" s="252">
        <v>16.821000000000002</v>
      </c>
      <c r="H108" s="252"/>
      <c r="I108" s="253">
        <f>G108+H108+K107</f>
        <v>30.012</v>
      </c>
      <c r="J108" s="366"/>
      <c r="K108" s="253">
        <f t="shared" si="17"/>
        <v>30.012</v>
      </c>
      <c r="L108" s="394">
        <f t="shared" si="16"/>
        <v>0</v>
      </c>
      <c r="M108" s="453" t="s">
        <v>336</v>
      </c>
      <c r="N108" s="623"/>
      <c r="O108" s="624"/>
      <c r="P108" s="624"/>
      <c r="Q108" s="624"/>
      <c r="R108" s="624"/>
      <c r="S108" s="625"/>
      <c r="V108" s="329"/>
      <c r="W108" s="329"/>
      <c r="X108" s="329"/>
      <c r="Y108" s="329"/>
      <c r="Z108" s="329"/>
    </row>
    <row r="109" spans="2:26" s="330" customFormat="1" ht="19.899999999999999" customHeight="1">
      <c r="B109" s="729"/>
      <c r="C109" s="647"/>
      <c r="D109" s="631"/>
      <c r="E109" s="627" t="s">
        <v>479</v>
      </c>
      <c r="F109" s="348" t="s">
        <v>476</v>
      </c>
      <c r="G109" s="252">
        <v>0</v>
      </c>
      <c r="H109" s="252"/>
      <c r="I109" s="253">
        <f>G109+H109</f>
        <v>0</v>
      </c>
      <c r="J109" s="366"/>
      <c r="K109" s="253">
        <f t="shared" si="17"/>
        <v>0</v>
      </c>
      <c r="L109" s="394">
        <v>0</v>
      </c>
      <c r="M109" s="453" t="s">
        <v>336</v>
      </c>
      <c r="N109" s="623">
        <f>+G109+G110+G111</f>
        <v>32.914000000000001</v>
      </c>
      <c r="O109" s="624">
        <f>+H109+H110+H111</f>
        <v>0</v>
      </c>
      <c r="P109" s="624">
        <f t="shared" ref="P109" si="19">N109+O109</f>
        <v>32.914000000000001</v>
      </c>
      <c r="Q109" s="624">
        <f>+J109+J110+J111</f>
        <v>1.377</v>
      </c>
      <c r="R109" s="624">
        <f>+P109-Q109</f>
        <v>31.537000000000003</v>
      </c>
      <c r="S109" s="625">
        <f>+Q109/P109</f>
        <v>4.1836300662332133E-2</v>
      </c>
      <c r="V109" s="329"/>
      <c r="W109" s="329"/>
      <c r="X109" s="329"/>
      <c r="Y109" s="329"/>
      <c r="Z109" s="329"/>
    </row>
    <row r="110" spans="2:26" s="330" customFormat="1" ht="19.899999999999999" customHeight="1">
      <c r="B110" s="729"/>
      <c r="C110" s="647"/>
      <c r="D110" s="631"/>
      <c r="E110" s="627"/>
      <c r="F110" s="254" t="s">
        <v>21</v>
      </c>
      <c r="G110" s="252">
        <v>16.100000000000001</v>
      </c>
      <c r="H110" s="252"/>
      <c r="I110" s="253">
        <f>+G110+H110+K109</f>
        <v>16.100000000000001</v>
      </c>
      <c r="J110" s="366">
        <v>1.377</v>
      </c>
      <c r="K110" s="253">
        <f t="shared" si="17"/>
        <v>14.723000000000001</v>
      </c>
      <c r="L110" s="394">
        <f t="shared" si="16"/>
        <v>8.5527950310559001E-2</v>
      </c>
      <c r="M110" s="453" t="s">
        <v>336</v>
      </c>
      <c r="N110" s="623"/>
      <c r="O110" s="624"/>
      <c r="P110" s="624"/>
      <c r="Q110" s="624"/>
      <c r="R110" s="624"/>
      <c r="S110" s="625"/>
      <c r="V110" s="329"/>
      <c r="W110" s="329"/>
      <c r="X110" s="329"/>
      <c r="Y110" s="329"/>
      <c r="Z110" s="329"/>
    </row>
    <row r="111" spans="2:26" s="330" customFormat="1" ht="19.899999999999999" customHeight="1">
      <c r="B111" s="729"/>
      <c r="C111" s="647"/>
      <c r="D111" s="631"/>
      <c r="E111" s="627"/>
      <c r="F111" s="254" t="s">
        <v>22</v>
      </c>
      <c r="G111" s="252">
        <v>16.814</v>
      </c>
      <c r="H111" s="252"/>
      <c r="I111" s="253">
        <f>+G111+H111+K110</f>
        <v>31.536999999999999</v>
      </c>
      <c r="J111" s="366"/>
      <c r="K111" s="253">
        <f t="shared" si="17"/>
        <v>31.536999999999999</v>
      </c>
      <c r="L111" s="394">
        <f t="shared" si="16"/>
        <v>0</v>
      </c>
      <c r="M111" s="453" t="s">
        <v>336</v>
      </c>
      <c r="N111" s="623"/>
      <c r="O111" s="624"/>
      <c r="P111" s="624"/>
      <c r="Q111" s="624"/>
      <c r="R111" s="624"/>
      <c r="S111" s="625"/>
      <c r="V111" s="329"/>
      <c r="W111" s="329"/>
      <c r="X111" s="329"/>
      <c r="Y111" s="329"/>
      <c r="Z111" s="329"/>
    </row>
    <row r="112" spans="2:26" s="236" customFormat="1" ht="19.899999999999999" customHeight="1">
      <c r="B112" s="729"/>
      <c r="C112" s="647"/>
      <c r="D112" s="631"/>
      <c r="E112" s="627" t="s">
        <v>559</v>
      </c>
      <c r="F112" s="348" t="s">
        <v>476</v>
      </c>
      <c r="G112" s="252">
        <v>0</v>
      </c>
      <c r="H112" s="252"/>
      <c r="I112" s="253">
        <f>G112+H112</f>
        <v>0</v>
      </c>
      <c r="J112" s="366"/>
      <c r="K112" s="253">
        <f t="shared" si="15"/>
        <v>0</v>
      </c>
      <c r="L112" s="394">
        <v>0</v>
      </c>
      <c r="M112" s="453" t="s">
        <v>336</v>
      </c>
      <c r="N112" s="623">
        <f>G112+G113+G114</f>
        <v>65.798000000000002</v>
      </c>
      <c r="O112" s="624">
        <f>H112+H113+H114</f>
        <v>0</v>
      </c>
      <c r="P112" s="624">
        <f>N112+O112</f>
        <v>65.798000000000002</v>
      </c>
      <c r="Q112" s="624">
        <f>J112+J113+J114</f>
        <v>3.0779999999999998</v>
      </c>
      <c r="R112" s="624">
        <f>P112-Q112</f>
        <v>62.72</v>
      </c>
      <c r="S112" s="668">
        <f>Q112/P112</f>
        <v>4.6779537371956594E-2</v>
      </c>
      <c r="U112" s="236" t="e">
        <f>#REF!+G101+#REF!+#REF!+#REF!+#REF!+G113</f>
        <v>#REF!</v>
      </c>
      <c r="V112" s="235"/>
      <c r="W112" s="235"/>
      <c r="X112" s="235"/>
      <c r="Y112" s="235"/>
      <c r="Z112" s="235"/>
    </row>
    <row r="113" spans="2:26" s="236" customFormat="1" ht="19.899999999999999" customHeight="1">
      <c r="B113" s="729"/>
      <c r="C113" s="647"/>
      <c r="D113" s="631"/>
      <c r="E113" s="627"/>
      <c r="F113" s="254" t="s">
        <v>21</v>
      </c>
      <c r="G113" s="252">
        <v>32.185000000000002</v>
      </c>
      <c r="H113" s="252"/>
      <c r="I113" s="253">
        <f>G113+H113+K112</f>
        <v>32.185000000000002</v>
      </c>
      <c r="J113" s="366">
        <v>3.0779999999999998</v>
      </c>
      <c r="K113" s="253">
        <f t="shared" si="15"/>
        <v>29.107000000000003</v>
      </c>
      <c r="L113" s="394">
        <f t="shared" si="16"/>
        <v>9.5634612397079377E-2</v>
      </c>
      <c r="M113" s="453" t="s">
        <v>336</v>
      </c>
      <c r="N113" s="623"/>
      <c r="O113" s="624"/>
      <c r="P113" s="624"/>
      <c r="Q113" s="624"/>
      <c r="R113" s="624"/>
      <c r="S113" s="668"/>
      <c r="U113" s="236" t="e">
        <f>#REF!+#REF!+#REF!+#REF!+#REF!+#REF!+G114</f>
        <v>#REF!</v>
      </c>
      <c r="V113" s="235"/>
      <c r="W113" s="235"/>
      <c r="X113" s="235"/>
      <c r="Y113" s="235"/>
      <c r="Z113" s="235"/>
    </row>
    <row r="114" spans="2:26" s="236" customFormat="1" ht="19.899999999999999" customHeight="1">
      <c r="B114" s="729"/>
      <c r="C114" s="647"/>
      <c r="D114" s="631"/>
      <c r="E114" s="627"/>
      <c r="F114" s="254" t="s">
        <v>22</v>
      </c>
      <c r="G114" s="252">
        <v>33.613</v>
      </c>
      <c r="H114" s="252"/>
      <c r="I114" s="253">
        <f>G114+H114+K113</f>
        <v>62.72</v>
      </c>
      <c r="J114" s="366"/>
      <c r="K114" s="253">
        <f t="shared" si="15"/>
        <v>62.72</v>
      </c>
      <c r="L114" s="394">
        <f t="shared" si="16"/>
        <v>0</v>
      </c>
      <c r="M114" s="453" t="s">
        <v>336</v>
      </c>
      <c r="N114" s="623"/>
      <c r="O114" s="624"/>
      <c r="P114" s="624"/>
      <c r="Q114" s="624"/>
      <c r="R114" s="624"/>
      <c r="S114" s="668"/>
      <c r="T114" s="240" t="e">
        <f>N97+N100+#REF!+#REF!+#REF!+#REF!+N112</f>
        <v>#REF!</v>
      </c>
      <c r="U114" s="211" t="e">
        <f>T114</f>
        <v>#REF!</v>
      </c>
      <c r="V114" s="235"/>
      <c r="W114" s="235"/>
      <c r="X114" s="235"/>
      <c r="Y114" s="235"/>
      <c r="Z114" s="235"/>
    </row>
    <row r="115" spans="2:26" s="236" customFormat="1" ht="19.899999999999999" customHeight="1">
      <c r="B115" s="729"/>
      <c r="C115" s="647" t="s">
        <v>383</v>
      </c>
      <c r="D115" s="702" t="s">
        <v>383</v>
      </c>
      <c r="E115" s="648" t="s">
        <v>371</v>
      </c>
      <c r="F115" s="348" t="s">
        <v>476</v>
      </c>
      <c r="G115" s="252">
        <v>6.1130000000000004</v>
      </c>
      <c r="H115" s="252"/>
      <c r="I115" s="253">
        <f>G115+H115</f>
        <v>6.1130000000000004</v>
      </c>
      <c r="J115" s="366">
        <v>6.3719999999999999</v>
      </c>
      <c r="K115" s="253">
        <f t="shared" si="15"/>
        <v>-0.25899999999999945</v>
      </c>
      <c r="L115" s="394">
        <f t="shared" si="16"/>
        <v>1.0423687223948961</v>
      </c>
      <c r="M115" s="454">
        <v>43489</v>
      </c>
      <c r="N115" s="623">
        <f>G115+G116+G117</f>
        <v>69.466000000000008</v>
      </c>
      <c r="O115" s="624">
        <f>H115+H116+H117</f>
        <v>0</v>
      </c>
      <c r="P115" s="624">
        <f>N115+O115</f>
        <v>69.466000000000008</v>
      </c>
      <c r="Q115" s="624">
        <f>J115+J116+J117</f>
        <v>34.298999999999999</v>
      </c>
      <c r="R115" s="624">
        <f>P115-Q115</f>
        <v>35.167000000000009</v>
      </c>
      <c r="S115" s="668">
        <f>Q115/P115</f>
        <v>0.49375233927388934</v>
      </c>
      <c r="T115" s="240"/>
      <c r="V115" s="235"/>
      <c r="W115" s="235"/>
      <c r="X115" s="235"/>
      <c r="Y115" s="235"/>
      <c r="Z115" s="235"/>
    </row>
    <row r="116" spans="2:26" s="236" customFormat="1" ht="19.899999999999999" customHeight="1">
      <c r="B116" s="729"/>
      <c r="C116" s="647"/>
      <c r="D116" s="702"/>
      <c r="E116" s="648"/>
      <c r="F116" s="254" t="s">
        <v>21</v>
      </c>
      <c r="G116" s="252">
        <v>28.62</v>
      </c>
      <c r="H116" s="252"/>
      <c r="I116" s="253">
        <f>G116+H116+K115</f>
        <v>28.361000000000001</v>
      </c>
      <c r="J116" s="366">
        <v>27.927</v>
      </c>
      <c r="K116" s="253">
        <f t="shared" si="15"/>
        <v>0.43400000000000105</v>
      </c>
      <c r="L116" s="394">
        <f t="shared" si="16"/>
        <v>0.98469729558196106</v>
      </c>
      <c r="M116" s="453" t="s">
        <v>336</v>
      </c>
      <c r="N116" s="623"/>
      <c r="O116" s="624"/>
      <c r="P116" s="624"/>
      <c r="Q116" s="624"/>
      <c r="R116" s="624"/>
      <c r="S116" s="668"/>
      <c r="T116" s="240"/>
      <c r="V116" s="235"/>
      <c r="W116" s="235"/>
      <c r="X116" s="235"/>
      <c r="Y116" s="235"/>
      <c r="Z116" s="235"/>
    </row>
    <row r="117" spans="2:26" s="236" customFormat="1" ht="19.899999999999999" customHeight="1">
      <c r="B117" s="729"/>
      <c r="C117" s="647"/>
      <c r="D117" s="702"/>
      <c r="E117" s="648"/>
      <c r="F117" s="254" t="s">
        <v>22</v>
      </c>
      <c r="G117" s="252">
        <v>34.732999999999997</v>
      </c>
      <c r="H117" s="252"/>
      <c r="I117" s="253">
        <f>G117+H117+K116</f>
        <v>35.167000000000002</v>
      </c>
      <c r="J117" s="366"/>
      <c r="K117" s="253">
        <f t="shared" si="15"/>
        <v>35.167000000000002</v>
      </c>
      <c r="L117" s="394">
        <f t="shared" si="16"/>
        <v>0</v>
      </c>
      <c r="M117" s="453" t="s">
        <v>336</v>
      </c>
      <c r="N117" s="623"/>
      <c r="O117" s="624"/>
      <c r="P117" s="624"/>
      <c r="Q117" s="624"/>
      <c r="R117" s="624"/>
      <c r="S117" s="668"/>
      <c r="T117" s="388">
        <f>N115</f>
        <v>69.466000000000008</v>
      </c>
      <c r="U117" s="211">
        <f>T117</f>
        <v>69.466000000000008</v>
      </c>
      <c r="V117" s="235"/>
      <c r="W117" s="235"/>
      <c r="X117" s="235"/>
      <c r="Y117" s="235"/>
      <c r="Z117" s="235"/>
    </row>
    <row r="118" spans="2:26" s="330" customFormat="1" ht="19.899999999999999" customHeight="1">
      <c r="B118" s="729"/>
      <c r="C118" s="483"/>
      <c r="D118" s="393" t="s">
        <v>384</v>
      </c>
      <c r="E118" s="492" t="s">
        <v>384</v>
      </c>
      <c r="F118" s="348" t="s">
        <v>476</v>
      </c>
      <c r="G118" s="252">
        <v>125.81100000000001</v>
      </c>
      <c r="H118" s="252"/>
      <c r="I118" s="253">
        <f>+G118+H118</f>
        <v>125.81100000000001</v>
      </c>
      <c r="J118" s="366">
        <v>37.94</v>
      </c>
      <c r="K118" s="253">
        <f t="shared" si="15"/>
        <v>87.871000000000009</v>
      </c>
      <c r="L118" s="394">
        <f t="shared" si="16"/>
        <v>0.30156345629555442</v>
      </c>
      <c r="M118" s="453" t="s">
        <v>336</v>
      </c>
      <c r="N118" s="408">
        <f>+G118</f>
        <v>125.81100000000001</v>
      </c>
      <c r="O118" s="344">
        <f>+H118</f>
        <v>0</v>
      </c>
      <c r="P118" s="344">
        <f>+N118+O118</f>
        <v>125.81100000000001</v>
      </c>
      <c r="Q118" s="344">
        <f>+J118</f>
        <v>37.94</v>
      </c>
      <c r="R118" s="344">
        <f>+P118-Q118</f>
        <v>87.871000000000009</v>
      </c>
      <c r="S118" s="401">
        <f>+Q118/P118</f>
        <v>0.30156345629555442</v>
      </c>
      <c r="T118" s="241"/>
      <c r="U118" s="241"/>
      <c r="V118" s="329"/>
      <c r="W118" s="329"/>
      <c r="X118" s="329"/>
      <c r="Y118" s="329"/>
      <c r="Z118" s="329"/>
    </row>
    <row r="119" spans="2:26" s="236" customFormat="1" ht="19.899999999999999" customHeight="1">
      <c r="B119" s="729"/>
      <c r="C119" s="672" t="s">
        <v>384</v>
      </c>
      <c r="D119" s="632" t="s">
        <v>384</v>
      </c>
      <c r="E119" s="627" t="s">
        <v>434</v>
      </c>
      <c r="F119" s="348" t="s">
        <v>476</v>
      </c>
      <c r="G119" s="252">
        <v>0</v>
      </c>
      <c r="H119" s="252"/>
      <c r="I119" s="253">
        <f>G119+H119</f>
        <v>0</v>
      </c>
      <c r="J119" s="366"/>
      <c r="K119" s="253">
        <f t="shared" si="15"/>
        <v>0</v>
      </c>
      <c r="L119" s="394">
        <v>0</v>
      </c>
      <c r="M119" s="453" t="s">
        <v>336</v>
      </c>
      <c r="N119" s="623">
        <f>G119+G120+G121</f>
        <v>108.955</v>
      </c>
      <c r="O119" s="624">
        <f>H119+H120+H121</f>
        <v>0</v>
      </c>
      <c r="P119" s="624">
        <f>N119+O119</f>
        <v>108.955</v>
      </c>
      <c r="Q119" s="624">
        <f>J119+J120+J121</f>
        <v>14.364000000000001</v>
      </c>
      <c r="R119" s="624">
        <f>P119-Q119</f>
        <v>94.590999999999994</v>
      </c>
      <c r="S119" s="668">
        <f>Q119/P119</f>
        <v>0.1318342434950209</v>
      </c>
      <c r="T119" s="240"/>
      <c r="U119" s="236">
        <f>G119</f>
        <v>0</v>
      </c>
      <c r="V119" s="235"/>
      <c r="W119" s="235"/>
      <c r="X119" s="235"/>
      <c r="Y119" s="235"/>
      <c r="Z119" s="235"/>
    </row>
    <row r="120" spans="2:26" s="236" customFormat="1" ht="19.899999999999999" customHeight="1">
      <c r="B120" s="729"/>
      <c r="C120" s="673"/>
      <c r="D120" s="633"/>
      <c r="E120" s="627"/>
      <c r="F120" s="254" t="s">
        <v>21</v>
      </c>
      <c r="G120" s="252">
        <v>52.97</v>
      </c>
      <c r="H120" s="252"/>
      <c r="I120" s="253">
        <f>G120+H120+K119</f>
        <v>52.97</v>
      </c>
      <c r="J120" s="366">
        <v>14.364000000000001</v>
      </c>
      <c r="K120" s="253">
        <f t="shared" si="15"/>
        <v>38.605999999999995</v>
      </c>
      <c r="L120" s="394">
        <f t="shared" si="16"/>
        <v>0.27117236171417786</v>
      </c>
      <c r="M120" s="453" t="s">
        <v>336</v>
      </c>
      <c r="N120" s="623"/>
      <c r="O120" s="624"/>
      <c r="P120" s="624"/>
      <c r="Q120" s="624"/>
      <c r="R120" s="624"/>
      <c r="S120" s="668"/>
      <c r="T120" s="240"/>
      <c r="U120" s="236">
        <f t="shared" ref="U120:U121" si="20">G120</f>
        <v>52.97</v>
      </c>
      <c r="V120" s="235"/>
      <c r="W120" s="235"/>
      <c r="X120" s="235"/>
      <c r="Y120" s="235"/>
      <c r="Z120" s="235"/>
    </row>
    <row r="121" spans="2:26" s="236" customFormat="1" ht="19.899999999999999" customHeight="1">
      <c r="B121" s="729"/>
      <c r="C121" s="673"/>
      <c r="D121" s="633"/>
      <c r="E121" s="627"/>
      <c r="F121" s="254" t="s">
        <v>22</v>
      </c>
      <c r="G121" s="252">
        <v>55.984999999999999</v>
      </c>
      <c r="H121" s="252"/>
      <c r="I121" s="253">
        <f>G121+H121+K120</f>
        <v>94.590999999999994</v>
      </c>
      <c r="J121" s="366"/>
      <c r="K121" s="253">
        <f t="shared" si="15"/>
        <v>94.590999999999994</v>
      </c>
      <c r="L121" s="394">
        <f t="shared" si="16"/>
        <v>0</v>
      </c>
      <c r="M121" s="453" t="s">
        <v>336</v>
      </c>
      <c r="N121" s="623"/>
      <c r="O121" s="624"/>
      <c r="P121" s="624"/>
      <c r="Q121" s="624"/>
      <c r="R121" s="624"/>
      <c r="S121" s="668"/>
      <c r="T121" s="389">
        <f>N119</f>
        <v>108.955</v>
      </c>
      <c r="U121" s="212">
        <f t="shared" si="20"/>
        <v>55.984999999999999</v>
      </c>
      <c r="V121" s="235"/>
      <c r="W121" s="235"/>
      <c r="X121" s="235"/>
      <c r="Y121" s="235"/>
      <c r="Z121" s="235"/>
    </row>
    <row r="122" spans="2:26" s="236" customFormat="1" ht="19.899999999999999" customHeight="1">
      <c r="B122" s="729"/>
      <c r="C122" s="673"/>
      <c r="D122" s="633"/>
      <c r="E122" s="627" t="s">
        <v>435</v>
      </c>
      <c r="F122" s="348" t="s">
        <v>476</v>
      </c>
      <c r="G122" s="252">
        <v>0</v>
      </c>
      <c r="H122" s="252"/>
      <c r="I122" s="253">
        <f>G122+H122</f>
        <v>0</v>
      </c>
      <c r="J122" s="367"/>
      <c r="K122" s="253">
        <f t="shared" si="15"/>
        <v>0</v>
      </c>
      <c r="L122" s="394">
        <v>0</v>
      </c>
      <c r="M122" s="453" t="s">
        <v>336</v>
      </c>
      <c r="N122" s="623">
        <f>G122+G123+G124</f>
        <v>58.655000000000001</v>
      </c>
      <c r="O122" s="624">
        <f>H122+H123+H124</f>
        <v>0</v>
      </c>
      <c r="P122" s="624">
        <f>N122+O122</f>
        <v>58.655000000000001</v>
      </c>
      <c r="Q122" s="624">
        <f>J122+J123+J124</f>
        <v>4.9450000000000003</v>
      </c>
      <c r="R122" s="624">
        <f>P122-Q122</f>
        <v>53.71</v>
      </c>
      <c r="S122" s="668">
        <f>Q122/P122</f>
        <v>8.4306538232034781E-2</v>
      </c>
      <c r="T122" s="240"/>
      <c r="V122" s="235"/>
      <c r="W122" s="235"/>
      <c r="X122" s="235"/>
      <c r="Y122" s="235"/>
      <c r="Z122" s="235"/>
    </row>
    <row r="123" spans="2:26" s="236" customFormat="1" ht="19.899999999999999" customHeight="1">
      <c r="B123" s="729"/>
      <c r="C123" s="673"/>
      <c r="D123" s="633"/>
      <c r="E123" s="627"/>
      <c r="F123" s="254" t="s">
        <v>21</v>
      </c>
      <c r="G123" s="252">
        <v>28.515999999999998</v>
      </c>
      <c r="H123" s="252"/>
      <c r="I123" s="253">
        <f>G123+H123+K122</f>
        <v>28.515999999999998</v>
      </c>
      <c r="J123" s="366">
        <v>4.9450000000000003</v>
      </c>
      <c r="K123" s="253">
        <f t="shared" si="15"/>
        <v>23.570999999999998</v>
      </c>
      <c r="L123" s="394">
        <f t="shared" si="16"/>
        <v>0.17341141815121339</v>
      </c>
      <c r="M123" s="453" t="s">
        <v>336</v>
      </c>
      <c r="N123" s="623"/>
      <c r="O123" s="624"/>
      <c r="P123" s="624"/>
      <c r="Q123" s="624"/>
      <c r="R123" s="624"/>
      <c r="S123" s="668"/>
      <c r="T123" s="240"/>
      <c r="V123" s="235"/>
      <c r="W123" s="235"/>
      <c r="X123" s="235"/>
      <c r="Y123" s="235"/>
      <c r="Z123" s="235"/>
    </row>
    <row r="124" spans="2:26" s="236" customFormat="1" ht="19.899999999999999" customHeight="1">
      <c r="B124" s="729"/>
      <c r="C124" s="673"/>
      <c r="D124" s="633"/>
      <c r="E124" s="627"/>
      <c r="F124" s="254" t="s">
        <v>22</v>
      </c>
      <c r="G124" s="252">
        <v>30.138999999999999</v>
      </c>
      <c r="H124" s="252"/>
      <c r="I124" s="253">
        <f>G124+H124+K123</f>
        <v>53.709999999999994</v>
      </c>
      <c r="J124" s="366"/>
      <c r="K124" s="253">
        <f t="shared" si="15"/>
        <v>53.709999999999994</v>
      </c>
      <c r="L124" s="394">
        <f t="shared" si="16"/>
        <v>0</v>
      </c>
      <c r="M124" s="453" t="s">
        <v>336</v>
      </c>
      <c r="N124" s="623"/>
      <c r="O124" s="624"/>
      <c r="P124" s="624"/>
      <c r="Q124" s="624"/>
      <c r="R124" s="624"/>
      <c r="S124" s="668"/>
      <c r="T124" s="240"/>
      <c r="V124" s="235"/>
      <c r="W124" s="235"/>
      <c r="X124" s="235"/>
      <c r="Y124" s="235"/>
      <c r="Z124" s="235"/>
    </row>
    <row r="125" spans="2:26" s="236" customFormat="1" ht="19.899999999999999" customHeight="1">
      <c r="B125" s="729"/>
      <c r="C125" s="673"/>
      <c r="D125" s="633"/>
      <c r="E125" s="627" t="s">
        <v>436</v>
      </c>
      <c r="F125" s="348" t="s">
        <v>476</v>
      </c>
      <c r="G125" s="490">
        <v>0</v>
      </c>
      <c r="H125" s="252"/>
      <c r="I125" s="253">
        <f>G125+H125</f>
        <v>0</v>
      </c>
      <c r="J125" s="366"/>
      <c r="K125" s="253">
        <f t="shared" ref="K125:K127" si="21">I125-J125</f>
        <v>0</v>
      </c>
      <c r="L125" s="394">
        <v>0</v>
      </c>
      <c r="M125" s="453" t="s">
        <v>336</v>
      </c>
      <c r="N125" s="623">
        <f>G125+G126+G127</f>
        <v>150.85599999999999</v>
      </c>
      <c r="O125" s="624">
        <f>H125+H126+H127</f>
        <v>0</v>
      </c>
      <c r="P125" s="624">
        <f>N125+O125</f>
        <v>150.85599999999999</v>
      </c>
      <c r="Q125" s="624">
        <f>J125+J126+J127</f>
        <v>22.358000000000001</v>
      </c>
      <c r="R125" s="624">
        <f>P125-Q125</f>
        <v>128.49799999999999</v>
      </c>
      <c r="S125" s="668">
        <f>Q125/P125</f>
        <v>0.14820756217850137</v>
      </c>
      <c r="T125" s="240"/>
      <c r="V125" s="235"/>
      <c r="W125" s="235"/>
      <c r="X125" s="235"/>
      <c r="Y125" s="235"/>
      <c r="Z125" s="235"/>
    </row>
    <row r="126" spans="2:26" s="236" customFormat="1" ht="19.899999999999999" customHeight="1">
      <c r="B126" s="729"/>
      <c r="C126" s="673"/>
      <c r="D126" s="633"/>
      <c r="E126" s="627"/>
      <c r="F126" s="254" t="s">
        <v>21</v>
      </c>
      <c r="G126" s="490">
        <v>73.340999999999994</v>
      </c>
      <c r="H126" s="252"/>
      <c r="I126" s="253">
        <f>G126+H126+K125</f>
        <v>73.340999999999994</v>
      </c>
      <c r="J126" s="366">
        <v>22.358000000000001</v>
      </c>
      <c r="K126" s="253">
        <f t="shared" si="21"/>
        <v>50.98299999999999</v>
      </c>
      <c r="L126" s="394">
        <f t="shared" ref="L126:L127" si="22">J126/I126</f>
        <v>0.30484994750548811</v>
      </c>
      <c r="M126" s="453" t="s">
        <v>336</v>
      </c>
      <c r="N126" s="623"/>
      <c r="O126" s="624"/>
      <c r="P126" s="624"/>
      <c r="Q126" s="624"/>
      <c r="R126" s="624"/>
      <c r="S126" s="668"/>
      <c r="T126" s="240"/>
      <c r="V126" s="235"/>
      <c r="W126" s="235"/>
      <c r="X126" s="235"/>
      <c r="Y126" s="235"/>
      <c r="Z126" s="235"/>
    </row>
    <row r="127" spans="2:26" s="236" customFormat="1" ht="19.899999999999999" customHeight="1">
      <c r="B127" s="729"/>
      <c r="C127" s="673"/>
      <c r="D127" s="633"/>
      <c r="E127" s="627"/>
      <c r="F127" s="254" t="s">
        <v>22</v>
      </c>
      <c r="G127" s="490">
        <v>77.515000000000001</v>
      </c>
      <c r="H127" s="252"/>
      <c r="I127" s="253">
        <f>G127+H127+K126</f>
        <v>128.49799999999999</v>
      </c>
      <c r="J127" s="366"/>
      <c r="K127" s="253">
        <f t="shared" si="21"/>
        <v>128.49799999999999</v>
      </c>
      <c r="L127" s="394">
        <f t="shared" si="22"/>
        <v>0</v>
      </c>
      <c r="M127" s="453" t="s">
        <v>336</v>
      </c>
      <c r="N127" s="623"/>
      <c r="O127" s="624"/>
      <c r="P127" s="624"/>
      <c r="Q127" s="624"/>
      <c r="R127" s="624"/>
      <c r="S127" s="668"/>
      <c r="T127" s="240"/>
      <c r="V127" s="235"/>
      <c r="W127" s="235"/>
      <c r="X127" s="235"/>
      <c r="Y127" s="235"/>
      <c r="Z127" s="235"/>
    </row>
    <row r="128" spans="2:26" s="236" customFormat="1" ht="19.899999999999999" customHeight="1">
      <c r="B128" s="729"/>
      <c r="C128" s="673"/>
      <c r="D128" s="633"/>
      <c r="E128" s="627" t="s">
        <v>480</v>
      </c>
      <c r="F128" s="348" t="s">
        <v>476</v>
      </c>
      <c r="G128" s="252">
        <v>0</v>
      </c>
      <c r="H128" s="252"/>
      <c r="I128" s="253">
        <f>G128+H128</f>
        <v>0</v>
      </c>
      <c r="J128" s="366"/>
      <c r="K128" s="253">
        <f t="shared" ref="K128:K130" si="23">I128-J128</f>
        <v>0</v>
      </c>
      <c r="L128" s="394">
        <v>0</v>
      </c>
      <c r="M128" s="453" t="s">
        <v>336</v>
      </c>
      <c r="N128" s="623">
        <f>G128+G129+G130</f>
        <v>284.95400000000001</v>
      </c>
      <c r="O128" s="624">
        <f>H128+H129+H130</f>
        <v>0</v>
      </c>
      <c r="P128" s="624">
        <f t="shared" ref="P128" si="24">N128+O128</f>
        <v>284.95400000000001</v>
      </c>
      <c r="Q128" s="624">
        <f t="shared" ref="Q128" si="25">J128+J129+J130</f>
        <v>36.341999999999999</v>
      </c>
      <c r="R128" s="624">
        <f t="shared" ref="R128" si="26">P128-Q128</f>
        <v>248.61200000000002</v>
      </c>
      <c r="S128" s="668">
        <f t="shared" ref="S128" si="27">Q128/P128</f>
        <v>0.12753637429199097</v>
      </c>
      <c r="T128" s="240"/>
      <c r="V128" s="235"/>
      <c r="W128" s="235"/>
      <c r="X128" s="235"/>
      <c r="Y128" s="235"/>
      <c r="Z128" s="235"/>
    </row>
    <row r="129" spans="2:26" s="236" customFormat="1" ht="19.899999999999999" customHeight="1">
      <c r="B129" s="729"/>
      <c r="C129" s="673"/>
      <c r="D129" s="633"/>
      <c r="E129" s="627"/>
      <c r="F129" s="254" t="s">
        <v>21</v>
      </c>
      <c r="G129" s="252">
        <v>138.535</v>
      </c>
      <c r="H129" s="252"/>
      <c r="I129" s="253">
        <f>G129+H129+K128</f>
        <v>138.535</v>
      </c>
      <c r="J129" s="366">
        <v>36.341999999999999</v>
      </c>
      <c r="K129" s="253">
        <f t="shared" si="23"/>
        <v>102.193</v>
      </c>
      <c r="L129" s="394">
        <f t="shared" ref="L129:L130" si="28">J129/I129</f>
        <v>0.26233081892662502</v>
      </c>
      <c r="M129" s="453" t="s">
        <v>336</v>
      </c>
      <c r="N129" s="623"/>
      <c r="O129" s="624"/>
      <c r="P129" s="624"/>
      <c r="Q129" s="624"/>
      <c r="R129" s="624"/>
      <c r="S129" s="668"/>
      <c r="T129" s="240"/>
      <c r="V129" s="235"/>
      <c r="W129" s="235"/>
      <c r="X129" s="235"/>
      <c r="Y129" s="235"/>
      <c r="Z129" s="235"/>
    </row>
    <row r="130" spans="2:26" s="236" customFormat="1" ht="19.899999999999999" customHeight="1">
      <c r="B130" s="729"/>
      <c r="C130" s="673"/>
      <c r="D130" s="633"/>
      <c r="E130" s="627"/>
      <c r="F130" s="254" t="s">
        <v>22</v>
      </c>
      <c r="G130" s="252">
        <v>146.41900000000001</v>
      </c>
      <c r="H130" s="252"/>
      <c r="I130" s="253">
        <f>G130+H130+K129</f>
        <v>248.61200000000002</v>
      </c>
      <c r="J130" s="366"/>
      <c r="K130" s="253">
        <f t="shared" si="23"/>
        <v>248.61200000000002</v>
      </c>
      <c r="L130" s="394">
        <f t="shared" si="28"/>
        <v>0</v>
      </c>
      <c r="M130" s="453" t="s">
        <v>336</v>
      </c>
      <c r="N130" s="623"/>
      <c r="O130" s="624"/>
      <c r="P130" s="624"/>
      <c r="Q130" s="624"/>
      <c r="R130" s="624"/>
      <c r="S130" s="668"/>
      <c r="T130" s="240"/>
      <c r="V130" s="235"/>
      <c r="W130" s="235"/>
      <c r="X130" s="235"/>
      <c r="Y130" s="235"/>
      <c r="Z130" s="235"/>
    </row>
    <row r="131" spans="2:26" s="236" customFormat="1" ht="19.899999999999999" customHeight="1">
      <c r="B131" s="729"/>
      <c r="C131" s="673"/>
      <c r="D131" s="633"/>
      <c r="E131" s="627" t="s">
        <v>437</v>
      </c>
      <c r="F131" s="348" t="s">
        <v>476</v>
      </c>
      <c r="G131" s="252">
        <v>0</v>
      </c>
      <c r="H131" s="252"/>
      <c r="I131" s="253">
        <f>G131+H131</f>
        <v>0</v>
      </c>
      <c r="J131" s="367"/>
      <c r="K131" s="253">
        <f t="shared" ref="K131:K133" si="29">I131-J131</f>
        <v>0</v>
      </c>
      <c r="L131" s="394">
        <v>0</v>
      </c>
      <c r="M131" s="453" t="s">
        <v>336</v>
      </c>
      <c r="N131" s="623">
        <f>G131+G132+G133</f>
        <v>108.94200000000001</v>
      </c>
      <c r="O131" s="624">
        <f>H131+H132+H133</f>
        <v>0</v>
      </c>
      <c r="P131" s="624">
        <f t="shared" ref="P131" si="30">N131+O131</f>
        <v>108.94200000000001</v>
      </c>
      <c r="Q131" s="624">
        <f>J131+J132+J133</f>
        <v>9.6150000000000002</v>
      </c>
      <c r="R131" s="624">
        <f t="shared" ref="R131" si="31">P131-Q131</f>
        <v>99.327000000000012</v>
      </c>
      <c r="S131" s="668">
        <f t="shared" ref="S131" si="32">Q131/P131</f>
        <v>8.8257972131960127E-2</v>
      </c>
      <c r="T131" s="240"/>
      <c r="V131" s="235"/>
      <c r="W131" s="235"/>
      <c r="X131" s="235"/>
      <c r="Y131" s="235"/>
      <c r="Z131" s="235"/>
    </row>
    <row r="132" spans="2:26" s="236" customFormat="1" ht="19.899999999999999" customHeight="1">
      <c r="B132" s="729"/>
      <c r="C132" s="673"/>
      <c r="D132" s="633"/>
      <c r="E132" s="627"/>
      <c r="F132" s="254" t="s">
        <v>21</v>
      </c>
      <c r="G132" s="252">
        <v>52.963999999999999</v>
      </c>
      <c r="H132" s="252"/>
      <c r="I132" s="253">
        <f>G132+H132+K131</f>
        <v>52.963999999999999</v>
      </c>
      <c r="J132" s="367">
        <v>9.6150000000000002</v>
      </c>
      <c r="K132" s="253">
        <f t="shared" si="29"/>
        <v>43.348999999999997</v>
      </c>
      <c r="L132" s="394">
        <f t="shared" ref="L132:L133" si="33">J132/I132</f>
        <v>0.18153840344384867</v>
      </c>
      <c r="M132" s="453" t="s">
        <v>336</v>
      </c>
      <c r="N132" s="623"/>
      <c r="O132" s="624"/>
      <c r="P132" s="624"/>
      <c r="Q132" s="624"/>
      <c r="R132" s="624"/>
      <c r="S132" s="668"/>
      <c r="T132" s="240"/>
      <c r="V132" s="235"/>
      <c r="W132" s="235"/>
      <c r="X132" s="235"/>
      <c r="Y132" s="235"/>
      <c r="Z132" s="235"/>
    </row>
    <row r="133" spans="2:26" s="236" customFormat="1" ht="19.899999999999999" customHeight="1">
      <c r="B133" s="729"/>
      <c r="C133" s="673"/>
      <c r="D133" s="633"/>
      <c r="E133" s="627"/>
      <c r="F133" s="254" t="s">
        <v>22</v>
      </c>
      <c r="G133" s="252">
        <v>55.978000000000002</v>
      </c>
      <c r="H133" s="252"/>
      <c r="I133" s="253">
        <f>G133+H133+K132</f>
        <v>99.326999999999998</v>
      </c>
      <c r="J133" s="367"/>
      <c r="K133" s="253">
        <f t="shared" si="29"/>
        <v>99.326999999999998</v>
      </c>
      <c r="L133" s="394">
        <f t="shared" si="33"/>
        <v>0</v>
      </c>
      <c r="M133" s="453" t="s">
        <v>336</v>
      </c>
      <c r="N133" s="623"/>
      <c r="O133" s="624"/>
      <c r="P133" s="624"/>
      <c r="Q133" s="624"/>
      <c r="R133" s="624"/>
      <c r="S133" s="668"/>
      <c r="T133" s="240"/>
      <c r="V133" s="235"/>
      <c r="W133" s="235"/>
      <c r="X133" s="235"/>
      <c r="Y133" s="235"/>
      <c r="Z133" s="235"/>
    </row>
    <row r="134" spans="2:26" s="236" customFormat="1" ht="19.899999999999999" customHeight="1">
      <c r="B134" s="729"/>
      <c r="C134" s="673"/>
      <c r="D134" s="633"/>
      <c r="E134" s="627" t="s">
        <v>438</v>
      </c>
      <c r="F134" s="348" t="s">
        <v>476</v>
      </c>
      <c r="G134" s="252">
        <v>0</v>
      </c>
      <c r="H134" s="252"/>
      <c r="I134" s="253">
        <f>G134+H134</f>
        <v>0</v>
      </c>
      <c r="J134" s="366"/>
      <c r="K134" s="253">
        <f t="shared" ref="K134:K136" si="34">I134-J134</f>
        <v>0</v>
      </c>
      <c r="L134" s="394">
        <v>0</v>
      </c>
      <c r="M134" s="453" t="s">
        <v>336</v>
      </c>
      <c r="N134" s="623">
        <f>G134+G135+G136</f>
        <v>117.322</v>
      </c>
      <c r="O134" s="624">
        <f>H134+H135+H136</f>
        <v>0</v>
      </c>
      <c r="P134" s="624">
        <f t="shared" ref="P134" si="35">N134+O134</f>
        <v>117.322</v>
      </c>
      <c r="Q134" s="624">
        <f t="shared" ref="Q134" si="36">J134+J135+J136</f>
        <v>10.465</v>
      </c>
      <c r="R134" s="624">
        <f t="shared" ref="R134" si="37">P134-Q134</f>
        <v>106.857</v>
      </c>
      <c r="S134" s="668">
        <f t="shared" ref="S134" si="38">Q134/P134</f>
        <v>8.9198956717410197E-2</v>
      </c>
      <c r="T134" s="240"/>
      <c r="V134" s="235"/>
      <c r="W134" s="235"/>
      <c r="X134" s="235"/>
      <c r="Y134" s="235"/>
      <c r="Z134" s="235"/>
    </row>
    <row r="135" spans="2:26" s="236" customFormat="1" ht="19.899999999999999" customHeight="1">
      <c r="B135" s="729"/>
      <c r="C135" s="673"/>
      <c r="D135" s="633"/>
      <c r="E135" s="627"/>
      <c r="F135" s="254" t="s">
        <v>21</v>
      </c>
      <c r="G135" s="252">
        <v>57.037999999999997</v>
      </c>
      <c r="H135" s="252"/>
      <c r="I135" s="253">
        <f>G135+H135+K134</f>
        <v>57.037999999999997</v>
      </c>
      <c r="J135" s="366">
        <v>10.465</v>
      </c>
      <c r="K135" s="253">
        <f t="shared" si="34"/>
        <v>46.572999999999993</v>
      </c>
      <c r="L135" s="394">
        <f t="shared" ref="L135:L136" si="39">J135/I135</f>
        <v>0.1834741751113293</v>
      </c>
      <c r="M135" s="453" t="s">
        <v>336</v>
      </c>
      <c r="N135" s="623"/>
      <c r="O135" s="624"/>
      <c r="P135" s="624"/>
      <c r="Q135" s="624"/>
      <c r="R135" s="624"/>
      <c r="S135" s="668"/>
      <c r="T135" s="240"/>
      <c r="V135" s="235"/>
      <c r="W135" s="235"/>
      <c r="X135" s="235"/>
      <c r="Y135" s="235"/>
      <c r="Z135" s="235"/>
    </row>
    <row r="136" spans="2:26" s="236" customFormat="1" ht="19.899999999999999" customHeight="1">
      <c r="B136" s="729"/>
      <c r="C136" s="673"/>
      <c r="D136" s="633"/>
      <c r="E136" s="627"/>
      <c r="F136" s="254" t="s">
        <v>22</v>
      </c>
      <c r="G136" s="252">
        <v>60.283999999999999</v>
      </c>
      <c r="H136" s="252"/>
      <c r="I136" s="253">
        <f>G136+H136+K135</f>
        <v>106.857</v>
      </c>
      <c r="J136" s="366"/>
      <c r="K136" s="253">
        <f t="shared" si="34"/>
        <v>106.857</v>
      </c>
      <c r="L136" s="394">
        <f t="shared" si="39"/>
        <v>0</v>
      </c>
      <c r="M136" s="453" t="s">
        <v>336</v>
      </c>
      <c r="N136" s="623"/>
      <c r="O136" s="624"/>
      <c r="P136" s="624"/>
      <c r="Q136" s="624"/>
      <c r="R136" s="624"/>
      <c r="S136" s="668"/>
      <c r="T136" s="240"/>
      <c r="V136" s="235"/>
      <c r="W136" s="235"/>
      <c r="X136" s="235"/>
      <c r="Y136" s="235"/>
      <c r="Z136" s="235"/>
    </row>
    <row r="137" spans="2:26" s="236" customFormat="1" ht="19.899999999999999" customHeight="1">
      <c r="B137" s="729"/>
      <c r="C137" s="673"/>
      <c r="D137" s="633"/>
      <c r="E137" s="627" t="s">
        <v>439</v>
      </c>
      <c r="F137" s="348" t="s">
        <v>476</v>
      </c>
      <c r="G137" s="252">
        <v>0</v>
      </c>
      <c r="H137" s="252"/>
      <c r="I137" s="253">
        <f>G137+H137</f>
        <v>0</v>
      </c>
      <c r="J137" s="366"/>
      <c r="K137" s="253">
        <f t="shared" ref="K137:K139" si="40">I137-J137</f>
        <v>0</v>
      </c>
      <c r="L137" s="394">
        <v>0</v>
      </c>
      <c r="M137" s="453" t="s">
        <v>336</v>
      </c>
      <c r="N137" s="623">
        <f>G137+G138+G139</f>
        <v>335.22900000000004</v>
      </c>
      <c r="O137" s="624">
        <f>H137+H138+H139</f>
        <v>0</v>
      </c>
      <c r="P137" s="624">
        <f>N137+O137</f>
        <v>335.22900000000004</v>
      </c>
      <c r="Q137" s="624">
        <f t="shared" ref="Q137" si="41">J137+J138+J139</f>
        <v>23.206</v>
      </c>
      <c r="R137" s="624">
        <f t="shared" ref="R137" si="42">P137-Q137</f>
        <v>312.02300000000002</v>
      </c>
      <c r="S137" s="668">
        <f t="shared" ref="S137" si="43">Q137/P137</f>
        <v>6.9224321284853035E-2</v>
      </c>
      <c r="T137" s="240"/>
    </row>
    <row r="138" spans="2:26" s="236" customFormat="1" ht="19.899999999999999" customHeight="1">
      <c r="B138" s="729"/>
      <c r="C138" s="673"/>
      <c r="D138" s="633"/>
      <c r="E138" s="627"/>
      <c r="F138" s="254" t="s">
        <v>21</v>
      </c>
      <c r="G138" s="252">
        <v>162.977</v>
      </c>
      <c r="H138" s="252"/>
      <c r="I138" s="253">
        <f>G138+H138+K137</f>
        <v>162.977</v>
      </c>
      <c r="J138" s="366">
        <v>23.206</v>
      </c>
      <c r="K138" s="253">
        <f t="shared" si="40"/>
        <v>139.77100000000002</v>
      </c>
      <c r="L138" s="394">
        <f t="shared" ref="L138:L139" si="44">J138/I138</f>
        <v>0.14238818974456519</v>
      </c>
      <c r="M138" s="453" t="s">
        <v>336</v>
      </c>
      <c r="N138" s="623"/>
      <c r="O138" s="624"/>
      <c r="P138" s="624"/>
      <c r="Q138" s="624"/>
      <c r="R138" s="624"/>
      <c r="S138" s="668"/>
      <c r="T138" s="240"/>
    </row>
    <row r="139" spans="2:26" s="236" customFormat="1" ht="19.899999999999999" customHeight="1">
      <c r="B139" s="729"/>
      <c r="C139" s="673"/>
      <c r="D139" s="633"/>
      <c r="E139" s="627"/>
      <c r="F139" s="254" t="s">
        <v>22</v>
      </c>
      <c r="G139" s="252">
        <v>172.25200000000001</v>
      </c>
      <c r="H139" s="252"/>
      <c r="I139" s="253">
        <f>G139+H139+K138</f>
        <v>312.02300000000002</v>
      </c>
      <c r="J139" s="366"/>
      <c r="K139" s="253">
        <f t="shared" si="40"/>
        <v>312.02300000000002</v>
      </c>
      <c r="L139" s="394">
        <f t="shared" si="44"/>
        <v>0</v>
      </c>
      <c r="M139" s="453" t="s">
        <v>336</v>
      </c>
      <c r="N139" s="623"/>
      <c r="O139" s="624"/>
      <c r="P139" s="624"/>
      <c r="Q139" s="624"/>
      <c r="R139" s="624"/>
      <c r="S139" s="668"/>
      <c r="T139" s="240"/>
    </row>
    <row r="140" spans="2:26" s="236" customFormat="1" ht="19.899999999999999" customHeight="1">
      <c r="B140" s="729"/>
      <c r="C140" s="673"/>
      <c r="D140" s="633"/>
      <c r="E140" s="627" t="s">
        <v>440</v>
      </c>
      <c r="F140" s="348" t="s">
        <v>476</v>
      </c>
      <c r="G140" s="252">
        <v>0</v>
      </c>
      <c r="H140" s="252"/>
      <c r="I140" s="253">
        <f>G140+H140</f>
        <v>0</v>
      </c>
      <c r="J140" s="366"/>
      <c r="K140" s="253">
        <f t="shared" ref="K140:K142" si="45">I140-J140</f>
        <v>0</v>
      </c>
      <c r="L140" s="394">
        <v>0</v>
      </c>
      <c r="M140" s="453" t="s">
        <v>336</v>
      </c>
      <c r="N140" s="623">
        <f>G140+G141+G142</f>
        <v>100.565</v>
      </c>
      <c r="O140" s="624">
        <f>H140+H141+H142</f>
        <v>0</v>
      </c>
      <c r="P140" s="624">
        <f>N140+O140</f>
        <v>100.565</v>
      </c>
      <c r="Q140" s="624">
        <f t="shared" ref="Q140" si="46">J140+J141+J142</f>
        <v>6.8440000000000003</v>
      </c>
      <c r="R140" s="624">
        <f t="shared" ref="R140" si="47">P140-Q140</f>
        <v>93.721000000000004</v>
      </c>
      <c r="S140" s="668">
        <f t="shared" ref="S140" si="48">Q140/P140</f>
        <v>6.8055486501267845E-2</v>
      </c>
      <c r="T140" s="240"/>
    </row>
    <row r="141" spans="2:26" s="236" customFormat="1" ht="19.899999999999999" customHeight="1">
      <c r="B141" s="729"/>
      <c r="C141" s="673"/>
      <c r="D141" s="633"/>
      <c r="E141" s="627"/>
      <c r="F141" s="254" t="s">
        <v>21</v>
      </c>
      <c r="G141" s="252">
        <v>48.890999999999998</v>
      </c>
      <c r="H141" s="252"/>
      <c r="I141" s="253">
        <f>G141+H141+K140</f>
        <v>48.890999999999998</v>
      </c>
      <c r="J141" s="366">
        <v>6.8440000000000003</v>
      </c>
      <c r="K141" s="253">
        <f t="shared" si="45"/>
        <v>42.046999999999997</v>
      </c>
      <c r="L141" s="394">
        <f t="shared" ref="L141:L142" si="49">J141/I141</f>
        <v>0.13998486428995113</v>
      </c>
      <c r="M141" s="453" t="s">
        <v>336</v>
      </c>
      <c r="N141" s="623"/>
      <c r="O141" s="624"/>
      <c r="P141" s="624"/>
      <c r="Q141" s="624"/>
      <c r="R141" s="624"/>
      <c r="S141" s="668"/>
      <c r="T141" s="240"/>
    </row>
    <row r="142" spans="2:26" s="236" customFormat="1" ht="19.899999999999999" customHeight="1">
      <c r="B142" s="729"/>
      <c r="C142" s="673"/>
      <c r="D142" s="633"/>
      <c r="E142" s="627"/>
      <c r="F142" s="254" t="s">
        <v>22</v>
      </c>
      <c r="G142" s="252">
        <v>51.673999999999999</v>
      </c>
      <c r="H142" s="252"/>
      <c r="I142" s="253">
        <f>G142+H142+K141</f>
        <v>93.721000000000004</v>
      </c>
      <c r="J142" s="366"/>
      <c r="K142" s="253">
        <f t="shared" si="45"/>
        <v>93.721000000000004</v>
      </c>
      <c r="L142" s="394">
        <f t="shared" si="49"/>
        <v>0</v>
      </c>
      <c r="M142" s="453" t="s">
        <v>336</v>
      </c>
      <c r="N142" s="623"/>
      <c r="O142" s="624"/>
      <c r="P142" s="624"/>
      <c r="Q142" s="624"/>
      <c r="R142" s="624"/>
      <c r="S142" s="668"/>
      <c r="T142" s="240"/>
    </row>
    <row r="143" spans="2:26" s="236" customFormat="1" ht="19.899999999999999" customHeight="1">
      <c r="B143" s="729"/>
      <c r="C143" s="673"/>
      <c r="D143" s="633"/>
      <c r="E143" s="627" t="s">
        <v>38</v>
      </c>
      <c r="F143" s="348" t="s">
        <v>476</v>
      </c>
      <c r="G143" s="252">
        <v>0</v>
      </c>
      <c r="H143" s="252"/>
      <c r="I143" s="253">
        <f>G143+H143</f>
        <v>0</v>
      </c>
      <c r="J143" s="366"/>
      <c r="K143" s="253">
        <f t="shared" ref="K143:K148" si="50">I143-J143</f>
        <v>0</v>
      </c>
      <c r="L143" s="394">
        <v>0</v>
      </c>
      <c r="M143" s="453" t="s">
        <v>336</v>
      </c>
      <c r="N143" s="623">
        <f>G143+G144+G145</f>
        <v>8.3780000000000001</v>
      </c>
      <c r="O143" s="624">
        <f>H143+H144+H145</f>
        <v>0</v>
      </c>
      <c r="P143" s="624">
        <f>N143+O143</f>
        <v>8.3780000000000001</v>
      </c>
      <c r="Q143" s="624">
        <f t="shared" ref="Q143:Q146" si="51">J143+J144+J145</f>
        <v>1.2210000000000001</v>
      </c>
      <c r="R143" s="624">
        <f t="shared" ref="R143" si="52">P143-Q143</f>
        <v>7.157</v>
      </c>
      <c r="S143" s="668">
        <f t="shared" ref="S143" si="53">Q143/P143</f>
        <v>0.14573883981857247</v>
      </c>
      <c r="T143" s="240"/>
      <c r="U143" s="240"/>
      <c r="V143" s="240"/>
      <c r="W143" s="240"/>
      <c r="X143" s="240"/>
      <c r="Y143" s="240"/>
    </row>
    <row r="144" spans="2:26" s="236" customFormat="1" ht="19.899999999999999" customHeight="1">
      <c r="B144" s="729"/>
      <c r="C144" s="673"/>
      <c r="D144" s="633"/>
      <c r="E144" s="627"/>
      <c r="F144" s="254" t="s">
        <v>21</v>
      </c>
      <c r="G144" s="252">
        <v>4.0730000000000004</v>
      </c>
      <c r="H144" s="252"/>
      <c r="I144" s="253">
        <f>G144+H144+K143</f>
        <v>4.0730000000000004</v>
      </c>
      <c r="J144" s="366">
        <v>1.2210000000000001</v>
      </c>
      <c r="K144" s="253">
        <f t="shared" si="50"/>
        <v>2.8520000000000003</v>
      </c>
      <c r="L144" s="394">
        <f t="shared" ref="L144:L148" si="54">J144/I144</f>
        <v>0.29977903265406336</v>
      </c>
      <c r="M144" s="453" t="s">
        <v>336</v>
      </c>
      <c r="N144" s="623"/>
      <c r="O144" s="624"/>
      <c r="P144" s="624"/>
      <c r="Q144" s="624"/>
      <c r="R144" s="624"/>
      <c r="S144" s="668"/>
      <c r="T144" s="240"/>
      <c r="U144" s="240"/>
      <c r="V144" s="240"/>
      <c r="W144" s="240"/>
      <c r="X144" s="240"/>
      <c r="Y144" s="240"/>
    </row>
    <row r="145" spans="1:25" s="236" customFormat="1" ht="19.899999999999999" customHeight="1">
      <c r="B145" s="729"/>
      <c r="C145" s="673"/>
      <c r="D145" s="633"/>
      <c r="E145" s="627"/>
      <c r="F145" s="254" t="s">
        <v>22</v>
      </c>
      <c r="G145" s="252">
        <v>4.3049999999999997</v>
      </c>
      <c r="H145" s="252"/>
      <c r="I145" s="253">
        <f>G145+H145+K144</f>
        <v>7.157</v>
      </c>
      <c r="J145" s="366"/>
      <c r="K145" s="253">
        <f t="shared" si="50"/>
        <v>7.157</v>
      </c>
      <c r="L145" s="394">
        <f t="shared" si="54"/>
        <v>0</v>
      </c>
      <c r="M145" s="453" t="s">
        <v>336</v>
      </c>
      <c r="N145" s="623"/>
      <c r="O145" s="624"/>
      <c r="P145" s="624"/>
      <c r="Q145" s="624"/>
      <c r="R145" s="624"/>
      <c r="S145" s="668"/>
      <c r="T145" s="240"/>
      <c r="U145" s="240"/>
      <c r="V145" s="240"/>
      <c r="W145" s="240"/>
      <c r="X145" s="240"/>
      <c r="Y145" s="240"/>
    </row>
    <row r="146" spans="1:25" s="236" customFormat="1" ht="19.899999999999999" customHeight="1">
      <c r="B146" s="729"/>
      <c r="C146" s="673"/>
      <c r="D146" s="633"/>
      <c r="E146" s="627" t="s">
        <v>372</v>
      </c>
      <c r="F146" s="348" t="s">
        <v>476</v>
      </c>
      <c r="G146" s="252">
        <v>0</v>
      </c>
      <c r="H146" s="252"/>
      <c r="I146" s="253">
        <f>G146+H146</f>
        <v>0</v>
      </c>
      <c r="J146" s="366"/>
      <c r="K146" s="253">
        <f t="shared" si="50"/>
        <v>0</v>
      </c>
      <c r="L146" s="394">
        <v>0</v>
      </c>
      <c r="M146" s="453" t="s">
        <v>336</v>
      </c>
      <c r="N146" s="623">
        <f>G146+G147+G148</f>
        <v>117.32900000000001</v>
      </c>
      <c r="O146" s="624">
        <f t="shared" ref="O146" si="55">H146+H147+H148</f>
        <v>0</v>
      </c>
      <c r="P146" s="624">
        <f>N146+O146</f>
        <v>117.32900000000001</v>
      </c>
      <c r="Q146" s="624">
        <f t="shared" si="51"/>
        <v>10.335000000000001</v>
      </c>
      <c r="R146" s="624">
        <f t="shared" ref="R146" si="56">P146-Q146</f>
        <v>106.994</v>
      </c>
      <c r="S146" s="668">
        <f t="shared" ref="S146" si="57">Q146/P146</f>
        <v>8.8085639526459786E-2</v>
      </c>
      <c r="T146" s="240"/>
      <c r="U146" s="240"/>
      <c r="V146" s="240"/>
      <c r="W146" s="240"/>
      <c r="X146" s="240"/>
      <c r="Y146" s="240"/>
    </row>
    <row r="147" spans="1:25" s="236" customFormat="1" ht="19.899999999999999" customHeight="1">
      <c r="B147" s="729"/>
      <c r="C147" s="673"/>
      <c r="D147" s="633"/>
      <c r="E147" s="627"/>
      <c r="F147" s="254" t="s">
        <v>21</v>
      </c>
      <c r="G147" s="252">
        <v>57.042000000000002</v>
      </c>
      <c r="H147" s="252"/>
      <c r="I147" s="253">
        <f>G147+H147+K146</f>
        <v>57.042000000000002</v>
      </c>
      <c r="J147" s="366">
        <v>10.335000000000001</v>
      </c>
      <c r="K147" s="253">
        <f t="shared" si="50"/>
        <v>46.707000000000001</v>
      </c>
      <c r="L147" s="394">
        <f t="shared" si="54"/>
        <v>0.18118228673608922</v>
      </c>
      <c r="M147" s="453" t="s">
        <v>336</v>
      </c>
      <c r="N147" s="623"/>
      <c r="O147" s="624"/>
      <c r="P147" s="624"/>
      <c r="Q147" s="624"/>
      <c r="R147" s="624"/>
      <c r="S147" s="668"/>
      <c r="T147" s="240"/>
      <c r="U147" s="240"/>
      <c r="V147" s="240"/>
      <c r="W147" s="240"/>
      <c r="X147" s="240"/>
      <c r="Y147" s="240"/>
    </row>
    <row r="148" spans="1:25" s="236" customFormat="1" ht="19.899999999999999" customHeight="1" thickBot="1">
      <c r="B148" s="730"/>
      <c r="C148" s="674"/>
      <c r="D148" s="634"/>
      <c r="E148" s="701"/>
      <c r="F148" s="281" t="s">
        <v>22</v>
      </c>
      <c r="G148" s="282">
        <v>60.286999999999999</v>
      </c>
      <c r="H148" s="282"/>
      <c r="I148" s="283">
        <f>G148+H148+K147</f>
        <v>106.994</v>
      </c>
      <c r="J148" s="368"/>
      <c r="K148" s="283">
        <f t="shared" si="50"/>
        <v>106.994</v>
      </c>
      <c r="L148" s="451">
        <f t="shared" si="54"/>
        <v>0</v>
      </c>
      <c r="M148" s="455" t="s">
        <v>336</v>
      </c>
      <c r="N148" s="667"/>
      <c r="O148" s="663"/>
      <c r="P148" s="663"/>
      <c r="Q148" s="663"/>
      <c r="R148" s="663"/>
      <c r="S148" s="700"/>
      <c r="T148" s="240"/>
      <c r="U148" s="240"/>
      <c r="V148" s="240"/>
      <c r="W148" s="240"/>
      <c r="X148" s="240"/>
      <c r="Y148" s="240"/>
    </row>
    <row r="149" spans="1:25" s="236" customFormat="1" ht="19.899999999999999" customHeight="1" thickBot="1">
      <c r="B149" s="422"/>
      <c r="C149" s="409"/>
      <c r="D149" s="409"/>
      <c r="E149" s="457"/>
      <c r="F149" s="423"/>
      <c r="G149" s="458">
        <f>SUM(G80:G148)</f>
        <v>3476.1302999999984</v>
      </c>
      <c r="H149" s="458">
        <f>SUM(H80:H148)</f>
        <v>0</v>
      </c>
      <c r="I149" s="458">
        <f>+H149+G149</f>
        <v>3476.1302999999984</v>
      </c>
      <c r="J149" s="459">
        <f>SUM(J80:J148)</f>
        <v>374.31799999999993</v>
      </c>
      <c r="K149" s="423">
        <f t="shared" ref="K149" si="58">I149-J149</f>
        <v>3101.8122999999987</v>
      </c>
      <c r="L149" s="460">
        <f t="shared" ref="L149" si="59">J149/I149</f>
        <v>0.10768238463328031</v>
      </c>
      <c r="M149" s="461" t="s">
        <v>336</v>
      </c>
      <c r="N149" s="462"/>
      <c r="O149" s="462"/>
      <c r="P149" s="463"/>
      <c r="Q149" s="463"/>
      <c r="R149" s="463"/>
      <c r="S149" s="464"/>
      <c r="T149" s="240"/>
      <c r="U149" s="240"/>
      <c r="V149" s="240"/>
      <c r="W149" s="240"/>
      <c r="X149" s="240"/>
      <c r="Y149" s="240"/>
    </row>
    <row r="150" spans="1:25" s="236" customFormat="1" ht="19.899999999999999" customHeight="1">
      <c r="A150" s="626">
        <v>101</v>
      </c>
      <c r="B150" s="732" t="s">
        <v>441</v>
      </c>
      <c r="C150" s="736" t="s">
        <v>385</v>
      </c>
      <c r="D150" s="676" t="s">
        <v>385</v>
      </c>
      <c r="E150" s="495" t="s">
        <v>385</v>
      </c>
      <c r="F150" s="350" t="s">
        <v>476</v>
      </c>
      <c r="G150" s="351">
        <v>185.386</v>
      </c>
      <c r="H150" s="351"/>
      <c r="I150" s="352">
        <f>G150+H150</f>
        <v>185.386</v>
      </c>
      <c r="J150" s="357">
        <v>33.704000000000001</v>
      </c>
      <c r="K150" s="352">
        <f>I150-J150</f>
        <v>151.68199999999999</v>
      </c>
      <c r="L150" s="353">
        <f>J150/I150</f>
        <v>0.18180445125306119</v>
      </c>
      <c r="M150" s="465" t="s">
        <v>336</v>
      </c>
      <c r="N150" s="683">
        <f>G150+G152+G153</f>
        <v>1105.8130000000001</v>
      </c>
      <c r="O150" s="684">
        <f>H150+H152+H153</f>
        <v>0</v>
      </c>
      <c r="P150" s="684">
        <f>N150+O150</f>
        <v>1105.8130000000001</v>
      </c>
      <c r="Q150" s="684">
        <f>J150+J152+J153</f>
        <v>131.774</v>
      </c>
      <c r="R150" s="684">
        <f>P150-Q150</f>
        <v>974.0390000000001</v>
      </c>
      <c r="S150" s="699">
        <f>Q150/P150</f>
        <v>0.11916481358059634</v>
      </c>
      <c r="T150" s="240"/>
      <c r="U150" s="240"/>
      <c r="V150" s="240"/>
      <c r="W150" s="240"/>
      <c r="X150" s="240"/>
      <c r="Y150" s="240"/>
    </row>
    <row r="151" spans="1:25" s="330" customFormat="1" ht="19.899999999999999" customHeight="1">
      <c r="A151" s="626"/>
      <c r="B151" s="733"/>
      <c r="C151" s="737"/>
      <c r="D151" s="628"/>
      <c r="E151" s="675" t="s">
        <v>442</v>
      </c>
      <c r="F151" s="349" t="s">
        <v>476</v>
      </c>
      <c r="G151" s="279">
        <v>0</v>
      </c>
      <c r="H151" s="279"/>
      <c r="I151" s="280">
        <v>0</v>
      </c>
      <c r="J151" s="358"/>
      <c r="K151" s="280">
        <f t="shared" ref="K151:K214" si="60">I151-J151</f>
        <v>0</v>
      </c>
      <c r="L151" s="284">
        <v>0</v>
      </c>
      <c r="M151" s="466" t="s">
        <v>336</v>
      </c>
      <c r="N151" s="623"/>
      <c r="O151" s="624"/>
      <c r="P151" s="624"/>
      <c r="Q151" s="624"/>
      <c r="R151" s="624"/>
      <c r="S151" s="668"/>
      <c r="T151" s="261"/>
      <c r="U151" s="261"/>
      <c r="V151" s="261"/>
      <c r="W151" s="261"/>
      <c r="X151" s="261"/>
      <c r="Y151" s="261"/>
    </row>
    <row r="152" spans="1:25" s="236" customFormat="1" ht="19.899999999999999" customHeight="1">
      <c r="A152" s="626"/>
      <c r="B152" s="734"/>
      <c r="C152" s="737"/>
      <c r="D152" s="628"/>
      <c r="E152" s="675"/>
      <c r="F152" s="278" t="s">
        <v>21</v>
      </c>
      <c r="G152" s="279">
        <v>452.73099999999999</v>
      </c>
      <c r="H152" s="279"/>
      <c r="I152" s="280">
        <f>G152+H152+K150</f>
        <v>604.41300000000001</v>
      </c>
      <c r="J152" s="358">
        <v>98.07</v>
      </c>
      <c r="K152" s="280">
        <f t="shared" si="60"/>
        <v>506.34300000000002</v>
      </c>
      <c r="L152" s="284">
        <f t="shared" ref="L152:L213" si="61">J152/I152</f>
        <v>0.16225660268723538</v>
      </c>
      <c r="M152" s="466" t="s">
        <v>336</v>
      </c>
      <c r="N152" s="623"/>
      <c r="O152" s="624"/>
      <c r="P152" s="624"/>
      <c r="Q152" s="624"/>
      <c r="R152" s="624"/>
      <c r="S152" s="668"/>
      <c r="T152" s="240"/>
      <c r="U152" s="240"/>
      <c r="V152" s="240"/>
      <c r="W152" s="240"/>
      <c r="X152" s="240"/>
      <c r="Y152" s="240"/>
    </row>
    <row r="153" spans="1:25" s="236" customFormat="1" ht="19.5" customHeight="1">
      <c r="A153" s="626"/>
      <c r="B153" s="734"/>
      <c r="C153" s="737"/>
      <c r="D153" s="628"/>
      <c r="E153" s="675"/>
      <c r="F153" s="278" t="s">
        <v>22</v>
      </c>
      <c r="G153" s="279">
        <v>467.69600000000003</v>
      </c>
      <c r="H153" s="280"/>
      <c r="I153" s="280">
        <f>G153+H153+K152</f>
        <v>974.03899999999999</v>
      </c>
      <c r="J153" s="358"/>
      <c r="K153" s="280">
        <f t="shared" si="60"/>
        <v>974.03899999999999</v>
      </c>
      <c r="L153" s="284">
        <f t="shared" si="61"/>
        <v>0</v>
      </c>
      <c r="M153" s="466" t="s">
        <v>336</v>
      </c>
      <c r="N153" s="623"/>
      <c r="O153" s="624"/>
      <c r="P153" s="624"/>
      <c r="Q153" s="624"/>
      <c r="R153" s="624"/>
      <c r="S153" s="668"/>
      <c r="T153" s="240"/>
      <c r="U153" s="240"/>
      <c r="V153" s="240"/>
      <c r="W153" s="240"/>
      <c r="X153" s="240"/>
      <c r="Y153" s="240"/>
    </row>
    <row r="154" spans="1:25" s="236" customFormat="1" ht="19.899999999999999" customHeight="1">
      <c r="A154" s="626">
        <v>102</v>
      </c>
      <c r="B154" s="734"/>
      <c r="C154" s="737"/>
      <c r="D154" s="628" t="s">
        <v>385</v>
      </c>
      <c r="E154" s="662" t="s">
        <v>443</v>
      </c>
      <c r="F154" s="278" t="s">
        <v>476</v>
      </c>
      <c r="G154" s="279">
        <v>0</v>
      </c>
      <c r="H154" s="279"/>
      <c r="I154" s="280">
        <f t="shared" ref="I154" si="62">G154+H154</f>
        <v>0</v>
      </c>
      <c r="J154" s="358"/>
      <c r="K154" s="280">
        <f t="shared" si="60"/>
        <v>0</v>
      </c>
      <c r="L154" s="284">
        <v>0</v>
      </c>
      <c r="M154" s="466" t="s">
        <v>336</v>
      </c>
      <c r="N154" s="623">
        <f t="shared" ref="N154:O154" si="63">G154+G155+G156</f>
        <v>58.647999999999996</v>
      </c>
      <c r="O154" s="624">
        <f t="shared" si="63"/>
        <v>0</v>
      </c>
      <c r="P154" s="624">
        <f t="shared" ref="P154" si="64">N154+O154</f>
        <v>58.647999999999996</v>
      </c>
      <c r="Q154" s="624">
        <f t="shared" ref="Q154" si="65">J154+J155+J156</f>
        <v>2.738</v>
      </c>
      <c r="R154" s="624">
        <f t="shared" ref="R154" si="66">P154-Q154</f>
        <v>55.91</v>
      </c>
      <c r="S154" s="668">
        <f t="shared" ref="S154" si="67">Q154/P154</f>
        <v>4.6685308961942437E-2</v>
      </c>
      <c r="T154" s="240"/>
      <c r="U154" s="240"/>
      <c r="V154" s="240"/>
      <c r="W154" s="240"/>
      <c r="X154" s="240"/>
      <c r="Y154" s="240"/>
    </row>
    <row r="155" spans="1:25" s="236" customFormat="1" ht="19.899999999999999" customHeight="1">
      <c r="A155" s="626"/>
      <c r="B155" s="734"/>
      <c r="C155" s="737"/>
      <c r="D155" s="628"/>
      <c r="E155" s="662"/>
      <c r="F155" s="278" t="s">
        <v>21</v>
      </c>
      <c r="G155" s="279">
        <v>28.847000000000001</v>
      </c>
      <c r="H155" s="279"/>
      <c r="I155" s="280">
        <f>G155+H155+K154</f>
        <v>28.847000000000001</v>
      </c>
      <c r="J155" s="358">
        <v>2.738</v>
      </c>
      <c r="K155" s="280">
        <f t="shared" si="60"/>
        <v>26.109000000000002</v>
      </c>
      <c r="L155" s="284">
        <f t="shared" si="61"/>
        <v>9.4914549173224241E-2</v>
      </c>
      <c r="M155" s="466" t="s">
        <v>336</v>
      </c>
      <c r="N155" s="623"/>
      <c r="O155" s="624"/>
      <c r="P155" s="624"/>
      <c r="Q155" s="624"/>
      <c r="R155" s="624"/>
      <c r="S155" s="668"/>
      <c r="T155" s="240"/>
      <c r="U155" s="240"/>
      <c r="V155" s="240"/>
      <c r="W155" s="240"/>
      <c r="X155" s="240"/>
      <c r="Y155" s="240"/>
    </row>
    <row r="156" spans="1:25" s="236" customFormat="1" ht="19.899999999999999" customHeight="1">
      <c r="A156" s="626"/>
      <c r="B156" s="734"/>
      <c r="C156" s="737"/>
      <c r="D156" s="628"/>
      <c r="E156" s="662"/>
      <c r="F156" s="278" t="s">
        <v>22</v>
      </c>
      <c r="G156" s="279">
        <v>29.800999999999998</v>
      </c>
      <c r="H156" s="279"/>
      <c r="I156" s="280">
        <f>G156+H156+K155</f>
        <v>55.91</v>
      </c>
      <c r="J156" s="358"/>
      <c r="K156" s="280">
        <f t="shared" si="60"/>
        <v>55.91</v>
      </c>
      <c r="L156" s="284">
        <f t="shared" si="61"/>
        <v>0</v>
      </c>
      <c r="M156" s="466" t="s">
        <v>336</v>
      </c>
      <c r="N156" s="623"/>
      <c r="O156" s="624"/>
      <c r="P156" s="624"/>
      <c r="Q156" s="624"/>
      <c r="R156" s="624"/>
      <c r="S156" s="668"/>
      <c r="T156" s="240"/>
      <c r="U156" s="240"/>
      <c r="V156" s="240"/>
      <c r="W156" s="240"/>
      <c r="X156" s="240"/>
      <c r="Y156" s="240"/>
    </row>
    <row r="157" spans="1:25" s="236" customFormat="1" ht="19.899999999999999" customHeight="1">
      <c r="A157" s="626">
        <v>103</v>
      </c>
      <c r="B157" s="734"/>
      <c r="C157" s="737"/>
      <c r="D157" s="628" t="s">
        <v>385</v>
      </c>
      <c r="E157" s="662" t="s">
        <v>444</v>
      </c>
      <c r="F157" s="349" t="s">
        <v>476</v>
      </c>
      <c r="G157" s="279">
        <v>0</v>
      </c>
      <c r="H157" s="279"/>
      <c r="I157" s="280">
        <f t="shared" ref="I157" si="68">G157+H157</f>
        <v>0</v>
      </c>
      <c r="J157" s="358"/>
      <c r="K157" s="280">
        <f t="shared" si="60"/>
        <v>0</v>
      </c>
      <c r="L157" s="284">
        <v>0</v>
      </c>
      <c r="M157" s="466" t="s">
        <v>336</v>
      </c>
      <c r="N157" s="623">
        <f t="shared" ref="N157:O157" si="69">G157+G158+G159</f>
        <v>132.69</v>
      </c>
      <c r="O157" s="624">
        <f t="shared" si="69"/>
        <v>0</v>
      </c>
      <c r="P157" s="624">
        <f t="shared" ref="P157" si="70">N157+O157</f>
        <v>132.69</v>
      </c>
      <c r="Q157" s="624">
        <f>J157+J158+J159</f>
        <v>2.13</v>
      </c>
      <c r="R157" s="624">
        <f t="shared" ref="R157" si="71">P157-Q157</f>
        <v>130.56</v>
      </c>
      <c r="S157" s="668">
        <f t="shared" ref="S157" si="72">Q157/P157</f>
        <v>1.6052453086140627E-2</v>
      </c>
    </row>
    <row r="158" spans="1:25" s="236" customFormat="1" ht="19.899999999999999" customHeight="1">
      <c r="A158" s="626"/>
      <c r="B158" s="734"/>
      <c r="C158" s="737"/>
      <c r="D158" s="628"/>
      <c r="E158" s="662"/>
      <c r="F158" s="278" t="s">
        <v>21</v>
      </c>
      <c r="G158" s="279">
        <v>65.266000000000005</v>
      </c>
      <c r="H158" s="279"/>
      <c r="I158" s="280">
        <f>G158+H158+K157</f>
        <v>65.266000000000005</v>
      </c>
      <c r="J158" s="358">
        <v>2.13</v>
      </c>
      <c r="K158" s="280">
        <f t="shared" si="60"/>
        <v>63.136000000000003</v>
      </c>
      <c r="L158" s="284">
        <f t="shared" si="61"/>
        <v>3.2635675543161824E-2</v>
      </c>
      <c r="M158" s="466" t="s">
        <v>336</v>
      </c>
      <c r="N158" s="623"/>
      <c r="O158" s="624"/>
      <c r="P158" s="624"/>
      <c r="Q158" s="624"/>
      <c r="R158" s="624"/>
      <c r="S158" s="668"/>
    </row>
    <row r="159" spans="1:25" s="236" customFormat="1" ht="19.899999999999999" customHeight="1">
      <c r="A159" s="626"/>
      <c r="B159" s="734"/>
      <c r="C159" s="737"/>
      <c r="D159" s="628"/>
      <c r="E159" s="662"/>
      <c r="F159" s="278" t="s">
        <v>22</v>
      </c>
      <c r="G159" s="279">
        <v>67.424000000000007</v>
      </c>
      <c r="H159" s="279"/>
      <c r="I159" s="280">
        <f>G159+H159+K158</f>
        <v>130.56</v>
      </c>
      <c r="J159" s="358"/>
      <c r="K159" s="280">
        <f t="shared" si="60"/>
        <v>130.56</v>
      </c>
      <c r="L159" s="284">
        <f t="shared" si="61"/>
        <v>0</v>
      </c>
      <c r="M159" s="466" t="s">
        <v>336</v>
      </c>
      <c r="N159" s="623"/>
      <c r="O159" s="624"/>
      <c r="P159" s="624"/>
      <c r="Q159" s="624"/>
      <c r="R159" s="624"/>
      <c r="S159" s="668"/>
    </row>
    <row r="160" spans="1:25" s="236" customFormat="1" ht="19.899999999999999" customHeight="1">
      <c r="A160" s="626">
        <v>104</v>
      </c>
      <c r="B160" s="734"/>
      <c r="C160" s="737"/>
      <c r="D160" s="628" t="s">
        <v>385</v>
      </c>
      <c r="E160" s="877" t="s">
        <v>445</v>
      </c>
      <c r="F160" s="278" t="s">
        <v>476</v>
      </c>
      <c r="G160" s="279">
        <v>0</v>
      </c>
      <c r="H160" s="279"/>
      <c r="I160" s="280">
        <f t="shared" ref="I160" si="73">G160+H160</f>
        <v>0</v>
      </c>
      <c r="J160" s="358"/>
      <c r="K160" s="280">
        <f t="shared" si="60"/>
        <v>0</v>
      </c>
      <c r="L160" s="284">
        <v>0</v>
      </c>
      <c r="M160" s="466" t="s">
        <v>336</v>
      </c>
      <c r="N160" s="623">
        <f t="shared" ref="N160:O160" si="74">G160+G161+G162</f>
        <v>30.805</v>
      </c>
      <c r="O160" s="624">
        <f t="shared" si="74"/>
        <v>0</v>
      </c>
      <c r="P160" s="624">
        <f t="shared" ref="P160" si="75">N160+O160</f>
        <v>30.805</v>
      </c>
      <c r="Q160" s="624">
        <f t="shared" ref="Q160" si="76">J160+J161+J162</f>
        <v>2.0339999999999998</v>
      </c>
      <c r="R160" s="624">
        <f t="shared" ref="R160" si="77">P160-Q160</f>
        <v>28.771000000000001</v>
      </c>
      <c r="S160" s="668">
        <f t="shared" ref="S160" si="78">Q160/P160</f>
        <v>6.6028242168479134E-2</v>
      </c>
    </row>
    <row r="161" spans="1:19" s="236" customFormat="1" ht="19.899999999999999" customHeight="1">
      <c r="A161" s="626">
        <v>104</v>
      </c>
      <c r="B161" s="734"/>
      <c r="C161" s="737"/>
      <c r="D161" s="628"/>
      <c r="E161" s="878"/>
      <c r="F161" s="278" t="s">
        <v>21</v>
      </c>
      <c r="G161" s="279">
        <v>15.151999999999999</v>
      </c>
      <c r="H161" s="279"/>
      <c r="I161" s="280">
        <f>G161+H161+K160</f>
        <v>15.151999999999999</v>
      </c>
      <c r="J161" s="358">
        <v>2.0339999999999998</v>
      </c>
      <c r="K161" s="280">
        <f t="shared" si="60"/>
        <v>13.117999999999999</v>
      </c>
      <c r="L161" s="284">
        <f t="shared" si="61"/>
        <v>0.13423970432946145</v>
      </c>
      <c r="M161" s="466" t="s">
        <v>336</v>
      </c>
      <c r="N161" s="623"/>
      <c r="O161" s="624"/>
      <c r="P161" s="624"/>
      <c r="Q161" s="624"/>
      <c r="R161" s="624"/>
      <c r="S161" s="668"/>
    </row>
    <row r="162" spans="1:19" s="236" customFormat="1" ht="19.899999999999999" customHeight="1">
      <c r="A162" s="626">
        <v>104</v>
      </c>
      <c r="B162" s="734"/>
      <c r="C162" s="737"/>
      <c r="D162" s="628"/>
      <c r="E162" s="879"/>
      <c r="F162" s="278" t="s">
        <v>22</v>
      </c>
      <c r="G162" s="279">
        <v>15.653</v>
      </c>
      <c r="H162" s="279"/>
      <c r="I162" s="280">
        <f>G162+H162+K161</f>
        <v>28.771000000000001</v>
      </c>
      <c r="J162" s="358"/>
      <c r="K162" s="280">
        <f t="shared" si="60"/>
        <v>28.771000000000001</v>
      </c>
      <c r="L162" s="284">
        <f t="shared" si="61"/>
        <v>0</v>
      </c>
      <c r="M162" s="466" t="s">
        <v>336</v>
      </c>
      <c r="N162" s="623"/>
      <c r="O162" s="624"/>
      <c r="P162" s="624"/>
      <c r="Q162" s="624"/>
      <c r="R162" s="624"/>
      <c r="S162" s="668"/>
    </row>
    <row r="163" spans="1:19" s="236" customFormat="1" ht="19.899999999999999" customHeight="1">
      <c r="A163" s="626">
        <v>105</v>
      </c>
      <c r="B163" s="734"/>
      <c r="C163" s="737"/>
      <c r="D163" s="628" t="s">
        <v>385</v>
      </c>
      <c r="E163" s="662" t="s">
        <v>446</v>
      </c>
      <c r="F163" s="349" t="s">
        <v>476</v>
      </c>
      <c r="G163" s="279">
        <v>0</v>
      </c>
      <c r="H163" s="279"/>
      <c r="I163" s="280">
        <f t="shared" ref="I163" si="79">G163+H163</f>
        <v>0</v>
      </c>
      <c r="J163" s="358"/>
      <c r="K163" s="280">
        <f t="shared" si="60"/>
        <v>0</v>
      </c>
      <c r="L163" s="284">
        <v>0</v>
      </c>
      <c r="M163" s="466" t="s">
        <v>336</v>
      </c>
      <c r="N163" s="623">
        <f t="shared" ref="N163:O163" si="80">G163+G164+G165</f>
        <v>73.727000000000004</v>
      </c>
      <c r="O163" s="624">
        <f t="shared" si="80"/>
        <v>0</v>
      </c>
      <c r="P163" s="624">
        <f t="shared" ref="P163" si="81">N163+O163</f>
        <v>73.727000000000004</v>
      </c>
      <c r="Q163" s="624">
        <f t="shared" ref="Q163" si="82">J163+J164+J165</f>
        <v>10.288</v>
      </c>
      <c r="R163" s="624">
        <f t="shared" ref="R163" si="83">P163-Q163</f>
        <v>63.439000000000007</v>
      </c>
      <c r="S163" s="668">
        <f t="shared" ref="S163" si="84">Q163/P163</f>
        <v>0.13954182321266292</v>
      </c>
    </row>
    <row r="164" spans="1:19" s="236" customFormat="1" ht="19.899999999999999" customHeight="1">
      <c r="A164" s="626">
        <v>105</v>
      </c>
      <c r="B164" s="734"/>
      <c r="C164" s="737"/>
      <c r="D164" s="628"/>
      <c r="E164" s="662"/>
      <c r="F164" s="278" t="s">
        <v>21</v>
      </c>
      <c r="G164" s="279">
        <v>36.264000000000003</v>
      </c>
      <c r="H164" s="279"/>
      <c r="I164" s="280">
        <f>G164+H164+K163</f>
        <v>36.264000000000003</v>
      </c>
      <c r="J164" s="358">
        <v>10.288</v>
      </c>
      <c r="K164" s="280">
        <f t="shared" si="60"/>
        <v>25.976000000000003</v>
      </c>
      <c r="L164" s="284">
        <f t="shared" si="61"/>
        <v>0.28369733068607983</v>
      </c>
      <c r="M164" s="466" t="s">
        <v>336</v>
      </c>
      <c r="N164" s="623"/>
      <c r="O164" s="624"/>
      <c r="P164" s="624"/>
      <c r="Q164" s="624"/>
      <c r="R164" s="624"/>
      <c r="S164" s="668"/>
    </row>
    <row r="165" spans="1:19" s="236" customFormat="1" ht="19.899999999999999" customHeight="1">
      <c r="A165" s="626">
        <v>105</v>
      </c>
      <c r="B165" s="734"/>
      <c r="C165" s="737"/>
      <c r="D165" s="628"/>
      <c r="E165" s="662"/>
      <c r="F165" s="278" t="s">
        <v>22</v>
      </c>
      <c r="G165" s="279">
        <v>37.463000000000001</v>
      </c>
      <c r="H165" s="279"/>
      <c r="I165" s="280">
        <f>G165+H165+K164</f>
        <v>63.439000000000007</v>
      </c>
      <c r="J165" s="358"/>
      <c r="K165" s="280">
        <f t="shared" si="60"/>
        <v>63.439000000000007</v>
      </c>
      <c r="L165" s="284">
        <f t="shared" si="61"/>
        <v>0</v>
      </c>
      <c r="M165" s="466" t="s">
        <v>336</v>
      </c>
      <c r="N165" s="623"/>
      <c r="O165" s="624"/>
      <c r="P165" s="624"/>
      <c r="Q165" s="624"/>
      <c r="R165" s="624"/>
      <c r="S165" s="668"/>
    </row>
    <row r="166" spans="1:19" s="236" customFormat="1" ht="19.899999999999999" customHeight="1">
      <c r="A166" s="626">
        <v>106</v>
      </c>
      <c r="B166" s="734"/>
      <c r="C166" s="737"/>
      <c r="D166" s="628" t="s">
        <v>385</v>
      </c>
      <c r="E166" s="880" t="s">
        <v>447</v>
      </c>
      <c r="F166" s="278" t="s">
        <v>476</v>
      </c>
      <c r="G166" s="279">
        <v>0</v>
      </c>
      <c r="H166" s="279"/>
      <c r="I166" s="280">
        <f t="shared" ref="I166" si="85">G166+H166</f>
        <v>0</v>
      </c>
      <c r="J166" s="358"/>
      <c r="K166" s="280">
        <f t="shared" si="60"/>
        <v>0</v>
      </c>
      <c r="L166" s="284">
        <v>0</v>
      </c>
      <c r="M166" s="466" t="s">
        <v>336</v>
      </c>
      <c r="N166" s="623">
        <f t="shared" ref="N166:O166" si="86">G166+G167+G168</f>
        <v>52.682000000000002</v>
      </c>
      <c r="O166" s="624">
        <f t="shared" si="86"/>
        <v>0</v>
      </c>
      <c r="P166" s="624">
        <f t="shared" ref="P166" si="87">N166+O166</f>
        <v>52.682000000000002</v>
      </c>
      <c r="Q166" s="624">
        <f t="shared" ref="Q166" si="88">J166+J167+J168</f>
        <v>0</v>
      </c>
      <c r="R166" s="624">
        <f t="shared" ref="R166" si="89">P166-Q166</f>
        <v>52.682000000000002</v>
      </c>
      <c r="S166" s="668">
        <f t="shared" ref="S166" si="90">Q166/P166</f>
        <v>0</v>
      </c>
    </row>
    <row r="167" spans="1:19" s="236" customFormat="1" ht="19.899999999999999" customHeight="1">
      <c r="A167" s="626">
        <v>106</v>
      </c>
      <c r="B167" s="734"/>
      <c r="C167" s="737"/>
      <c r="D167" s="628"/>
      <c r="E167" s="880"/>
      <c r="F167" s="278" t="s">
        <v>21</v>
      </c>
      <c r="G167" s="279">
        <v>25.913</v>
      </c>
      <c r="H167" s="279"/>
      <c r="I167" s="280">
        <f>G167+H167+K166</f>
        <v>25.913</v>
      </c>
      <c r="J167" s="358"/>
      <c r="K167" s="280">
        <f t="shared" si="60"/>
        <v>25.913</v>
      </c>
      <c r="L167" s="284">
        <f t="shared" si="61"/>
        <v>0</v>
      </c>
      <c r="M167" s="466" t="s">
        <v>336</v>
      </c>
      <c r="N167" s="623"/>
      <c r="O167" s="624"/>
      <c r="P167" s="624"/>
      <c r="Q167" s="624"/>
      <c r="R167" s="624"/>
      <c r="S167" s="668"/>
    </row>
    <row r="168" spans="1:19" s="236" customFormat="1" ht="19.899999999999999" customHeight="1">
      <c r="A168" s="626">
        <v>106</v>
      </c>
      <c r="B168" s="734"/>
      <c r="C168" s="737"/>
      <c r="D168" s="628"/>
      <c r="E168" s="880"/>
      <c r="F168" s="278" t="s">
        <v>22</v>
      </c>
      <c r="G168" s="279">
        <v>26.768999999999998</v>
      </c>
      <c r="H168" s="292"/>
      <c r="I168" s="280">
        <f>G168+H168+K167</f>
        <v>52.682000000000002</v>
      </c>
      <c r="J168" s="358"/>
      <c r="K168" s="280">
        <f t="shared" si="60"/>
        <v>52.682000000000002</v>
      </c>
      <c r="L168" s="284">
        <f t="shared" si="61"/>
        <v>0</v>
      </c>
      <c r="M168" s="466" t="s">
        <v>336</v>
      </c>
      <c r="N168" s="623"/>
      <c r="O168" s="624"/>
      <c r="P168" s="624"/>
      <c r="Q168" s="624"/>
      <c r="R168" s="624"/>
      <c r="S168" s="668"/>
    </row>
    <row r="169" spans="1:19" s="236" customFormat="1" ht="19.899999999999999" customHeight="1">
      <c r="A169" s="626">
        <v>108</v>
      </c>
      <c r="B169" s="734"/>
      <c r="C169" s="737"/>
      <c r="D169" s="628" t="s">
        <v>385</v>
      </c>
      <c r="E169" s="675" t="s">
        <v>481</v>
      </c>
      <c r="F169" s="349" t="s">
        <v>476</v>
      </c>
      <c r="G169" s="279">
        <v>0</v>
      </c>
      <c r="H169" s="279"/>
      <c r="I169" s="280">
        <f t="shared" ref="I169" si="91">G169+H169</f>
        <v>0</v>
      </c>
      <c r="J169" s="358"/>
      <c r="K169" s="280">
        <f t="shared" si="60"/>
        <v>0</v>
      </c>
      <c r="L169" s="284">
        <v>0</v>
      </c>
      <c r="M169" s="466" t="s">
        <v>336</v>
      </c>
      <c r="N169" s="623">
        <f t="shared" ref="N169:O169" si="92">G169+G170+G171</f>
        <v>28.253</v>
      </c>
      <c r="O169" s="624">
        <f t="shared" si="92"/>
        <v>0</v>
      </c>
      <c r="P169" s="624">
        <f t="shared" ref="P169" si="93">N169+O169</f>
        <v>28.253</v>
      </c>
      <c r="Q169" s="624">
        <f t="shared" ref="Q169" si="94">J169+J170+J171</f>
        <v>0</v>
      </c>
      <c r="R169" s="624">
        <f t="shared" ref="R169" si="95">P169-Q169</f>
        <v>28.253</v>
      </c>
      <c r="S169" s="668">
        <f t="shared" ref="S169" si="96">Q169/P169</f>
        <v>0</v>
      </c>
    </row>
    <row r="170" spans="1:19" s="236" customFormat="1" ht="19.899999999999999" customHeight="1">
      <c r="A170" s="626">
        <v>108</v>
      </c>
      <c r="B170" s="734"/>
      <c r="C170" s="737"/>
      <c r="D170" s="628"/>
      <c r="E170" s="675"/>
      <c r="F170" s="278" t="s">
        <v>21</v>
      </c>
      <c r="G170" s="279">
        <v>13.897</v>
      </c>
      <c r="H170" s="493"/>
      <c r="I170" s="280">
        <f>G170+H170+K169</f>
        <v>13.897</v>
      </c>
      <c r="J170" s="358"/>
      <c r="K170" s="280">
        <f t="shared" si="60"/>
        <v>13.897</v>
      </c>
      <c r="L170" s="284">
        <f t="shared" si="61"/>
        <v>0</v>
      </c>
      <c r="M170" s="466" t="s">
        <v>336</v>
      </c>
      <c r="N170" s="623"/>
      <c r="O170" s="624"/>
      <c r="P170" s="624"/>
      <c r="Q170" s="624"/>
      <c r="R170" s="624"/>
      <c r="S170" s="668"/>
    </row>
    <row r="171" spans="1:19" s="236" customFormat="1" ht="19.899999999999999" customHeight="1">
      <c r="A171" s="626">
        <v>108</v>
      </c>
      <c r="B171" s="734"/>
      <c r="C171" s="737"/>
      <c r="D171" s="628"/>
      <c r="E171" s="675"/>
      <c r="F171" s="278" t="s">
        <v>22</v>
      </c>
      <c r="G171" s="279">
        <v>14.356</v>
      </c>
      <c r="H171" s="279"/>
      <c r="I171" s="280">
        <f>G171+H171+K170</f>
        <v>28.253</v>
      </c>
      <c r="J171" s="358"/>
      <c r="K171" s="280">
        <f t="shared" si="60"/>
        <v>28.253</v>
      </c>
      <c r="L171" s="284">
        <f t="shared" si="61"/>
        <v>0</v>
      </c>
      <c r="M171" s="466" t="s">
        <v>336</v>
      </c>
      <c r="N171" s="623"/>
      <c r="O171" s="624"/>
      <c r="P171" s="624"/>
      <c r="Q171" s="624"/>
      <c r="R171" s="624"/>
      <c r="S171" s="668"/>
    </row>
    <row r="172" spans="1:19" s="236" customFormat="1" ht="19.899999999999999" customHeight="1">
      <c r="A172" s="626">
        <v>110</v>
      </c>
      <c r="B172" s="734"/>
      <c r="C172" s="737"/>
      <c r="D172" s="628" t="s">
        <v>385</v>
      </c>
      <c r="E172" s="662" t="s">
        <v>448</v>
      </c>
      <c r="F172" s="278" t="s">
        <v>476</v>
      </c>
      <c r="G172" s="279">
        <v>0</v>
      </c>
      <c r="H172" s="279"/>
      <c r="I172" s="280">
        <f t="shared" ref="I172" si="97">G172+H172</f>
        <v>0</v>
      </c>
      <c r="J172" s="358"/>
      <c r="K172" s="280">
        <f t="shared" si="60"/>
        <v>0</v>
      </c>
      <c r="L172" s="284">
        <v>0</v>
      </c>
      <c r="M172" s="466" t="s">
        <v>336</v>
      </c>
      <c r="N172" s="623">
        <f t="shared" ref="N172:O172" si="98">G172+G173+G174</f>
        <v>59.451999999999998</v>
      </c>
      <c r="O172" s="624">
        <f t="shared" si="98"/>
        <v>0</v>
      </c>
      <c r="P172" s="624">
        <f t="shared" ref="P172" si="99">N172+O172</f>
        <v>59.451999999999998</v>
      </c>
      <c r="Q172" s="624">
        <f t="shared" ref="Q172" si="100">J172+J173+J174</f>
        <v>0</v>
      </c>
      <c r="R172" s="624">
        <f t="shared" ref="R172" si="101">P172-Q172</f>
        <v>59.451999999999998</v>
      </c>
      <c r="S172" s="668">
        <f t="shared" ref="S172" si="102">Q172/P172</f>
        <v>0</v>
      </c>
    </row>
    <row r="173" spans="1:19" s="236" customFormat="1" ht="19.899999999999999" customHeight="1">
      <c r="A173" s="626">
        <v>110</v>
      </c>
      <c r="B173" s="734"/>
      <c r="C173" s="737"/>
      <c r="D173" s="628"/>
      <c r="E173" s="662"/>
      <c r="F173" s="278" t="s">
        <v>21</v>
      </c>
      <c r="G173" s="279">
        <v>29.242999999999999</v>
      </c>
      <c r="H173" s="279"/>
      <c r="I173" s="280">
        <f>G173+H173+K172</f>
        <v>29.242999999999999</v>
      </c>
      <c r="J173" s="358"/>
      <c r="K173" s="280">
        <f t="shared" si="60"/>
        <v>29.242999999999999</v>
      </c>
      <c r="L173" s="284">
        <f t="shared" si="61"/>
        <v>0</v>
      </c>
      <c r="M173" s="466" t="s">
        <v>336</v>
      </c>
      <c r="N173" s="623"/>
      <c r="O173" s="624"/>
      <c r="P173" s="624"/>
      <c r="Q173" s="624"/>
      <c r="R173" s="624"/>
      <c r="S173" s="668"/>
    </row>
    <row r="174" spans="1:19" s="236" customFormat="1" ht="19.899999999999999" customHeight="1">
      <c r="A174" s="626">
        <v>110</v>
      </c>
      <c r="B174" s="734"/>
      <c r="C174" s="737"/>
      <c r="D174" s="628"/>
      <c r="E174" s="662"/>
      <c r="F174" s="278" t="s">
        <v>22</v>
      </c>
      <c r="G174" s="279">
        <v>30.209</v>
      </c>
      <c r="H174" s="279"/>
      <c r="I174" s="280">
        <f>G174+H174+K173</f>
        <v>59.451999999999998</v>
      </c>
      <c r="J174" s="358"/>
      <c r="K174" s="280">
        <f t="shared" si="60"/>
        <v>59.451999999999998</v>
      </c>
      <c r="L174" s="284">
        <f t="shared" si="61"/>
        <v>0</v>
      </c>
      <c r="M174" s="466" t="s">
        <v>336</v>
      </c>
      <c r="N174" s="623"/>
      <c r="O174" s="624"/>
      <c r="P174" s="624"/>
      <c r="Q174" s="624"/>
      <c r="R174" s="624"/>
      <c r="S174" s="668"/>
    </row>
    <row r="175" spans="1:19" s="236" customFormat="1" ht="19.899999999999999" customHeight="1">
      <c r="A175" s="626">
        <v>111</v>
      </c>
      <c r="B175" s="734"/>
      <c r="C175" s="737"/>
      <c r="D175" s="628" t="s">
        <v>385</v>
      </c>
      <c r="E175" s="662" t="s">
        <v>482</v>
      </c>
      <c r="F175" s="349" t="s">
        <v>476</v>
      </c>
      <c r="G175" s="279">
        <v>0</v>
      </c>
      <c r="H175" s="494"/>
      <c r="I175" s="280">
        <f t="shared" ref="I175" si="103">G175+H175</f>
        <v>0</v>
      </c>
      <c r="J175" s="358"/>
      <c r="K175" s="280">
        <f t="shared" si="60"/>
        <v>0</v>
      </c>
      <c r="L175" s="284">
        <v>0</v>
      </c>
      <c r="M175" s="466" t="s">
        <v>336</v>
      </c>
      <c r="N175" s="623">
        <f t="shared" ref="N175:O175" si="104">G175+G176+G177</f>
        <v>121.066</v>
      </c>
      <c r="O175" s="624">
        <f t="shared" si="104"/>
        <v>0</v>
      </c>
      <c r="P175" s="624">
        <f t="shared" ref="P175" si="105">N175+O175</f>
        <v>121.066</v>
      </c>
      <c r="Q175" s="624">
        <f t="shared" ref="Q175" si="106">J175+J176+J177</f>
        <v>6.32</v>
      </c>
      <c r="R175" s="624">
        <f t="shared" ref="R175" si="107">P175-Q175</f>
        <v>114.74600000000001</v>
      </c>
      <c r="S175" s="668">
        <f t="shared" ref="S175" si="108">Q175/P175</f>
        <v>5.2202930632877932E-2</v>
      </c>
    </row>
    <row r="176" spans="1:19" s="236" customFormat="1" ht="19.899999999999999" customHeight="1">
      <c r="A176" s="626">
        <v>111</v>
      </c>
      <c r="B176" s="734"/>
      <c r="C176" s="737"/>
      <c r="D176" s="628"/>
      <c r="E176" s="662"/>
      <c r="F176" s="278" t="s">
        <v>21</v>
      </c>
      <c r="G176" s="279">
        <v>59.548999999999999</v>
      </c>
      <c r="H176" s="494"/>
      <c r="I176" s="280">
        <f>G176+H176+K175</f>
        <v>59.548999999999999</v>
      </c>
      <c r="J176" s="358">
        <v>6.32</v>
      </c>
      <c r="K176" s="280">
        <f t="shared" si="60"/>
        <v>53.228999999999999</v>
      </c>
      <c r="L176" s="284">
        <f t="shared" si="61"/>
        <v>0.10613108532469059</v>
      </c>
      <c r="M176" s="466" t="s">
        <v>336</v>
      </c>
      <c r="N176" s="623"/>
      <c r="O176" s="624"/>
      <c r="P176" s="624"/>
      <c r="Q176" s="624"/>
      <c r="R176" s="624"/>
      <c r="S176" s="668"/>
    </row>
    <row r="177" spans="1:26" s="236" customFormat="1" ht="19.899999999999999" customHeight="1">
      <c r="A177" s="626">
        <v>111</v>
      </c>
      <c r="B177" s="734"/>
      <c r="C177" s="737"/>
      <c r="D177" s="628"/>
      <c r="E177" s="662"/>
      <c r="F177" s="278" t="s">
        <v>22</v>
      </c>
      <c r="G177" s="279">
        <v>61.517000000000003</v>
      </c>
      <c r="H177" s="494"/>
      <c r="I177" s="280">
        <f>G177+H177+K176</f>
        <v>114.74600000000001</v>
      </c>
      <c r="J177" s="358"/>
      <c r="K177" s="280">
        <f t="shared" si="60"/>
        <v>114.74600000000001</v>
      </c>
      <c r="L177" s="284">
        <f t="shared" si="61"/>
        <v>0</v>
      </c>
      <c r="M177" s="466" t="s">
        <v>336</v>
      </c>
      <c r="N177" s="623"/>
      <c r="O177" s="624"/>
      <c r="P177" s="624"/>
      <c r="Q177" s="624"/>
      <c r="R177" s="624"/>
      <c r="S177" s="668"/>
    </row>
    <row r="178" spans="1:26" s="236" customFormat="1" ht="19.899999999999999" customHeight="1">
      <c r="A178" s="626">
        <v>112</v>
      </c>
      <c r="B178" s="734"/>
      <c r="C178" s="737"/>
      <c r="D178" s="628" t="s">
        <v>385</v>
      </c>
      <c r="E178" s="662" t="s">
        <v>483</v>
      </c>
      <c r="F178" s="278" t="s">
        <v>476</v>
      </c>
      <c r="G178" s="279">
        <v>0</v>
      </c>
      <c r="H178" s="289"/>
      <c r="I178" s="280">
        <f t="shared" ref="I178" si="109">G178+H178</f>
        <v>0</v>
      </c>
      <c r="J178" s="358"/>
      <c r="K178" s="280">
        <f t="shared" si="60"/>
        <v>0</v>
      </c>
      <c r="L178" s="284">
        <v>0</v>
      </c>
      <c r="M178" s="466" t="s">
        <v>336</v>
      </c>
      <c r="N178" s="623">
        <f t="shared" ref="N178:O178" si="110">G178+G179+G180</f>
        <v>25.343</v>
      </c>
      <c r="O178" s="624">
        <f t="shared" si="110"/>
        <v>0</v>
      </c>
      <c r="P178" s="624">
        <f t="shared" ref="P178" si="111">N178+O178</f>
        <v>25.343</v>
      </c>
      <c r="Q178" s="624">
        <f>J178+J179+J180</f>
        <v>0</v>
      </c>
      <c r="R178" s="624">
        <f t="shared" ref="R178" si="112">P178-Q178</f>
        <v>25.343</v>
      </c>
      <c r="S178" s="668">
        <f t="shared" ref="S178" si="113">Q178/P178</f>
        <v>0</v>
      </c>
    </row>
    <row r="179" spans="1:26" s="236" customFormat="1" ht="19.899999999999999" customHeight="1">
      <c r="A179" s="626">
        <v>112</v>
      </c>
      <c r="B179" s="734"/>
      <c r="C179" s="737"/>
      <c r="D179" s="628"/>
      <c r="E179" s="662"/>
      <c r="F179" s="278" t="s">
        <v>21</v>
      </c>
      <c r="G179" s="279">
        <v>12.465</v>
      </c>
      <c r="H179" s="290"/>
      <c r="I179" s="280">
        <f>G179+H179+K178</f>
        <v>12.465</v>
      </c>
      <c r="J179" s="358"/>
      <c r="K179" s="280">
        <f t="shared" si="60"/>
        <v>12.465</v>
      </c>
      <c r="L179" s="284">
        <f t="shared" si="61"/>
        <v>0</v>
      </c>
      <c r="M179" s="466" t="s">
        <v>336</v>
      </c>
      <c r="N179" s="623"/>
      <c r="O179" s="624"/>
      <c r="P179" s="624"/>
      <c r="Q179" s="624"/>
      <c r="R179" s="624"/>
      <c r="S179" s="668"/>
      <c r="Z179" s="236">
        <f>32+5+5.4</f>
        <v>42.4</v>
      </c>
    </row>
    <row r="180" spans="1:26" s="236" customFormat="1" ht="19.899999999999999" customHeight="1">
      <c r="A180" s="626">
        <v>112</v>
      </c>
      <c r="B180" s="734"/>
      <c r="C180" s="737"/>
      <c r="D180" s="628"/>
      <c r="E180" s="662"/>
      <c r="F180" s="278" t="s">
        <v>22</v>
      </c>
      <c r="G180" s="279">
        <v>12.878</v>
      </c>
      <c r="H180" s="291"/>
      <c r="I180" s="280">
        <f>G180+H180+K179</f>
        <v>25.343</v>
      </c>
      <c r="J180" s="358"/>
      <c r="K180" s="280">
        <f t="shared" si="60"/>
        <v>25.343</v>
      </c>
      <c r="L180" s="284">
        <f t="shared" si="61"/>
        <v>0</v>
      </c>
      <c r="M180" s="466" t="s">
        <v>336</v>
      </c>
      <c r="N180" s="623"/>
      <c r="O180" s="624"/>
      <c r="P180" s="624"/>
      <c r="Q180" s="624"/>
      <c r="R180" s="624"/>
      <c r="S180" s="668"/>
    </row>
    <row r="181" spans="1:26" s="236" customFormat="1" ht="19.899999999999999" customHeight="1">
      <c r="A181" s="626">
        <v>115</v>
      </c>
      <c r="B181" s="734"/>
      <c r="C181" s="737"/>
      <c r="D181" s="628" t="s">
        <v>385</v>
      </c>
      <c r="E181" s="661" t="s">
        <v>484</v>
      </c>
      <c r="F181" s="349" t="s">
        <v>476</v>
      </c>
      <c r="G181" s="279">
        <v>0</v>
      </c>
      <c r="H181" s="279"/>
      <c r="I181" s="280">
        <f t="shared" ref="I181" si="114">G181+H181</f>
        <v>0</v>
      </c>
      <c r="J181" s="358"/>
      <c r="K181" s="280">
        <f t="shared" si="60"/>
        <v>0</v>
      </c>
      <c r="L181" s="284">
        <v>0</v>
      </c>
      <c r="M181" s="466" t="s">
        <v>336</v>
      </c>
      <c r="N181" s="623">
        <f t="shared" ref="N181" si="115">G181+G182+G183</f>
        <v>14.789</v>
      </c>
      <c r="O181" s="624">
        <f>H181+H182+H183</f>
        <v>0</v>
      </c>
      <c r="P181" s="624">
        <f t="shared" ref="P181" si="116">N181+O181</f>
        <v>14.789</v>
      </c>
      <c r="Q181" s="624">
        <f t="shared" ref="Q181" si="117">J181+J182+J183</f>
        <v>0</v>
      </c>
      <c r="R181" s="624">
        <f t="shared" ref="R181" si="118">P181-Q181</f>
        <v>14.789</v>
      </c>
      <c r="S181" s="668">
        <f t="shared" ref="S181" si="119">Q181/P181</f>
        <v>0</v>
      </c>
    </row>
    <row r="182" spans="1:26" s="236" customFormat="1" ht="19.899999999999999" customHeight="1">
      <c r="A182" s="626">
        <v>115</v>
      </c>
      <c r="B182" s="734"/>
      <c r="C182" s="737"/>
      <c r="D182" s="628"/>
      <c r="E182" s="661"/>
      <c r="F182" s="278" t="s">
        <v>21</v>
      </c>
      <c r="G182" s="279">
        <v>7.274</v>
      </c>
      <c r="H182" s="279"/>
      <c r="I182" s="280">
        <f>G182+H182+K181</f>
        <v>7.274</v>
      </c>
      <c r="J182" s="358"/>
      <c r="K182" s="280">
        <f t="shared" si="60"/>
        <v>7.274</v>
      </c>
      <c r="L182" s="284">
        <f t="shared" si="61"/>
        <v>0</v>
      </c>
      <c r="M182" s="466" t="s">
        <v>336</v>
      </c>
      <c r="N182" s="623"/>
      <c r="O182" s="624"/>
      <c r="P182" s="624"/>
      <c r="Q182" s="624"/>
      <c r="R182" s="624"/>
      <c r="S182" s="668"/>
    </row>
    <row r="183" spans="1:26" s="236" customFormat="1" ht="19.899999999999999" customHeight="1">
      <c r="A183" s="626">
        <v>115</v>
      </c>
      <c r="B183" s="734"/>
      <c r="C183" s="737"/>
      <c r="D183" s="628"/>
      <c r="E183" s="661"/>
      <c r="F183" s="278" t="s">
        <v>22</v>
      </c>
      <c r="G183" s="279">
        <v>7.5149999999999997</v>
      </c>
      <c r="H183" s="279"/>
      <c r="I183" s="280">
        <f>G183+H183+K182</f>
        <v>14.789</v>
      </c>
      <c r="J183" s="358"/>
      <c r="K183" s="280">
        <f t="shared" si="60"/>
        <v>14.789</v>
      </c>
      <c r="L183" s="284">
        <f t="shared" si="61"/>
        <v>0</v>
      </c>
      <c r="M183" s="466" t="s">
        <v>336</v>
      </c>
      <c r="N183" s="623"/>
      <c r="O183" s="624"/>
      <c r="P183" s="624"/>
      <c r="Q183" s="624"/>
      <c r="R183" s="624"/>
      <c r="S183" s="668"/>
    </row>
    <row r="184" spans="1:26" s="236" customFormat="1" ht="19.899999999999999" customHeight="1">
      <c r="A184" s="626">
        <v>116</v>
      </c>
      <c r="B184" s="734"/>
      <c r="C184" s="737"/>
      <c r="D184" s="628" t="s">
        <v>385</v>
      </c>
      <c r="E184" s="662" t="s">
        <v>485</v>
      </c>
      <c r="F184" s="278" t="s">
        <v>476</v>
      </c>
      <c r="G184" s="279">
        <v>0</v>
      </c>
      <c r="H184" s="279"/>
      <c r="I184" s="280">
        <f t="shared" ref="I184" si="120">G184+H184</f>
        <v>0</v>
      </c>
      <c r="J184" s="358"/>
      <c r="K184" s="280">
        <f t="shared" si="60"/>
        <v>0</v>
      </c>
      <c r="L184" s="284">
        <v>0</v>
      </c>
      <c r="M184" s="466" t="s">
        <v>336</v>
      </c>
      <c r="N184" s="623">
        <f t="shared" ref="N184" si="121">G184+G185+G186</f>
        <v>1.891</v>
      </c>
      <c r="O184" s="624">
        <f>H184+H185+H186</f>
        <v>0</v>
      </c>
      <c r="P184" s="624">
        <f t="shared" ref="P184" si="122">N184+O184</f>
        <v>1.891</v>
      </c>
      <c r="Q184" s="624">
        <f t="shared" ref="Q184" si="123">J184+J185+J186</f>
        <v>0</v>
      </c>
      <c r="R184" s="624">
        <f t="shared" ref="R184" si="124">P184-Q184</f>
        <v>1.891</v>
      </c>
      <c r="S184" s="668">
        <f t="shared" ref="S184" si="125">Q184/P184</f>
        <v>0</v>
      </c>
    </row>
    <row r="185" spans="1:26" s="236" customFormat="1" ht="19.899999999999999" customHeight="1">
      <c r="A185" s="626">
        <v>116</v>
      </c>
      <c r="B185" s="734"/>
      <c r="C185" s="737"/>
      <c r="D185" s="628"/>
      <c r="E185" s="662"/>
      <c r="F185" s="278" t="s">
        <v>21</v>
      </c>
      <c r="G185" s="279">
        <v>0.93</v>
      </c>
      <c r="H185" s="279"/>
      <c r="I185" s="280">
        <f>G185+H185+K184</f>
        <v>0.93</v>
      </c>
      <c r="J185" s="358"/>
      <c r="K185" s="280">
        <f t="shared" si="60"/>
        <v>0.93</v>
      </c>
      <c r="L185" s="284">
        <f t="shared" si="61"/>
        <v>0</v>
      </c>
      <c r="M185" s="466" t="s">
        <v>336</v>
      </c>
      <c r="N185" s="623"/>
      <c r="O185" s="624"/>
      <c r="P185" s="624"/>
      <c r="Q185" s="624"/>
      <c r="R185" s="624"/>
      <c r="S185" s="668"/>
    </row>
    <row r="186" spans="1:26" s="236" customFormat="1" ht="19.899999999999999" customHeight="1">
      <c r="A186" s="626">
        <v>116</v>
      </c>
      <c r="B186" s="734"/>
      <c r="C186" s="737"/>
      <c r="D186" s="628"/>
      <c r="E186" s="662"/>
      <c r="F186" s="278" t="s">
        <v>22</v>
      </c>
      <c r="G186" s="279">
        <v>0.96099999999999997</v>
      </c>
      <c r="H186" s="279"/>
      <c r="I186" s="280">
        <f>G186+H186+K185</f>
        <v>1.891</v>
      </c>
      <c r="J186" s="358"/>
      <c r="K186" s="280">
        <f t="shared" si="60"/>
        <v>1.891</v>
      </c>
      <c r="L186" s="284">
        <f t="shared" si="61"/>
        <v>0</v>
      </c>
      <c r="M186" s="466" t="s">
        <v>336</v>
      </c>
      <c r="N186" s="623"/>
      <c r="O186" s="624"/>
      <c r="P186" s="624"/>
      <c r="Q186" s="624"/>
      <c r="R186" s="624"/>
      <c r="S186" s="668"/>
    </row>
    <row r="187" spans="1:26" s="236" customFormat="1" ht="19.899999999999999" customHeight="1">
      <c r="A187" s="626">
        <v>117</v>
      </c>
      <c r="B187" s="734"/>
      <c r="C187" s="737"/>
      <c r="D187" s="628" t="s">
        <v>385</v>
      </c>
      <c r="E187" s="661" t="s">
        <v>486</v>
      </c>
      <c r="F187" s="349" t="s">
        <v>476</v>
      </c>
      <c r="G187" s="279">
        <v>0</v>
      </c>
      <c r="H187" s="279"/>
      <c r="I187" s="280">
        <f t="shared" ref="I187" si="126">G187+H187</f>
        <v>0</v>
      </c>
      <c r="J187" s="358"/>
      <c r="K187" s="280">
        <f t="shared" si="60"/>
        <v>0</v>
      </c>
      <c r="L187" s="284">
        <v>0</v>
      </c>
      <c r="M187" s="466" t="s">
        <v>336</v>
      </c>
      <c r="N187" s="623">
        <f t="shared" ref="N187:O187" si="127">G187+G188+G189</f>
        <v>7.1689999999999996</v>
      </c>
      <c r="O187" s="624">
        <f t="shared" si="127"/>
        <v>0</v>
      </c>
      <c r="P187" s="624">
        <f t="shared" ref="P187" si="128">N187+O187</f>
        <v>7.1689999999999996</v>
      </c>
      <c r="Q187" s="624">
        <f t="shared" ref="Q187" si="129">J187+J188+J189</f>
        <v>0</v>
      </c>
      <c r="R187" s="624">
        <f t="shared" ref="R187" si="130">P187-Q187</f>
        <v>7.1689999999999996</v>
      </c>
      <c r="S187" s="668">
        <f t="shared" ref="S187" si="131">Q187/P187</f>
        <v>0</v>
      </c>
    </row>
    <row r="188" spans="1:26" s="236" customFormat="1" ht="19.899999999999999" customHeight="1">
      <c r="A188" s="626">
        <v>117</v>
      </c>
      <c r="B188" s="734"/>
      <c r="C188" s="737"/>
      <c r="D188" s="628"/>
      <c r="E188" s="661"/>
      <c r="F188" s="278" t="s">
        <v>21</v>
      </c>
      <c r="G188" s="279">
        <v>3.5259999999999998</v>
      </c>
      <c r="H188" s="280"/>
      <c r="I188" s="280">
        <f>G188+H188+K187</f>
        <v>3.5259999999999998</v>
      </c>
      <c r="J188" s="358"/>
      <c r="K188" s="280">
        <f t="shared" si="60"/>
        <v>3.5259999999999998</v>
      </c>
      <c r="L188" s="284">
        <f t="shared" si="61"/>
        <v>0</v>
      </c>
      <c r="M188" s="466" t="s">
        <v>336</v>
      </c>
      <c r="N188" s="623"/>
      <c r="O188" s="624"/>
      <c r="P188" s="624"/>
      <c r="Q188" s="624"/>
      <c r="R188" s="624"/>
      <c r="S188" s="668"/>
    </row>
    <row r="189" spans="1:26" s="236" customFormat="1" ht="19.899999999999999" customHeight="1">
      <c r="A189" s="626">
        <v>117</v>
      </c>
      <c r="B189" s="734"/>
      <c r="C189" s="737"/>
      <c r="D189" s="628"/>
      <c r="E189" s="661"/>
      <c r="F189" s="278" t="s">
        <v>22</v>
      </c>
      <c r="G189" s="279">
        <v>3.6429999999999998</v>
      </c>
      <c r="H189" s="279"/>
      <c r="I189" s="280">
        <f>G189+H189+K188</f>
        <v>7.1689999999999996</v>
      </c>
      <c r="J189" s="358"/>
      <c r="K189" s="280">
        <f t="shared" si="60"/>
        <v>7.1689999999999996</v>
      </c>
      <c r="L189" s="284">
        <f t="shared" si="61"/>
        <v>0</v>
      </c>
      <c r="M189" s="466" t="s">
        <v>336</v>
      </c>
      <c r="N189" s="623"/>
      <c r="O189" s="624"/>
      <c r="P189" s="624"/>
      <c r="Q189" s="624"/>
      <c r="R189" s="624"/>
      <c r="S189" s="668"/>
    </row>
    <row r="190" spans="1:26" s="236" customFormat="1" ht="19.899999999999999" customHeight="1">
      <c r="A190" s="626">
        <v>119</v>
      </c>
      <c r="B190" s="734"/>
      <c r="C190" s="737"/>
      <c r="D190" s="628" t="s">
        <v>385</v>
      </c>
      <c r="E190" s="662" t="s">
        <v>487</v>
      </c>
      <c r="F190" s="278" t="s">
        <v>476</v>
      </c>
      <c r="G190" s="279">
        <v>0</v>
      </c>
      <c r="H190" s="279"/>
      <c r="I190" s="280">
        <f t="shared" ref="I190" si="132">G190+H190</f>
        <v>0</v>
      </c>
      <c r="J190" s="358"/>
      <c r="K190" s="280">
        <f t="shared" si="60"/>
        <v>0</v>
      </c>
      <c r="L190" s="284">
        <v>0</v>
      </c>
      <c r="M190" s="466" t="s">
        <v>336</v>
      </c>
      <c r="N190" s="623">
        <f t="shared" ref="N190:O190" si="133">G190+G191+G192</f>
        <v>15.996</v>
      </c>
      <c r="O190" s="624">
        <f t="shared" si="133"/>
        <v>0</v>
      </c>
      <c r="P190" s="624">
        <f t="shared" ref="P190" si="134">N190+O190</f>
        <v>15.996</v>
      </c>
      <c r="Q190" s="624">
        <f t="shared" ref="Q190" si="135">J190+J191+J192</f>
        <v>0.67</v>
      </c>
      <c r="R190" s="624">
        <f t="shared" ref="R190" si="136">P190-Q190</f>
        <v>15.326000000000001</v>
      </c>
      <c r="S190" s="668">
        <f t="shared" ref="S190" si="137">Q190/P190</f>
        <v>4.1885471367841959E-2</v>
      </c>
    </row>
    <row r="191" spans="1:26" s="236" customFormat="1" ht="19.899999999999999" customHeight="1">
      <c r="A191" s="626">
        <v>119</v>
      </c>
      <c r="B191" s="734"/>
      <c r="C191" s="737"/>
      <c r="D191" s="628"/>
      <c r="E191" s="662"/>
      <c r="F191" s="278" t="s">
        <v>21</v>
      </c>
      <c r="G191" s="279">
        <v>7.8680000000000003</v>
      </c>
      <c r="H191" s="279"/>
      <c r="I191" s="280">
        <f>G191+H191+K190</f>
        <v>7.8680000000000003</v>
      </c>
      <c r="J191" s="358">
        <v>0.67</v>
      </c>
      <c r="K191" s="280">
        <f t="shared" si="60"/>
        <v>7.1980000000000004</v>
      </c>
      <c r="L191" s="284">
        <f t="shared" si="61"/>
        <v>8.5155058464667005E-2</v>
      </c>
      <c r="M191" s="466" t="s">
        <v>336</v>
      </c>
      <c r="N191" s="623"/>
      <c r="O191" s="624"/>
      <c r="P191" s="624"/>
      <c r="Q191" s="624"/>
      <c r="R191" s="624"/>
      <c r="S191" s="668"/>
    </row>
    <row r="192" spans="1:26" s="236" customFormat="1" ht="19.899999999999999" customHeight="1">
      <c r="A192" s="626">
        <v>119</v>
      </c>
      <c r="B192" s="734"/>
      <c r="C192" s="737"/>
      <c r="D192" s="628"/>
      <c r="E192" s="662"/>
      <c r="F192" s="278" t="s">
        <v>22</v>
      </c>
      <c r="G192" s="279">
        <v>8.1280000000000001</v>
      </c>
      <c r="H192" s="279"/>
      <c r="I192" s="280">
        <f>G192+H192+K191</f>
        <v>15.326000000000001</v>
      </c>
      <c r="J192" s="358"/>
      <c r="K192" s="280">
        <f t="shared" si="60"/>
        <v>15.326000000000001</v>
      </c>
      <c r="L192" s="284">
        <f t="shared" si="61"/>
        <v>0</v>
      </c>
      <c r="M192" s="466" t="s">
        <v>336</v>
      </c>
      <c r="N192" s="623"/>
      <c r="O192" s="624"/>
      <c r="P192" s="624"/>
      <c r="Q192" s="624"/>
      <c r="R192" s="624"/>
      <c r="S192" s="668"/>
    </row>
    <row r="193" spans="1:19" s="236" customFormat="1" ht="19.899999999999999" customHeight="1">
      <c r="A193" s="626">
        <v>120</v>
      </c>
      <c r="B193" s="734"/>
      <c r="C193" s="737"/>
      <c r="D193" s="628" t="s">
        <v>385</v>
      </c>
      <c r="E193" s="662" t="s">
        <v>449</v>
      </c>
      <c r="F193" s="349" t="s">
        <v>476</v>
      </c>
      <c r="G193" s="279">
        <v>0</v>
      </c>
      <c r="H193" s="279"/>
      <c r="I193" s="280">
        <f t="shared" ref="I193" si="138">G193+H193</f>
        <v>0</v>
      </c>
      <c r="J193" s="358"/>
      <c r="K193" s="280">
        <f t="shared" si="60"/>
        <v>0</v>
      </c>
      <c r="L193" s="284">
        <v>0</v>
      </c>
      <c r="M193" s="466" t="s">
        <v>336</v>
      </c>
      <c r="N193" s="623">
        <f t="shared" ref="N193:O193" si="139">G193+G194+G195</f>
        <v>11.937999999999999</v>
      </c>
      <c r="O193" s="624">
        <f t="shared" si="139"/>
        <v>0</v>
      </c>
      <c r="P193" s="624">
        <f t="shared" ref="P193" si="140">N193+O193</f>
        <v>11.937999999999999</v>
      </c>
      <c r="Q193" s="624">
        <f t="shared" ref="Q193" si="141">J193+J194+J195</f>
        <v>0</v>
      </c>
      <c r="R193" s="624">
        <f t="shared" ref="R193" si="142">P193-Q193</f>
        <v>11.937999999999999</v>
      </c>
      <c r="S193" s="668">
        <f t="shared" ref="S193" si="143">Q193/P193</f>
        <v>0</v>
      </c>
    </row>
    <row r="194" spans="1:19" s="236" customFormat="1" ht="19.899999999999999" customHeight="1">
      <c r="A194" s="626">
        <v>120</v>
      </c>
      <c r="B194" s="734"/>
      <c r="C194" s="737"/>
      <c r="D194" s="628"/>
      <c r="E194" s="662"/>
      <c r="F194" s="278" t="s">
        <v>21</v>
      </c>
      <c r="G194" s="279">
        <v>5.8719999999999999</v>
      </c>
      <c r="H194" s="279"/>
      <c r="I194" s="280">
        <f>G194+H194+K193</f>
        <v>5.8719999999999999</v>
      </c>
      <c r="J194" s="358"/>
      <c r="K194" s="280">
        <f t="shared" si="60"/>
        <v>5.8719999999999999</v>
      </c>
      <c r="L194" s="284">
        <f t="shared" si="61"/>
        <v>0</v>
      </c>
      <c r="M194" s="466" t="s">
        <v>336</v>
      </c>
      <c r="N194" s="623"/>
      <c r="O194" s="624"/>
      <c r="P194" s="624"/>
      <c r="Q194" s="624"/>
      <c r="R194" s="624"/>
      <c r="S194" s="668"/>
    </row>
    <row r="195" spans="1:19" s="236" customFormat="1" ht="19.899999999999999" customHeight="1">
      <c r="A195" s="626">
        <v>120</v>
      </c>
      <c r="B195" s="734"/>
      <c r="C195" s="737"/>
      <c r="D195" s="628"/>
      <c r="E195" s="662"/>
      <c r="F195" s="278" t="s">
        <v>22</v>
      </c>
      <c r="G195" s="279">
        <v>6.0659999999999998</v>
      </c>
      <c r="H195" s="279"/>
      <c r="I195" s="280">
        <f>G195+H195+K194</f>
        <v>11.937999999999999</v>
      </c>
      <c r="J195" s="358"/>
      <c r="K195" s="280">
        <f t="shared" si="60"/>
        <v>11.937999999999999</v>
      </c>
      <c r="L195" s="284">
        <f t="shared" si="61"/>
        <v>0</v>
      </c>
      <c r="M195" s="466" t="s">
        <v>336</v>
      </c>
      <c r="N195" s="623"/>
      <c r="O195" s="624"/>
      <c r="P195" s="624"/>
      <c r="Q195" s="624"/>
      <c r="R195" s="624"/>
      <c r="S195" s="668"/>
    </row>
    <row r="196" spans="1:19" s="236" customFormat="1" ht="19.899999999999999" customHeight="1">
      <c r="A196" s="626">
        <v>122</v>
      </c>
      <c r="B196" s="734"/>
      <c r="C196" s="737"/>
      <c r="D196" s="628" t="s">
        <v>385</v>
      </c>
      <c r="E196" s="662" t="s">
        <v>488</v>
      </c>
      <c r="F196" s="349" t="s">
        <v>476</v>
      </c>
      <c r="G196" s="279">
        <v>0</v>
      </c>
      <c r="H196" s="279"/>
      <c r="I196" s="280">
        <f t="shared" ref="I196" si="144">G196+H196</f>
        <v>0</v>
      </c>
      <c r="J196" s="358"/>
      <c r="K196" s="280">
        <f t="shared" si="60"/>
        <v>0</v>
      </c>
      <c r="L196" s="284">
        <v>0</v>
      </c>
      <c r="M196" s="466" t="s">
        <v>336</v>
      </c>
      <c r="N196" s="623">
        <f t="shared" ref="N196:O196" si="145">G196+G197+G198</f>
        <v>94.568999999999988</v>
      </c>
      <c r="O196" s="624">
        <f t="shared" si="145"/>
        <v>0</v>
      </c>
      <c r="P196" s="624">
        <f t="shared" ref="P196" si="146">N196+O196</f>
        <v>94.568999999999988</v>
      </c>
      <c r="Q196" s="624">
        <f t="shared" ref="Q196" si="147">J196+J197+J198</f>
        <v>0.23</v>
      </c>
      <c r="R196" s="624">
        <f t="shared" ref="R196" si="148">P196-Q196</f>
        <v>94.338999999999984</v>
      </c>
      <c r="S196" s="668">
        <f t="shared" ref="S196" si="149">Q196/P196</f>
        <v>2.4320866245809941E-3</v>
      </c>
    </row>
    <row r="197" spans="1:19" s="236" customFormat="1" ht="19.899999999999999" customHeight="1">
      <c r="A197" s="626">
        <v>122</v>
      </c>
      <c r="B197" s="734"/>
      <c r="C197" s="737"/>
      <c r="D197" s="628"/>
      <c r="E197" s="662"/>
      <c r="F197" s="278" t="s">
        <v>21</v>
      </c>
      <c r="G197" s="279">
        <v>46.515999999999998</v>
      </c>
      <c r="H197" s="279"/>
      <c r="I197" s="280">
        <f>G197+H197+K196</f>
        <v>46.515999999999998</v>
      </c>
      <c r="J197" s="358">
        <v>0.23</v>
      </c>
      <c r="K197" s="280">
        <f t="shared" si="60"/>
        <v>46.286000000000001</v>
      </c>
      <c r="L197" s="284">
        <f t="shared" si="61"/>
        <v>4.9445352136899138E-3</v>
      </c>
      <c r="M197" s="466" t="s">
        <v>336</v>
      </c>
      <c r="N197" s="623"/>
      <c r="O197" s="624"/>
      <c r="P197" s="624"/>
      <c r="Q197" s="624"/>
      <c r="R197" s="624"/>
      <c r="S197" s="668"/>
    </row>
    <row r="198" spans="1:19" s="236" customFormat="1" ht="19.899999999999999" customHeight="1">
      <c r="A198" s="626">
        <v>122</v>
      </c>
      <c r="B198" s="734"/>
      <c r="C198" s="737"/>
      <c r="D198" s="628"/>
      <c r="E198" s="662"/>
      <c r="F198" s="278" t="s">
        <v>22</v>
      </c>
      <c r="G198" s="279">
        <v>48.052999999999997</v>
      </c>
      <c r="H198" s="292"/>
      <c r="I198" s="280">
        <f>G198+H198+K197</f>
        <v>94.338999999999999</v>
      </c>
      <c r="J198" s="358"/>
      <c r="K198" s="280">
        <f t="shared" si="60"/>
        <v>94.338999999999999</v>
      </c>
      <c r="L198" s="284">
        <f t="shared" si="61"/>
        <v>0</v>
      </c>
      <c r="M198" s="466" t="s">
        <v>336</v>
      </c>
      <c r="N198" s="623"/>
      <c r="O198" s="624"/>
      <c r="P198" s="624"/>
      <c r="Q198" s="624"/>
      <c r="R198" s="624"/>
      <c r="S198" s="668"/>
    </row>
    <row r="199" spans="1:19" s="236" customFormat="1" ht="19.899999999999999" customHeight="1">
      <c r="A199" s="626">
        <v>124</v>
      </c>
      <c r="B199" s="734"/>
      <c r="C199" s="737"/>
      <c r="D199" s="628" t="s">
        <v>385</v>
      </c>
      <c r="E199" s="661" t="s">
        <v>489</v>
      </c>
      <c r="F199" s="349" t="s">
        <v>476</v>
      </c>
      <c r="G199" s="279">
        <v>0</v>
      </c>
      <c r="H199" s="279"/>
      <c r="I199" s="280">
        <f t="shared" ref="I199" si="150">G199+H199</f>
        <v>0</v>
      </c>
      <c r="J199" s="358"/>
      <c r="K199" s="280">
        <f t="shared" si="60"/>
        <v>0</v>
      </c>
      <c r="L199" s="284">
        <v>0</v>
      </c>
      <c r="M199" s="466" t="s">
        <v>336</v>
      </c>
      <c r="N199" s="623">
        <f t="shared" ref="N199:O199" si="151">G199+G200+G201</f>
        <v>174.57400000000001</v>
      </c>
      <c r="O199" s="624">
        <f t="shared" si="151"/>
        <v>0</v>
      </c>
      <c r="P199" s="624">
        <f t="shared" ref="P199" si="152">N199+O199</f>
        <v>174.57400000000001</v>
      </c>
      <c r="Q199" s="624">
        <f t="shared" ref="Q199" si="153">J199+J200+J201</f>
        <v>4.8070000000000004</v>
      </c>
      <c r="R199" s="624">
        <f t="shared" ref="R199" si="154">P199-Q199</f>
        <v>169.76700000000002</v>
      </c>
      <c r="S199" s="668">
        <f t="shared" ref="S199" si="155">Q199/P199</f>
        <v>2.7535600948594866E-2</v>
      </c>
    </row>
    <row r="200" spans="1:19" s="236" customFormat="1" ht="19.899999999999999" customHeight="1">
      <c r="A200" s="626">
        <v>124</v>
      </c>
      <c r="B200" s="734"/>
      <c r="C200" s="737"/>
      <c r="D200" s="628"/>
      <c r="E200" s="661"/>
      <c r="F200" s="278" t="s">
        <v>21</v>
      </c>
      <c r="G200" s="279">
        <v>85.867999999999995</v>
      </c>
      <c r="H200" s="279"/>
      <c r="I200" s="280">
        <f>G200+H200+K199</f>
        <v>85.867999999999995</v>
      </c>
      <c r="J200" s="358">
        <v>4.8070000000000004</v>
      </c>
      <c r="K200" s="280">
        <f t="shared" si="60"/>
        <v>81.060999999999993</v>
      </c>
      <c r="L200" s="284">
        <f t="shared" si="61"/>
        <v>5.5981273582708352E-2</v>
      </c>
      <c r="M200" s="466" t="s">
        <v>336</v>
      </c>
      <c r="N200" s="623"/>
      <c r="O200" s="624"/>
      <c r="P200" s="624"/>
      <c r="Q200" s="624"/>
      <c r="R200" s="624"/>
      <c r="S200" s="668"/>
    </row>
    <row r="201" spans="1:19" s="236" customFormat="1" ht="19.899999999999999" customHeight="1">
      <c r="A201" s="626">
        <v>124</v>
      </c>
      <c r="B201" s="734"/>
      <c r="C201" s="737"/>
      <c r="D201" s="628"/>
      <c r="E201" s="661"/>
      <c r="F201" s="278" t="s">
        <v>22</v>
      </c>
      <c r="G201" s="279">
        <v>88.706000000000003</v>
      </c>
      <c r="H201" s="279"/>
      <c r="I201" s="280">
        <f>G201+H201+K200</f>
        <v>169.767</v>
      </c>
      <c r="J201" s="358"/>
      <c r="K201" s="280">
        <f t="shared" si="60"/>
        <v>169.767</v>
      </c>
      <c r="L201" s="284">
        <f t="shared" si="61"/>
        <v>0</v>
      </c>
      <c r="M201" s="466" t="s">
        <v>336</v>
      </c>
      <c r="N201" s="623"/>
      <c r="O201" s="624"/>
      <c r="P201" s="624"/>
      <c r="Q201" s="624"/>
      <c r="R201" s="624"/>
      <c r="S201" s="668"/>
    </row>
    <row r="202" spans="1:19" s="236" customFormat="1" ht="19.899999999999999" customHeight="1">
      <c r="A202" s="626">
        <v>125</v>
      </c>
      <c r="B202" s="734"/>
      <c r="C202" s="737"/>
      <c r="D202" s="628" t="s">
        <v>385</v>
      </c>
      <c r="E202" s="662" t="s">
        <v>490</v>
      </c>
      <c r="F202" s="349" t="s">
        <v>476</v>
      </c>
      <c r="G202" s="279">
        <v>0</v>
      </c>
      <c r="H202" s="279"/>
      <c r="I202" s="280">
        <f t="shared" ref="I202" si="156">G202+H202</f>
        <v>0</v>
      </c>
      <c r="J202" s="358"/>
      <c r="K202" s="280">
        <f t="shared" si="60"/>
        <v>0</v>
      </c>
      <c r="L202" s="284">
        <v>0</v>
      </c>
      <c r="M202" s="466" t="s">
        <v>336</v>
      </c>
      <c r="N202" s="623">
        <f t="shared" ref="N202:O202" si="157">G202+G203+G204</f>
        <v>15.217000000000001</v>
      </c>
      <c r="O202" s="624">
        <f t="shared" si="157"/>
        <v>0</v>
      </c>
      <c r="P202" s="624">
        <f t="shared" ref="P202" si="158">N202+O202</f>
        <v>15.217000000000001</v>
      </c>
      <c r="Q202" s="624">
        <f t="shared" ref="Q202" si="159">J202+J203+J204</f>
        <v>0</v>
      </c>
      <c r="R202" s="624">
        <f t="shared" ref="R202" si="160">P202-Q202</f>
        <v>15.217000000000001</v>
      </c>
      <c r="S202" s="668">
        <f t="shared" ref="S202" si="161">Q202/P202</f>
        <v>0</v>
      </c>
    </row>
    <row r="203" spans="1:19" s="236" customFormat="1" ht="19.899999999999999" customHeight="1">
      <c r="A203" s="626">
        <v>125</v>
      </c>
      <c r="B203" s="734"/>
      <c r="C203" s="737"/>
      <c r="D203" s="628"/>
      <c r="E203" s="662"/>
      <c r="F203" s="278" t="s">
        <v>21</v>
      </c>
      <c r="G203" s="279">
        <v>7.4850000000000003</v>
      </c>
      <c r="H203" s="279"/>
      <c r="I203" s="280">
        <f>G203+H203+K202</f>
        <v>7.4850000000000003</v>
      </c>
      <c r="J203" s="358"/>
      <c r="K203" s="280">
        <f t="shared" si="60"/>
        <v>7.4850000000000003</v>
      </c>
      <c r="L203" s="284">
        <f t="shared" si="61"/>
        <v>0</v>
      </c>
      <c r="M203" s="466" t="s">
        <v>336</v>
      </c>
      <c r="N203" s="623"/>
      <c r="O203" s="624"/>
      <c r="P203" s="624"/>
      <c r="Q203" s="624"/>
      <c r="R203" s="624"/>
      <c r="S203" s="668"/>
    </row>
    <row r="204" spans="1:19" s="236" customFormat="1" ht="19.899999999999999" customHeight="1">
      <c r="A204" s="626">
        <v>125</v>
      </c>
      <c r="B204" s="734"/>
      <c r="C204" s="737"/>
      <c r="D204" s="628"/>
      <c r="E204" s="662"/>
      <c r="F204" s="278" t="s">
        <v>22</v>
      </c>
      <c r="G204" s="279">
        <v>7.7320000000000002</v>
      </c>
      <c r="H204" s="279"/>
      <c r="I204" s="280">
        <f>G204+H204+K203</f>
        <v>15.217000000000001</v>
      </c>
      <c r="J204" s="358"/>
      <c r="K204" s="280">
        <f t="shared" si="60"/>
        <v>15.217000000000001</v>
      </c>
      <c r="L204" s="284">
        <f t="shared" si="61"/>
        <v>0</v>
      </c>
      <c r="M204" s="466" t="s">
        <v>336</v>
      </c>
      <c r="N204" s="623"/>
      <c r="O204" s="624"/>
      <c r="P204" s="624"/>
      <c r="Q204" s="624"/>
      <c r="R204" s="624"/>
      <c r="S204" s="668"/>
    </row>
    <row r="205" spans="1:19" s="236" customFormat="1" ht="19.899999999999999" customHeight="1">
      <c r="A205" s="626">
        <v>126</v>
      </c>
      <c r="B205" s="734"/>
      <c r="C205" s="737"/>
      <c r="D205" s="628" t="s">
        <v>385</v>
      </c>
      <c r="E205" s="662" t="s">
        <v>450</v>
      </c>
      <c r="F205" s="349" t="s">
        <v>476</v>
      </c>
      <c r="G205" s="279">
        <v>0</v>
      </c>
      <c r="H205" s="279"/>
      <c r="I205" s="280">
        <f t="shared" ref="I205" si="162">G205+H205</f>
        <v>0</v>
      </c>
      <c r="J205" s="358"/>
      <c r="K205" s="280">
        <f t="shared" si="60"/>
        <v>0</v>
      </c>
      <c r="L205" s="284">
        <v>0</v>
      </c>
      <c r="M205" s="466" t="s">
        <v>336</v>
      </c>
      <c r="N205" s="623">
        <f t="shared" ref="N205:O205" si="163">G205+G206+G207</f>
        <v>26.489000000000001</v>
      </c>
      <c r="O205" s="624">
        <f t="shared" si="163"/>
        <v>0</v>
      </c>
      <c r="P205" s="624">
        <f t="shared" ref="P205" si="164">N205+O205</f>
        <v>26.489000000000001</v>
      </c>
      <c r="Q205" s="624">
        <f t="shared" ref="Q205" si="165">J205+J206+J207</f>
        <v>0</v>
      </c>
      <c r="R205" s="624">
        <f t="shared" ref="R205" si="166">P205-Q205</f>
        <v>26.489000000000001</v>
      </c>
      <c r="S205" s="668">
        <f t="shared" ref="S205" si="167">Q205/P205</f>
        <v>0</v>
      </c>
    </row>
    <row r="206" spans="1:19" s="236" customFormat="1" ht="19.899999999999999" customHeight="1">
      <c r="A206" s="626">
        <v>126</v>
      </c>
      <c r="B206" s="734"/>
      <c r="C206" s="737"/>
      <c r="D206" s="628"/>
      <c r="E206" s="662"/>
      <c r="F206" s="278" t="s">
        <v>21</v>
      </c>
      <c r="G206" s="279">
        <v>13.029</v>
      </c>
      <c r="H206" s="279"/>
      <c r="I206" s="280">
        <f>G206+H206+K205</f>
        <v>13.029</v>
      </c>
      <c r="J206" s="358"/>
      <c r="K206" s="280">
        <f t="shared" si="60"/>
        <v>13.029</v>
      </c>
      <c r="L206" s="284">
        <f t="shared" si="61"/>
        <v>0</v>
      </c>
      <c r="M206" s="466" t="s">
        <v>336</v>
      </c>
      <c r="N206" s="623"/>
      <c r="O206" s="624"/>
      <c r="P206" s="624"/>
      <c r="Q206" s="624"/>
      <c r="R206" s="624"/>
      <c r="S206" s="668"/>
    </row>
    <row r="207" spans="1:19" s="236" customFormat="1" ht="19.899999999999999" customHeight="1">
      <c r="A207" s="626">
        <v>126</v>
      </c>
      <c r="B207" s="734"/>
      <c r="C207" s="737"/>
      <c r="D207" s="628"/>
      <c r="E207" s="662"/>
      <c r="F207" s="278" t="s">
        <v>22</v>
      </c>
      <c r="G207" s="279">
        <v>13.46</v>
      </c>
      <c r="H207" s="279"/>
      <c r="I207" s="280">
        <f>G207+H207+K206</f>
        <v>26.489000000000001</v>
      </c>
      <c r="J207" s="358"/>
      <c r="K207" s="280">
        <f t="shared" si="60"/>
        <v>26.489000000000001</v>
      </c>
      <c r="L207" s="284">
        <f t="shared" si="61"/>
        <v>0</v>
      </c>
      <c r="M207" s="466" t="s">
        <v>336</v>
      </c>
      <c r="N207" s="623"/>
      <c r="O207" s="624"/>
      <c r="P207" s="624"/>
      <c r="Q207" s="624"/>
      <c r="R207" s="624"/>
      <c r="S207" s="668"/>
    </row>
    <row r="208" spans="1:19" s="236" customFormat="1" ht="19.899999999999999" customHeight="1">
      <c r="A208" s="626">
        <v>127</v>
      </c>
      <c r="B208" s="734"/>
      <c r="C208" s="737"/>
      <c r="D208" s="628" t="s">
        <v>385</v>
      </c>
      <c r="E208" s="661" t="s">
        <v>491</v>
      </c>
      <c r="F208" s="349" t="s">
        <v>476</v>
      </c>
      <c r="G208" s="279">
        <v>0</v>
      </c>
      <c r="H208" s="279"/>
      <c r="I208" s="280">
        <f t="shared" ref="I208" si="168">G208+H208</f>
        <v>0</v>
      </c>
      <c r="J208" s="358"/>
      <c r="K208" s="280">
        <f t="shared" si="60"/>
        <v>0</v>
      </c>
      <c r="L208" s="284">
        <v>0</v>
      </c>
      <c r="M208" s="466" t="s">
        <v>336</v>
      </c>
      <c r="N208" s="623">
        <f t="shared" ref="N208:O208" si="169">G208+G209+G210</f>
        <v>2.5</v>
      </c>
      <c r="O208" s="624">
        <f t="shared" si="169"/>
        <v>0</v>
      </c>
      <c r="P208" s="624">
        <f t="shared" ref="P208" si="170">N208+O208</f>
        <v>2.5</v>
      </c>
      <c r="Q208" s="624">
        <f t="shared" ref="Q208" si="171">J208+J209+J210</f>
        <v>0</v>
      </c>
      <c r="R208" s="624">
        <f t="shared" ref="R208" si="172">P208-Q208</f>
        <v>2.5</v>
      </c>
      <c r="S208" s="668">
        <f t="shared" ref="S208" si="173">Q208/P208</f>
        <v>0</v>
      </c>
    </row>
    <row r="209" spans="1:19" s="236" customFormat="1" ht="19.899999999999999" customHeight="1">
      <c r="A209" s="626">
        <v>127</v>
      </c>
      <c r="B209" s="734"/>
      <c r="C209" s="737"/>
      <c r="D209" s="628"/>
      <c r="E209" s="661"/>
      <c r="F209" s="278" t="s">
        <v>21</v>
      </c>
      <c r="G209" s="279">
        <v>1.23</v>
      </c>
      <c r="H209" s="279"/>
      <c r="I209" s="280">
        <f>G209+H209+K208</f>
        <v>1.23</v>
      </c>
      <c r="J209" s="358"/>
      <c r="K209" s="280">
        <f t="shared" si="60"/>
        <v>1.23</v>
      </c>
      <c r="L209" s="284">
        <f t="shared" si="61"/>
        <v>0</v>
      </c>
      <c r="M209" s="466" t="s">
        <v>336</v>
      </c>
      <c r="N209" s="623"/>
      <c r="O209" s="624"/>
      <c r="P209" s="624"/>
      <c r="Q209" s="624"/>
      <c r="R209" s="624"/>
      <c r="S209" s="668"/>
    </row>
    <row r="210" spans="1:19" s="236" customFormat="1" ht="19.899999999999999" customHeight="1">
      <c r="A210" s="626">
        <v>127</v>
      </c>
      <c r="B210" s="734"/>
      <c r="C210" s="737"/>
      <c r="D210" s="628"/>
      <c r="E210" s="661"/>
      <c r="F210" s="278" t="s">
        <v>22</v>
      </c>
      <c r="G210" s="279">
        <v>1.27</v>
      </c>
      <c r="H210" s="279"/>
      <c r="I210" s="280">
        <f>G210+H210+K209</f>
        <v>2.5</v>
      </c>
      <c r="J210" s="358"/>
      <c r="K210" s="280">
        <f t="shared" si="60"/>
        <v>2.5</v>
      </c>
      <c r="L210" s="284">
        <f t="shared" si="61"/>
        <v>0</v>
      </c>
      <c r="M210" s="466" t="s">
        <v>336</v>
      </c>
      <c r="N210" s="623"/>
      <c r="O210" s="624"/>
      <c r="P210" s="624"/>
      <c r="Q210" s="624"/>
      <c r="R210" s="624"/>
      <c r="S210" s="668"/>
    </row>
    <row r="211" spans="1:19" s="236" customFormat="1" ht="19.899999999999999" customHeight="1">
      <c r="A211" s="626">
        <v>128</v>
      </c>
      <c r="B211" s="734"/>
      <c r="C211" s="737"/>
      <c r="D211" s="628" t="s">
        <v>385</v>
      </c>
      <c r="E211" s="662" t="s">
        <v>492</v>
      </c>
      <c r="F211" s="349" t="s">
        <v>476</v>
      </c>
      <c r="G211" s="279">
        <v>0</v>
      </c>
      <c r="H211" s="279"/>
      <c r="I211" s="280">
        <f t="shared" ref="I211" si="174">G211+H211</f>
        <v>0</v>
      </c>
      <c r="J211" s="358"/>
      <c r="K211" s="280">
        <f t="shared" si="60"/>
        <v>0</v>
      </c>
      <c r="L211" s="284">
        <v>0</v>
      </c>
      <c r="M211" s="466" t="s">
        <v>336</v>
      </c>
      <c r="N211" s="623">
        <f t="shared" ref="N211:O211" si="175">G211+G212+G213</f>
        <v>10.698</v>
      </c>
      <c r="O211" s="624">
        <f t="shared" si="175"/>
        <v>0</v>
      </c>
      <c r="P211" s="624">
        <f t="shared" ref="P211" si="176">N211+O211</f>
        <v>10.698</v>
      </c>
      <c r="Q211" s="624">
        <f t="shared" ref="Q211" si="177">J211+J212+J213</f>
        <v>0</v>
      </c>
      <c r="R211" s="624">
        <f t="shared" ref="R211" si="178">P211-Q211</f>
        <v>10.698</v>
      </c>
      <c r="S211" s="668">
        <f t="shared" ref="S211" si="179">Q211/P211</f>
        <v>0</v>
      </c>
    </row>
    <row r="212" spans="1:19" s="236" customFormat="1" ht="19.899999999999999" customHeight="1">
      <c r="A212" s="626">
        <v>128</v>
      </c>
      <c r="B212" s="734"/>
      <c r="C212" s="737"/>
      <c r="D212" s="628"/>
      <c r="E212" s="662"/>
      <c r="F212" s="278" t="s">
        <v>21</v>
      </c>
      <c r="G212" s="279">
        <v>5.2619999999999996</v>
      </c>
      <c r="H212" s="279"/>
      <c r="I212" s="280">
        <f>G212+H212+K211</f>
        <v>5.2619999999999996</v>
      </c>
      <c r="J212" s="358"/>
      <c r="K212" s="280">
        <f t="shared" si="60"/>
        <v>5.2619999999999996</v>
      </c>
      <c r="L212" s="284">
        <f t="shared" si="61"/>
        <v>0</v>
      </c>
      <c r="M212" s="466" t="s">
        <v>336</v>
      </c>
      <c r="N212" s="623"/>
      <c r="O212" s="624"/>
      <c r="P212" s="624"/>
      <c r="Q212" s="624"/>
      <c r="R212" s="624"/>
      <c r="S212" s="668"/>
    </row>
    <row r="213" spans="1:19" s="236" customFormat="1" ht="19.899999999999999" customHeight="1">
      <c r="A213" s="626">
        <v>128</v>
      </c>
      <c r="B213" s="734"/>
      <c r="C213" s="737"/>
      <c r="D213" s="628"/>
      <c r="E213" s="662"/>
      <c r="F213" s="278" t="s">
        <v>22</v>
      </c>
      <c r="G213" s="279">
        <v>5.4359999999999999</v>
      </c>
      <c r="H213" s="279"/>
      <c r="I213" s="280">
        <f>G213+H213+K212</f>
        <v>10.698</v>
      </c>
      <c r="J213" s="358"/>
      <c r="K213" s="280">
        <f t="shared" si="60"/>
        <v>10.698</v>
      </c>
      <c r="L213" s="284">
        <f t="shared" si="61"/>
        <v>0</v>
      </c>
      <c r="M213" s="466" t="s">
        <v>336</v>
      </c>
      <c r="N213" s="623"/>
      <c r="O213" s="624"/>
      <c r="P213" s="624"/>
      <c r="Q213" s="624"/>
      <c r="R213" s="624"/>
      <c r="S213" s="668"/>
    </row>
    <row r="214" spans="1:19" s="236" customFormat="1" ht="19.899999999999999" customHeight="1">
      <c r="A214" s="626">
        <v>129</v>
      </c>
      <c r="B214" s="734"/>
      <c r="C214" s="737"/>
      <c r="D214" s="628" t="s">
        <v>385</v>
      </c>
      <c r="E214" s="662" t="s">
        <v>130</v>
      </c>
      <c r="F214" s="349" t="s">
        <v>476</v>
      </c>
      <c r="G214" s="279">
        <v>0</v>
      </c>
      <c r="H214" s="279"/>
      <c r="I214" s="280">
        <f t="shared" ref="I214" si="180">G214+H214</f>
        <v>0</v>
      </c>
      <c r="J214" s="358"/>
      <c r="K214" s="280">
        <f t="shared" si="60"/>
        <v>0</v>
      </c>
      <c r="L214" s="284">
        <v>0</v>
      </c>
      <c r="M214" s="466" t="s">
        <v>336</v>
      </c>
      <c r="N214" s="623">
        <f t="shared" ref="N214:O214" si="181">G214+G215+G216</f>
        <v>24.324999999999999</v>
      </c>
      <c r="O214" s="624">
        <f t="shared" si="181"/>
        <v>0</v>
      </c>
      <c r="P214" s="624">
        <f t="shared" ref="P214" si="182">N214+O214</f>
        <v>24.324999999999999</v>
      </c>
      <c r="Q214" s="624">
        <f t="shared" ref="Q214" si="183">J214+J215+J216</f>
        <v>0</v>
      </c>
      <c r="R214" s="624">
        <f t="shared" ref="R214" si="184">P214-Q214</f>
        <v>24.324999999999999</v>
      </c>
      <c r="S214" s="668">
        <f t="shared" ref="S214" si="185">Q214/P214</f>
        <v>0</v>
      </c>
    </row>
    <row r="215" spans="1:19" s="236" customFormat="1" ht="19.899999999999999" customHeight="1">
      <c r="A215" s="626">
        <v>129</v>
      </c>
      <c r="B215" s="734"/>
      <c r="C215" s="737"/>
      <c r="D215" s="628"/>
      <c r="E215" s="662"/>
      <c r="F215" s="278" t="s">
        <v>21</v>
      </c>
      <c r="G215" s="279">
        <v>11.965</v>
      </c>
      <c r="H215" s="280"/>
      <c r="I215" s="280">
        <f>G215+H215+K214</f>
        <v>11.965</v>
      </c>
      <c r="J215" s="358"/>
      <c r="K215" s="280">
        <f t="shared" ref="K215:K278" si="186">I215-J215</f>
        <v>11.965</v>
      </c>
      <c r="L215" s="284">
        <f t="shared" ref="L215:L277" si="187">J215/I215</f>
        <v>0</v>
      </c>
      <c r="M215" s="466" t="s">
        <v>336</v>
      </c>
      <c r="N215" s="623"/>
      <c r="O215" s="624"/>
      <c r="P215" s="624"/>
      <c r="Q215" s="624"/>
      <c r="R215" s="624"/>
      <c r="S215" s="668"/>
    </row>
    <row r="216" spans="1:19" s="236" customFormat="1" ht="19.899999999999999" customHeight="1">
      <c r="A216" s="626">
        <v>129</v>
      </c>
      <c r="B216" s="734"/>
      <c r="C216" s="737"/>
      <c r="D216" s="628"/>
      <c r="E216" s="662"/>
      <c r="F216" s="278" t="s">
        <v>22</v>
      </c>
      <c r="G216" s="279">
        <v>12.36</v>
      </c>
      <c r="H216" s="279"/>
      <c r="I216" s="280">
        <f>G216+H216+K215</f>
        <v>24.324999999999999</v>
      </c>
      <c r="J216" s="358"/>
      <c r="K216" s="280">
        <f t="shared" si="186"/>
        <v>24.324999999999999</v>
      </c>
      <c r="L216" s="284">
        <f t="shared" si="187"/>
        <v>0</v>
      </c>
      <c r="M216" s="466" t="s">
        <v>336</v>
      </c>
      <c r="N216" s="623"/>
      <c r="O216" s="624"/>
      <c r="P216" s="624"/>
      <c r="Q216" s="624"/>
      <c r="R216" s="624"/>
      <c r="S216" s="668"/>
    </row>
    <row r="217" spans="1:19" s="236" customFormat="1" ht="19.899999999999999" customHeight="1">
      <c r="A217" s="626">
        <v>130</v>
      </c>
      <c r="B217" s="734"/>
      <c r="C217" s="737"/>
      <c r="D217" s="628" t="s">
        <v>385</v>
      </c>
      <c r="E217" s="662" t="s">
        <v>493</v>
      </c>
      <c r="F217" s="349" t="s">
        <v>476</v>
      </c>
      <c r="G217" s="279">
        <v>0</v>
      </c>
      <c r="H217" s="279"/>
      <c r="I217" s="280">
        <f t="shared" ref="I217" si="188">G217+H217</f>
        <v>0</v>
      </c>
      <c r="J217" s="358"/>
      <c r="K217" s="280">
        <f t="shared" si="186"/>
        <v>0</v>
      </c>
      <c r="L217" s="284">
        <v>0</v>
      </c>
      <c r="M217" s="466" t="s">
        <v>336</v>
      </c>
      <c r="N217" s="623">
        <f t="shared" ref="N217:O217" si="189">G217+G218+G219</f>
        <v>19.676000000000002</v>
      </c>
      <c r="O217" s="624">
        <f t="shared" si="189"/>
        <v>0</v>
      </c>
      <c r="P217" s="624">
        <f t="shared" ref="P217" si="190">N217+O217</f>
        <v>19.676000000000002</v>
      </c>
      <c r="Q217" s="624">
        <f t="shared" ref="Q217" si="191">J217+J218+J219</f>
        <v>0</v>
      </c>
      <c r="R217" s="624">
        <f t="shared" ref="R217" si="192">P217-Q217</f>
        <v>19.676000000000002</v>
      </c>
      <c r="S217" s="668">
        <f t="shared" ref="S217" si="193">Q217/P217</f>
        <v>0</v>
      </c>
    </row>
    <row r="218" spans="1:19" s="236" customFormat="1" ht="19.899999999999999" customHeight="1">
      <c r="A218" s="626">
        <v>130</v>
      </c>
      <c r="B218" s="734"/>
      <c r="C218" s="737"/>
      <c r="D218" s="628"/>
      <c r="E218" s="662"/>
      <c r="F218" s="278" t="s">
        <v>21</v>
      </c>
      <c r="G218" s="279">
        <v>9.6780000000000008</v>
      </c>
      <c r="H218" s="279"/>
      <c r="I218" s="280">
        <f>G218+H218+K217</f>
        <v>9.6780000000000008</v>
      </c>
      <c r="J218" s="358"/>
      <c r="K218" s="280">
        <f t="shared" si="186"/>
        <v>9.6780000000000008</v>
      </c>
      <c r="L218" s="284">
        <f t="shared" si="187"/>
        <v>0</v>
      </c>
      <c r="M218" s="466" t="s">
        <v>336</v>
      </c>
      <c r="N218" s="623"/>
      <c r="O218" s="624"/>
      <c r="P218" s="624"/>
      <c r="Q218" s="624"/>
      <c r="R218" s="624"/>
      <c r="S218" s="668"/>
    </row>
    <row r="219" spans="1:19" s="236" customFormat="1" ht="19.899999999999999" customHeight="1">
      <c r="A219" s="626">
        <v>130</v>
      </c>
      <c r="B219" s="734"/>
      <c r="C219" s="737"/>
      <c r="D219" s="628"/>
      <c r="E219" s="662"/>
      <c r="F219" s="278" t="s">
        <v>22</v>
      </c>
      <c r="G219" s="279">
        <v>9.9979999999999993</v>
      </c>
      <c r="H219" s="279"/>
      <c r="I219" s="280">
        <f>G219+H219+K218</f>
        <v>19.676000000000002</v>
      </c>
      <c r="J219" s="358"/>
      <c r="K219" s="280">
        <f t="shared" si="186"/>
        <v>19.676000000000002</v>
      </c>
      <c r="L219" s="284">
        <f t="shared" si="187"/>
        <v>0</v>
      </c>
      <c r="M219" s="466" t="s">
        <v>336</v>
      </c>
      <c r="N219" s="623"/>
      <c r="O219" s="624"/>
      <c r="P219" s="624"/>
      <c r="Q219" s="624"/>
      <c r="R219" s="624"/>
      <c r="S219" s="668"/>
    </row>
    <row r="220" spans="1:19" s="236" customFormat="1" ht="19.899999999999999" customHeight="1">
      <c r="A220" s="626">
        <v>131</v>
      </c>
      <c r="B220" s="734"/>
      <c r="C220" s="737"/>
      <c r="D220" s="628" t="s">
        <v>385</v>
      </c>
      <c r="E220" s="662" t="s">
        <v>451</v>
      </c>
      <c r="F220" s="349" t="s">
        <v>476</v>
      </c>
      <c r="G220" s="279">
        <v>0</v>
      </c>
      <c r="H220" s="279"/>
      <c r="I220" s="280">
        <f t="shared" ref="I220" si="194">G220+H220</f>
        <v>0</v>
      </c>
      <c r="J220" s="358"/>
      <c r="K220" s="280">
        <f t="shared" si="186"/>
        <v>0</v>
      </c>
      <c r="L220" s="284">
        <v>0</v>
      </c>
      <c r="M220" s="466" t="s">
        <v>336</v>
      </c>
      <c r="N220" s="623">
        <f t="shared" ref="N220:O220" si="195">G220+G221+G222</f>
        <v>26.311999999999998</v>
      </c>
      <c r="O220" s="624">
        <f t="shared" si="195"/>
        <v>0</v>
      </c>
      <c r="P220" s="624">
        <f t="shared" ref="P220" si="196">N220+O220</f>
        <v>26.311999999999998</v>
      </c>
      <c r="Q220" s="624">
        <f>J220+J221+J222</f>
        <v>0</v>
      </c>
      <c r="R220" s="624">
        <f t="shared" ref="R220" si="197">P220-Q220</f>
        <v>26.311999999999998</v>
      </c>
      <c r="S220" s="668">
        <f t="shared" ref="S220" si="198">Q220/P220</f>
        <v>0</v>
      </c>
    </row>
    <row r="221" spans="1:19" s="236" customFormat="1" ht="19.899999999999999" customHeight="1">
      <c r="A221" s="626">
        <v>131</v>
      </c>
      <c r="B221" s="734"/>
      <c r="C221" s="737"/>
      <c r="D221" s="628"/>
      <c r="E221" s="662"/>
      <c r="F221" s="278" t="s">
        <v>21</v>
      </c>
      <c r="G221" s="279">
        <v>12.942</v>
      </c>
      <c r="H221" s="279"/>
      <c r="I221" s="280">
        <f>G221+H221+K220</f>
        <v>12.942</v>
      </c>
      <c r="J221" s="358"/>
      <c r="K221" s="280">
        <f t="shared" si="186"/>
        <v>12.942</v>
      </c>
      <c r="L221" s="284">
        <f t="shared" si="187"/>
        <v>0</v>
      </c>
      <c r="M221" s="466" t="s">
        <v>336</v>
      </c>
      <c r="N221" s="623"/>
      <c r="O221" s="624"/>
      <c r="P221" s="624"/>
      <c r="Q221" s="624"/>
      <c r="R221" s="624"/>
      <c r="S221" s="668"/>
    </row>
    <row r="222" spans="1:19" s="236" customFormat="1" ht="19.899999999999999" customHeight="1">
      <c r="A222" s="626">
        <v>131</v>
      </c>
      <c r="B222" s="734"/>
      <c r="C222" s="737"/>
      <c r="D222" s="628"/>
      <c r="E222" s="662"/>
      <c r="F222" s="278" t="s">
        <v>22</v>
      </c>
      <c r="G222" s="279">
        <v>13.37</v>
      </c>
      <c r="H222" s="279"/>
      <c r="I222" s="280">
        <f>G222+H222+K221</f>
        <v>26.311999999999998</v>
      </c>
      <c r="J222" s="358"/>
      <c r="K222" s="280">
        <f t="shared" si="186"/>
        <v>26.311999999999998</v>
      </c>
      <c r="L222" s="284">
        <f t="shared" si="187"/>
        <v>0</v>
      </c>
      <c r="M222" s="466" t="s">
        <v>336</v>
      </c>
      <c r="N222" s="623"/>
      <c r="O222" s="624"/>
      <c r="P222" s="624"/>
      <c r="Q222" s="624"/>
      <c r="R222" s="624"/>
      <c r="S222" s="668"/>
    </row>
    <row r="223" spans="1:19" s="236" customFormat="1" ht="19.899999999999999" customHeight="1">
      <c r="A223" s="626">
        <v>133</v>
      </c>
      <c r="B223" s="734"/>
      <c r="C223" s="737"/>
      <c r="D223" s="628" t="s">
        <v>385</v>
      </c>
      <c r="E223" s="661" t="s">
        <v>452</v>
      </c>
      <c r="F223" s="349" t="s">
        <v>476</v>
      </c>
      <c r="G223" s="279">
        <v>0</v>
      </c>
      <c r="H223" s="279"/>
      <c r="I223" s="280">
        <f t="shared" ref="I223:I229" si="199">G223+H223</f>
        <v>0</v>
      </c>
      <c r="J223" s="358"/>
      <c r="K223" s="280">
        <f t="shared" si="186"/>
        <v>0</v>
      </c>
      <c r="L223" s="284">
        <v>0</v>
      </c>
      <c r="M223" s="466" t="s">
        <v>336</v>
      </c>
      <c r="N223" s="623">
        <f t="shared" ref="N223" si="200">G223+G224+G225</f>
        <v>30.38</v>
      </c>
      <c r="O223" s="624">
        <f t="shared" ref="O223" si="201">H223+H224+H225</f>
        <v>0</v>
      </c>
      <c r="P223" s="624">
        <f t="shared" ref="P223" si="202">N223+O223</f>
        <v>30.38</v>
      </c>
      <c r="Q223" s="624">
        <f t="shared" ref="Q223" si="203">J223+J224+J225</f>
        <v>2.2999999999999998</v>
      </c>
      <c r="R223" s="624">
        <f t="shared" ref="R223" si="204">P223-Q223</f>
        <v>28.08</v>
      </c>
      <c r="S223" s="668">
        <f t="shared" ref="S223" si="205">Q223/P223</f>
        <v>7.5707702435813026E-2</v>
      </c>
    </row>
    <row r="224" spans="1:19" s="236" customFormat="1" ht="19.899999999999999" customHeight="1">
      <c r="A224" s="626">
        <v>133</v>
      </c>
      <c r="B224" s="734"/>
      <c r="C224" s="737"/>
      <c r="D224" s="628"/>
      <c r="E224" s="661"/>
      <c r="F224" s="278" t="s">
        <v>21</v>
      </c>
      <c r="G224" s="279">
        <v>14.943</v>
      </c>
      <c r="H224" s="279"/>
      <c r="I224" s="280">
        <f>G224+H224+K223</f>
        <v>14.943</v>
      </c>
      <c r="J224" s="358">
        <v>2.2999999999999998</v>
      </c>
      <c r="K224" s="280">
        <f t="shared" si="186"/>
        <v>12.643000000000001</v>
      </c>
      <c r="L224" s="284">
        <f t="shared" si="187"/>
        <v>0.15391822257913404</v>
      </c>
      <c r="M224" s="466" t="s">
        <v>336</v>
      </c>
      <c r="N224" s="623"/>
      <c r="O224" s="624"/>
      <c r="P224" s="624"/>
      <c r="Q224" s="624"/>
      <c r="R224" s="624"/>
      <c r="S224" s="668"/>
    </row>
    <row r="225" spans="1:26" s="236" customFormat="1" ht="19.899999999999999" customHeight="1">
      <c r="A225" s="626">
        <v>133</v>
      </c>
      <c r="B225" s="734"/>
      <c r="C225" s="737"/>
      <c r="D225" s="628"/>
      <c r="E225" s="661"/>
      <c r="F225" s="278" t="s">
        <v>22</v>
      </c>
      <c r="G225" s="279">
        <v>15.436999999999999</v>
      </c>
      <c r="H225" s="279"/>
      <c r="I225" s="280">
        <f>G225+H225+K224</f>
        <v>28.08</v>
      </c>
      <c r="J225" s="358"/>
      <c r="K225" s="280">
        <f t="shared" si="186"/>
        <v>28.08</v>
      </c>
      <c r="L225" s="284">
        <f t="shared" si="187"/>
        <v>0</v>
      </c>
      <c r="M225" s="466" t="s">
        <v>336</v>
      </c>
      <c r="N225" s="623"/>
      <c r="O225" s="624"/>
      <c r="P225" s="624"/>
      <c r="Q225" s="624"/>
      <c r="R225" s="624"/>
      <c r="S225" s="668"/>
    </row>
    <row r="226" spans="1:26" s="236" customFormat="1" ht="19.899999999999999" customHeight="1">
      <c r="A226" s="626">
        <v>134</v>
      </c>
      <c r="B226" s="734"/>
      <c r="C226" s="737"/>
      <c r="D226" s="628" t="s">
        <v>385</v>
      </c>
      <c r="E226" s="662" t="s">
        <v>453</v>
      </c>
      <c r="F226" s="349" t="s">
        <v>476</v>
      </c>
      <c r="G226" s="279">
        <v>0</v>
      </c>
      <c r="H226" s="279"/>
      <c r="I226" s="280">
        <f t="shared" ref="I226" si="206">G226+H226</f>
        <v>0</v>
      </c>
      <c r="J226" s="358"/>
      <c r="K226" s="280">
        <f t="shared" si="186"/>
        <v>0</v>
      </c>
      <c r="L226" s="284">
        <v>0</v>
      </c>
      <c r="M226" s="466" t="s">
        <v>336</v>
      </c>
      <c r="N226" s="623">
        <f t="shared" ref="N226" si="207">G226+G227+G228</f>
        <v>4.2750000000000004</v>
      </c>
      <c r="O226" s="624">
        <f t="shared" ref="O226" si="208">H226+H227+H228</f>
        <v>0</v>
      </c>
      <c r="P226" s="624">
        <f t="shared" ref="P226" si="209">N226+O226</f>
        <v>4.2750000000000004</v>
      </c>
      <c r="Q226" s="624">
        <f t="shared" ref="Q226" si="210">J226+J227+J228</f>
        <v>0</v>
      </c>
      <c r="R226" s="624">
        <f t="shared" ref="R226" si="211">P226-Q226</f>
        <v>4.2750000000000004</v>
      </c>
      <c r="S226" s="668">
        <f t="shared" ref="S226" si="212">Q226/P226</f>
        <v>0</v>
      </c>
    </row>
    <row r="227" spans="1:26" s="236" customFormat="1" ht="19.899999999999999" customHeight="1">
      <c r="A227" s="626">
        <v>134</v>
      </c>
      <c r="B227" s="734"/>
      <c r="C227" s="737"/>
      <c r="D227" s="628"/>
      <c r="E227" s="662"/>
      <c r="F227" s="278" t="s">
        <v>21</v>
      </c>
      <c r="G227" s="279">
        <v>2.1030000000000002</v>
      </c>
      <c r="H227" s="279"/>
      <c r="I227" s="280">
        <f>G227+H227+K226</f>
        <v>2.1030000000000002</v>
      </c>
      <c r="J227" s="358"/>
      <c r="K227" s="280">
        <f t="shared" si="186"/>
        <v>2.1030000000000002</v>
      </c>
      <c r="L227" s="284">
        <f t="shared" si="187"/>
        <v>0</v>
      </c>
      <c r="M227" s="466" t="s">
        <v>336</v>
      </c>
      <c r="N227" s="623"/>
      <c r="O227" s="624"/>
      <c r="P227" s="624"/>
      <c r="Q227" s="624"/>
      <c r="R227" s="624"/>
      <c r="S227" s="668"/>
    </row>
    <row r="228" spans="1:26" s="236" customFormat="1" ht="19.899999999999999" customHeight="1">
      <c r="A228" s="626">
        <v>134</v>
      </c>
      <c r="B228" s="734"/>
      <c r="C228" s="737"/>
      <c r="D228" s="628"/>
      <c r="E228" s="662"/>
      <c r="F228" s="278" t="s">
        <v>22</v>
      </c>
      <c r="G228" s="279">
        <v>2.1720000000000002</v>
      </c>
      <c r="H228" s="279"/>
      <c r="I228" s="280">
        <f>G228+H228+K227</f>
        <v>4.2750000000000004</v>
      </c>
      <c r="J228" s="358"/>
      <c r="K228" s="280">
        <f t="shared" si="186"/>
        <v>4.2750000000000004</v>
      </c>
      <c r="L228" s="284">
        <f t="shared" si="187"/>
        <v>0</v>
      </c>
      <c r="M228" s="466" t="s">
        <v>336</v>
      </c>
      <c r="N228" s="623"/>
      <c r="O228" s="624"/>
      <c r="P228" s="624"/>
      <c r="Q228" s="624"/>
      <c r="R228" s="624"/>
      <c r="S228" s="668"/>
    </row>
    <row r="229" spans="1:26" s="236" customFormat="1" ht="19.899999999999999" customHeight="1">
      <c r="A229" s="626">
        <v>135</v>
      </c>
      <c r="B229" s="734"/>
      <c r="C229" s="737"/>
      <c r="D229" s="628" t="s">
        <v>385</v>
      </c>
      <c r="E229" s="880" t="s">
        <v>494</v>
      </c>
      <c r="F229" s="349" t="s">
        <v>476</v>
      </c>
      <c r="G229" s="279">
        <v>0</v>
      </c>
      <c r="H229" s="279"/>
      <c r="I229" s="280">
        <f t="shared" si="199"/>
        <v>0</v>
      </c>
      <c r="J229" s="358"/>
      <c r="K229" s="280">
        <f t="shared" si="186"/>
        <v>0</v>
      </c>
      <c r="L229" s="284">
        <v>0</v>
      </c>
      <c r="M229" s="466" t="s">
        <v>336</v>
      </c>
      <c r="N229" s="623">
        <f t="shared" ref="N229" si="213">G229+G230+G231</f>
        <v>4.452</v>
      </c>
      <c r="O229" s="624">
        <f t="shared" ref="O229" si="214">H229+H230+H231</f>
        <v>0</v>
      </c>
      <c r="P229" s="624">
        <f t="shared" ref="P229" si="215">N229+O229</f>
        <v>4.452</v>
      </c>
      <c r="Q229" s="624">
        <f t="shared" ref="Q229" si="216">J229+J230+J231</f>
        <v>0</v>
      </c>
      <c r="R229" s="624">
        <f t="shared" ref="R229" si="217">P229-Q229</f>
        <v>4.452</v>
      </c>
      <c r="S229" s="668">
        <f t="shared" ref="S229" si="218">Q229/P229</f>
        <v>0</v>
      </c>
    </row>
    <row r="230" spans="1:26" s="236" customFormat="1" ht="19.899999999999999" customHeight="1">
      <c r="A230" s="626">
        <v>135</v>
      </c>
      <c r="B230" s="734"/>
      <c r="C230" s="737"/>
      <c r="D230" s="628"/>
      <c r="E230" s="880"/>
      <c r="F230" s="278" t="s">
        <v>21</v>
      </c>
      <c r="G230" s="279">
        <v>2.19</v>
      </c>
      <c r="H230" s="279"/>
      <c r="I230" s="280">
        <f>G230+H230+K229</f>
        <v>2.19</v>
      </c>
      <c r="J230" s="358"/>
      <c r="K230" s="280">
        <f t="shared" si="186"/>
        <v>2.19</v>
      </c>
      <c r="L230" s="284">
        <f t="shared" si="187"/>
        <v>0</v>
      </c>
      <c r="M230" s="466" t="s">
        <v>336</v>
      </c>
      <c r="N230" s="623"/>
      <c r="O230" s="624"/>
      <c r="P230" s="624"/>
      <c r="Q230" s="624"/>
      <c r="R230" s="624"/>
      <c r="S230" s="668"/>
    </row>
    <row r="231" spans="1:26" s="236" customFormat="1" ht="19.899999999999999" customHeight="1">
      <c r="A231" s="626">
        <v>135</v>
      </c>
      <c r="B231" s="734"/>
      <c r="C231" s="737"/>
      <c r="D231" s="628"/>
      <c r="E231" s="880"/>
      <c r="F231" s="278" t="s">
        <v>22</v>
      </c>
      <c r="G231" s="279">
        <v>2.262</v>
      </c>
      <c r="H231" s="279"/>
      <c r="I231" s="280">
        <f>G231+H231+K230</f>
        <v>4.452</v>
      </c>
      <c r="J231" s="358"/>
      <c r="K231" s="280">
        <f t="shared" si="186"/>
        <v>4.452</v>
      </c>
      <c r="L231" s="284">
        <f t="shared" si="187"/>
        <v>0</v>
      </c>
      <c r="M231" s="466" t="s">
        <v>336</v>
      </c>
      <c r="N231" s="623"/>
      <c r="O231" s="624"/>
      <c r="P231" s="624"/>
      <c r="Q231" s="624"/>
      <c r="R231" s="624"/>
      <c r="S231" s="668"/>
    </row>
    <row r="232" spans="1:26" s="236" customFormat="1" ht="19.899999999999999" customHeight="1">
      <c r="A232" s="626">
        <v>145</v>
      </c>
      <c r="B232" s="734"/>
      <c r="C232" s="737"/>
      <c r="D232" s="628" t="s">
        <v>385</v>
      </c>
      <c r="E232" s="662" t="s">
        <v>495</v>
      </c>
      <c r="F232" s="349" t="s">
        <v>476</v>
      </c>
      <c r="G232" s="279">
        <v>0</v>
      </c>
      <c r="H232" s="279"/>
      <c r="I232" s="280">
        <f t="shared" ref="I232" si="219">G232+H232</f>
        <v>0</v>
      </c>
      <c r="J232" s="358"/>
      <c r="K232" s="280">
        <f t="shared" si="186"/>
        <v>0</v>
      </c>
      <c r="L232" s="284">
        <v>0</v>
      </c>
      <c r="M232" s="466" t="s">
        <v>336</v>
      </c>
      <c r="N232" s="623">
        <f t="shared" ref="N232:O232" si="220">G232+G233+G234</f>
        <v>2.2199999999999998</v>
      </c>
      <c r="O232" s="624">
        <f t="shared" si="220"/>
        <v>0</v>
      </c>
      <c r="P232" s="624">
        <f t="shared" ref="P232" si="221">N232+O232</f>
        <v>2.2199999999999998</v>
      </c>
      <c r="Q232" s="624">
        <f t="shared" ref="Q232" si="222">J232+J233+J234</f>
        <v>0</v>
      </c>
      <c r="R232" s="624">
        <f t="shared" ref="R232" si="223">P232-Q232</f>
        <v>2.2199999999999998</v>
      </c>
      <c r="S232" s="668">
        <f t="shared" ref="S232" si="224">Q232/P232</f>
        <v>0</v>
      </c>
    </row>
    <row r="233" spans="1:26" s="236" customFormat="1" ht="19.899999999999999" customHeight="1">
      <c r="A233" s="626">
        <v>145</v>
      </c>
      <c r="B233" s="734"/>
      <c r="C233" s="737"/>
      <c r="D233" s="628"/>
      <c r="E233" s="662"/>
      <c r="F233" s="278" t="s">
        <v>21</v>
      </c>
      <c r="G233" s="279">
        <v>1.0920000000000001</v>
      </c>
      <c r="H233" s="279"/>
      <c r="I233" s="280">
        <f>G233+H233+K232</f>
        <v>1.0920000000000001</v>
      </c>
      <c r="J233" s="358"/>
      <c r="K233" s="280">
        <f t="shared" si="186"/>
        <v>1.0920000000000001</v>
      </c>
      <c r="L233" s="284">
        <f t="shared" si="187"/>
        <v>0</v>
      </c>
      <c r="M233" s="466" t="s">
        <v>336</v>
      </c>
      <c r="N233" s="623"/>
      <c r="O233" s="624"/>
      <c r="P233" s="624"/>
      <c r="Q233" s="624"/>
      <c r="R233" s="624"/>
      <c r="S233" s="668"/>
    </row>
    <row r="234" spans="1:26" s="236" customFormat="1" ht="19.899999999999999" customHeight="1">
      <c r="A234" s="626">
        <v>145</v>
      </c>
      <c r="B234" s="734"/>
      <c r="C234" s="737"/>
      <c r="D234" s="628"/>
      <c r="E234" s="662"/>
      <c r="F234" s="278" t="s">
        <v>22</v>
      </c>
      <c r="G234" s="279">
        <v>1.1279999999999999</v>
      </c>
      <c r="H234" s="279"/>
      <c r="I234" s="280">
        <f>G234+H234+K233</f>
        <v>2.2199999999999998</v>
      </c>
      <c r="J234" s="358"/>
      <c r="K234" s="280">
        <f t="shared" si="186"/>
        <v>2.2199999999999998</v>
      </c>
      <c r="L234" s="284">
        <f t="shared" si="187"/>
        <v>0</v>
      </c>
      <c r="M234" s="466" t="s">
        <v>336</v>
      </c>
      <c r="N234" s="623"/>
      <c r="O234" s="624"/>
      <c r="P234" s="624"/>
      <c r="Q234" s="624"/>
      <c r="R234" s="624"/>
      <c r="S234" s="668"/>
      <c r="T234" s="240">
        <f>N150+N154+N157+N160+N163+N166+N169+N172+N175+N178+N181+N184+N187+N190+N193+N196+N199+N202+N205+N208+N211+N214+N217+N220+N223+N226+N229+N232</f>
        <v>2175.9490000000005</v>
      </c>
    </row>
    <row r="235" spans="1:26" s="330" customFormat="1" ht="19.899999999999999" customHeight="1">
      <c r="A235" s="341"/>
      <c r="B235" s="734"/>
      <c r="C235" s="737"/>
      <c r="D235" s="628" t="s">
        <v>385</v>
      </c>
      <c r="E235" s="662" t="s">
        <v>496</v>
      </c>
      <c r="F235" s="349" t="s">
        <v>476</v>
      </c>
      <c r="G235" s="279">
        <v>0</v>
      </c>
      <c r="H235" s="279"/>
      <c r="I235" s="280">
        <f>+G235+H235</f>
        <v>0</v>
      </c>
      <c r="J235" s="358"/>
      <c r="K235" s="280">
        <f t="shared" si="186"/>
        <v>0</v>
      </c>
      <c r="L235" s="284">
        <v>0</v>
      </c>
      <c r="M235" s="466" t="s">
        <v>336</v>
      </c>
      <c r="N235" s="623">
        <f>+G235+G236+G237</f>
        <v>82.39</v>
      </c>
      <c r="O235" s="624">
        <f>+H235+H236+H237</f>
        <v>0</v>
      </c>
      <c r="P235" s="624">
        <f t="shared" ref="P235" si="225">N235+O235</f>
        <v>82.39</v>
      </c>
      <c r="Q235" s="624">
        <f>+J235+J236+J237</f>
        <v>8.3000000000000007</v>
      </c>
      <c r="R235" s="624">
        <f>P235+-Q235</f>
        <v>74.09</v>
      </c>
      <c r="S235" s="625">
        <f>Q235/P235</f>
        <v>0.10074038111421289</v>
      </c>
      <c r="T235" s="261"/>
    </row>
    <row r="236" spans="1:26" s="330" customFormat="1" ht="19.899999999999999" customHeight="1">
      <c r="A236" s="341"/>
      <c r="B236" s="734"/>
      <c r="C236" s="737"/>
      <c r="D236" s="628"/>
      <c r="E236" s="662"/>
      <c r="F236" s="278" t="s">
        <v>21</v>
      </c>
      <c r="G236" s="279">
        <v>40.524999999999999</v>
      </c>
      <c r="H236" s="279"/>
      <c r="I236" s="280">
        <f>+G236+H236+K235</f>
        <v>40.524999999999999</v>
      </c>
      <c r="J236" s="358">
        <v>8.3000000000000007</v>
      </c>
      <c r="K236" s="280">
        <f t="shared" si="186"/>
        <v>32.224999999999994</v>
      </c>
      <c r="L236" s="284">
        <f t="shared" si="187"/>
        <v>0.20481184454040718</v>
      </c>
      <c r="M236" s="466" t="s">
        <v>336</v>
      </c>
      <c r="N236" s="623"/>
      <c r="O236" s="624"/>
      <c r="P236" s="624"/>
      <c r="Q236" s="624"/>
      <c r="R236" s="624"/>
      <c r="S236" s="625"/>
      <c r="T236" s="261"/>
    </row>
    <row r="237" spans="1:26" s="330" customFormat="1" ht="19.899999999999999" customHeight="1">
      <c r="A237" s="341"/>
      <c r="B237" s="734"/>
      <c r="C237" s="737"/>
      <c r="D237" s="628"/>
      <c r="E237" s="662"/>
      <c r="F237" s="278" t="s">
        <v>22</v>
      </c>
      <c r="G237" s="279">
        <v>41.865000000000002</v>
      </c>
      <c r="H237" s="279"/>
      <c r="I237" s="280">
        <f>+G237+H237+K236</f>
        <v>74.09</v>
      </c>
      <c r="J237" s="358"/>
      <c r="K237" s="280">
        <f t="shared" si="186"/>
        <v>74.09</v>
      </c>
      <c r="L237" s="284">
        <f t="shared" si="187"/>
        <v>0</v>
      </c>
      <c r="M237" s="466" t="s">
        <v>336</v>
      </c>
      <c r="N237" s="623"/>
      <c r="O237" s="624"/>
      <c r="P237" s="624"/>
      <c r="Q237" s="624"/>
      <c r="R237" s="624"/>
      <c r="S237" s="625"/>
      <c r="T237" s="261"/>
    </row>
    <row r="238" spans="1:26" s="330" customFormat="1" ht="19.899999999999999" customHeight="1" thickBot="1">
      <c r="A238" s="341"/>
      <c r="B238" s="734"/>
      <c r="C238" s="664" t="s">
        <v>383</v>
      </c>
      <c r="D238" s="514" t="s">
        <v>383</v>
      </c>
      <c r="E238" s="518" t="s">
        <v>383</v>
      </c>
      <c r="F238" s="349" t="s">
        <v>476</v>
      </c>
      <c r="G238" s="279">
        <v>100.85</v>
      </c>
      <c r="H238" s="279"/>
      <c r="I238" s="280">
        <f>+G238+H238</f>
        <v>100.85</v>
      </c>
      <c r="J238" s="358">
        <v>3.3</v>
      </c>
      <c r="K238" s="280">
        <f t="shared" si="186"/>
        <v>97.55</v>
      </c>
      <c r="L238" s="284">
        <f t="shared" si="187"/>
        <v>3.2721864154685178E-2</v>
      </c>
      <c r="M238" s="466" t="s">
        <v>336</v>
      </c>
      <c r="N238" s="519">
        <f>+G238</f>
        <v>100.85</v>
      </c>
      <c r="O238" s="516">
        <f>+H238</f>
        <v>0</v>
      </c>
      <c r="P238" s="516">
        <f>+N238+O238</f>
        <v>100.85</v>
      </c>
      <c r="Q238" s="516">
        <f>+J238</f>
        <v>3.3</v>
      </c>
      <c r="R238" s="516">
        <f>+P238-Q238</f>
        <v>97.55</v>
      </c>
      <c r="S238" s="517">
        <f>+Q238/P238</f>
        <v>3.2721864154685178E-2</v>
      </c>
      <c r="T238" s="261"/>
    </row>
    <row r="239" spans="1:26" s="236" customFormat="1" ht="19.899999999999999" customHeight="1">
      <c r="A239" s="626">
        <v>201</v>
      </c>
      <c r="B239" s="734"/>
      <c r="C239" s="665"/>
      <c r="D239" s="628" t="s">
        <v>383</v>
      </c>
      <c r="E239" s="660" t="s">
        <v>454</v>
      </c>
      <c r="F239" s="349" t="s">
        <v>476</v>
      </c>
      <c r="G239" s="279">
        <v>0</v>
      </c>
      <c r="H239" s="279"/>
      <c r="I239" s="280">
        <f t="shared" ref="I239" si="226">G239+H239</f>
        <v>0</v>
      </c>
      <c r="J239" s="358"/>
      <c r="K239" s="280">
        <f t="shared" si="186"/>
        <v>0</v>
      </c>
      <c r="L239" s="284">
        <v>0</v>
      </c>
      <c r="M239" s="466" t="s">
        <v>336</v>
      </c>
      <c r="N239" s="623">
        <f>G239+G240+G241</f>
        <v>170.09800000000001</v>
      </c>
      <c r="O239" s="624">
        <f t="shared" ref="O239" si="227">H239+H240+H241</f>
        <v>0</v>
      </c>
      <c r="P239" s="624">
        <f t="shared" ref="P239" si="228">N239+O239</f>
        <v>170.09800000000001</v>
      </c>
      <c r="Q239" s="624">
        <f t="shared" ref="Q239" si="229">J239+J240+J241</f>
        <v>0.3</v>
      </c>
      <c r="R239" s="624">
        <f t="shared" ref="R239" si="230">P239-Q239</f>
        <v>169.798</v>
      </c>
      <c r="S239" s="668">
        <f t="shared" ref="S239" si="231">Q239/P239</f>
        <v>1.7636891674211335E-3</v>
      </c>
      <c r="W239" s="221">
        <f t="shared" ref="W239:X241" si="232">G239+G242+G245+G248+G251+G254+G257+G260+G263+G266+G269+G272+G293+G275+G278+G281+G284+G287</f>
        <v>0</v>
      </c>
      <c r="X239" s="218">
        <f t="shared" si="232"/>
        <v>0</v>
      </c>
      <c r="Y239" s="214">
        <f>J239+J242+J245+J248+J251+J254+J257+J260+J263+J266+J269+J272+J293+J275+J278+J281+J284+J287</f>
        <v>0</v>
      </c>
      <c r="Z239" s="243"/>
    </row>
    <row r="240" spans="1:26" s="236" customFormat="1" ht="19.899999999999999" customHeight="1">
      <c r="A240" s="626">
        <v>201</v>
      </c>
      <c r="B240" s="734"/>
      <c r="C240" s="665"/>
      <c r="D240" s="628"/>
      <c r="E240" s="660"/>
      <c r="F240" s="278" t="s">
        <v>21</v>
      </c>
      <c r="G240" s="279">
        <v>84.802999999999997</v>
      </c>
      <c r="H240" s="279"/>
      <c r="I240" s="280">
        <f>G240+H240+K239</f>
        <v>84.802999999999997</v>
      </c>
      <c r="J240" s="358">
        <v>0.3</v>
      </c>
      <c r="K240" s="280">
        <f t="shared" si="186"/>
        <v>84.503</v>
      </c>
      <c r="L240" s="284">
        <f t="shared" si="187"/>
        <v>3.5376106977347498E-3</v>
      </c>
      <c r="M240" s="466" t="s">
        <v>336</v>
      </c>
      <c r="N240" s="623"/>
      <c r="O240" s="624"/>
      <c r="P240" s="624"/>
      <c r="Q240" s="624"/>
      <c r="R240" s="624"/>
      <c r="S240" s="668"/>
      <c r="W240" s="206">
        <f t="shared" si="232"/>
        <v>565.95999999999981</v>
      </c>
      <c r="X240" s="217">
        <f t="shared" si="232"/>
        <v>-46.379999999999995</v>
      </c>
      <c r="Y240" s="213">
        <f>J240+J243+J246+J249+J252+J255+J258+J261+J264+J267+J270+J273+J294+J276+J279+J282+J285+J288</f>
        <v>2.5300000000000002</v>
      </c>
      <c r="Z240" s="243"/>
    </row>
    <row r="241" spans="1:26" s="236" customFormat="1" ht="19.899999999999999" customHeight="1" thickBot="1">
      <c r="A241" s="626">
        <v>201</v>
      </c>
      <c r="B241" s="734"/>
      <c r="C241" s="665"/>
      <c r="D241" s="628"/>
      <c r="E241" s="660"/>
      <c r="F241" s="278" t="s">
        <v>22</v>
      </c>
      <c r="G241" s="279">
        <v>85.295000000000002</v>
      </c>
      <c r="H241" s="279"/>
      <c r="I241" s="280">
        <f>G241+H241+K240</f>
        <v>169.798</v>
      </c>
      <c r="J241" s="358"/>
      <c r="K241" s="280">
        <f t="shared" si="186"/>
        <v>169.798</v>
      </c>
      <c r="L241" s="284">
        <f t="shared" si="187"/>
        <v>0</v>
      </c>
      <c r="M241" s="466" t="s">
        <v>336</v>
      </c>
      <c r="N241" s="623"/>
      <c r="O241" s="624"/>
      <c r="P241" s="624"/>
      <c r="Q241" s="624"/>
      <c r="R241" s="624"/>
      <c r="S241" s="668"/>
      <c r="W241" s="220">
        <f t="shared" si="232"/>
        <v>569.24</v>
      </c>
      <c r="X241" s="219">
        <f t="shared" si="232"/>
        <v>0</v>
      </c>
      <c r="Y241" s="215">
        <f>J241+J244+J247+J250+J253+J256+J259+J262+J265+J268+J271+J274+J295+J277+J280+J283+J286+J289</f>
        <v>0</v>
      </c>
      <c r="Z241" s="243"/>
    </row>
    <row r="242" spans="1:26" s="236" customFormat="1" ht="19.899999999999999" customHeight="1">
      <c r="A242" s="626">
        <v>202</v>
      </c>
      <c r="B242" s="734"/>
      <c r="C242" s="665"/>
      <c r="D242" s="628" t="s">
        <v>383</v>
      </c>
      <c r="E242" s="735" t="s">
        <v>455</v>
      </c>
      <c r="F242" s="278" t="s">
        <v>20</v>
      </c>
      <c r="G242" s="279">
        <v>0</v>
      </c>
      <c r="H242" s="293"/>
      <c r="I242" s="280">
        <f t="shared" ref="I242" si="233">G242+H242</f>
        <v>0</v>
      </c>
      <c r="J242" s="358"/>
      <c r="K242" s="280">
        <f t="shared" si="186"/>
        <v>0</v>
      </c>
      <c r="L242" s="284">
        <v>0</v>
      </c>
      <c r="M242" s="466" t="s">
        <v>336</v>
      </c>
      <c r="N242" s="623">
        <f t="shared" ref="N242:O242" si="234">G242+G243+G244</f>
        <v>219.09300000000002</v>
      </c>
      <c r="O242" s="624">
        <f t="shared" si="234"/>
        <v>-40.379999999999995</v>
      </c>
      <c r="P242" s="624">
        <f t="shared" ref="P242" si="235">N242+O242</f>
        <v>178.71300000000002</v>
      </c>
      <c r="Q242" s="624">
        <f t="shared" ref="Q242" si="236">J242+J243+J244</f>
        <v>0</v>
      </c>
      <c r="R242" s="624">
        <f t="shared" ref="R242" si="237">P242-Q242</f>
        <v>178.71300000000002</v>
      </c>
      <c r="S242" s="668">
        <f t="shared" ref="S242" si="238">Q242/P242</f>
        <v>0</v>
      </c>
      <c r="X242" s="243"/>
      <c r="Y242" s="243"/>
      <c r="Z242" s="243"/>
    </row>
    <row r="243" spans="1:26" s="236" customFormat="1" ht="19.899999999999999" customHeight="1">
      <c r="A243" s="626">
        <v>202</v>
      </c>
      <c r="B243" s="734"/>
      <c r="C243" s="665"/>
      <c r="D243" s="628"/>
      <c r="E243" s="735"/>
      <c r="F243" s="278" t="s">
        <v>21</v>
      </c>
      <c r="G243" s="279">
        <v>109.23</v>
      </c>
      <c r="H243" s="294">
        <f>-20-20.38</f>
        <v>-40.379999999999995</v>
      </c>
      <c r="I243" s="280">
        <f>G243+H243+K242</f>
        <v>68.850000000000009</v>
      </c>
      <c r="J243" s="358"/>
      <c r="K243" s="280">
        <f t="shared" si="186"/>
        <v>68.850000000000009</v>
      </c>
      <c r="L243" s="284">
        <f t="shared" si="187"/>
        <v>0</v>
      </c>
      <c r="M243" s="466" t="s">
        <v>336</v>
      </c>
      <c r="N243" s="623"/>
      <c r="O243" s="624"/>
      <c r="P243" s="624"/>
      <c r="Q243" s="624"/>
      <c r="R243" s="624"/>
      <c r="S243" s="668"/>
    </row>
    <row r="244" spans="1:26" s="236" customFormat="1" ht="19.899999999999999" customHeight="1">
      <c r="A244" s="626">
        <v>202</v>
      </c>
      <c r="B244" s="734"/>
      <c r="C244" s="665"/>
      <c r="D244" s="628"/>
      <c r="E244" s="735"/>
      <c r="F244" s="278" t="s">
        <v>22</v>
      </c>
      <c r="G244" s="279">
        <v>109.863</v>
      </c>
      <c r="H244" s="294"/>
      <c r="I244" s="280">
        <f>G244+H244+K243</f>
        <v>178.71300000000002</v>
      </c>
      <c r="J244" s="358"/>
      <c r="K244" s="280">
        <f t="shared" si="186"/>
        <v>178.71300000000002</v>
      </c>
      <c r="L244" s="284">
        <f t="shared" si="187"/>
        <v>0</v>
      </c>
      <c r="M244" s="466" t="s">
        <v>336</v>
      </c>
      <c r="N244" s="623"/>
      <c r="O244" s="624"/>
      <c r="P244" s="624"/>
      <c r="Q244" s="624"/>
      <c r="R244" s="624"/>
      <c r="S244" s="668"/>
    </row>
    <row r="245" spans="1:26" s="236" customFormat="1" ht="19.899999999999999" customHeight="1">
      <c r="A245" s="626">
        <v>204</v>
      </c>
      <c r="B245" s="734"/>
      <c r="C245" s="665"/>
      <c r="D245" s="628" t="s">
        <v>383</v>
      </c>
      <c r="E245" s="660" t="s">
        <v>456</v>
      </c>
      <c r="F245" s="349" t="s">
        <v>476</v>
      </c>
      <c r="G245" s="279">
        <v>0</v>
      </c>
      <c r="H245" s="279"/>
      <c r="I245" s="280">
        <f t="shared" ref="I245" si="239">G245+H245</f>
        <v>0</v>
      </c>
      <c r="J245" s="358"/>
      <c r="K245" s="280">
        <f t="shared" si="186"/>
        <v>0</v>
      </c>
      <c r="L245" s="284">
        <v>0</v>
      </c>
      <c r="M245" s="466" t="s">
        <v>336</v>
      </c>
      <c r="N245" s="623">
        <f t="shared" ref="N245:O245" si="240">G245+G246+G247</f>
        <v>26.826999999999998</v>
      </c>
      <c r="O245" s="624">
        <f t="shared" si="240"/>
        <v>0</v>
      </c>
      <c r="P245" s="624">
        <f t="shared" ref="P245" si="241">N245+O245</f>
        <v>26.826999999999998</v>
      </c>
      <c r="Q245" s="624">
        <f t="shared" ref="Q245" si="242">J245+J246+J247</f>
        <v>0</v>
      </c>
      <c r="R245" s="624">
        <f t="shared" ref="R245" si="243">P245-Q245</f>
        <v>26.826999999999998</v>
      </c>
      <c r="S245" s="668">
        <f t="shared" ref="S245" si="244">Q245/P245</f>
        <v>0</v>
      </c>
    </row>
    <row r="246" spans="1:26" s="236" customFormat="1" ht="19.899999999999999" customHeight="1">
      <c r="A246" s="626">
        <v>204</v>
      </c>
      <c r="B246" s="734"/>
      <c r="C246" s="665"/>
      <c r="D246" s="628"/>
      <c r="E246" s="660"/>
      <c r="F246" s="278" t="s">
        <v>21</v>
      </c>
      <c r="G246" s="279">
        <v>13.375</v>
      </c>
      <c r="H246" s="279"/>
      <c r="I246" s="280">
        <f>G246+H246+K245</f>
        <v>13.375</v>
      </c>
      <c r="J246" s="358"/>
      <c r="K246" s="280">
        <f t="shared" si="186"/>
        <v>13.375</v>
      </c>
      <c r="L246" s="284">
        <f t="shared" si="187"/>
        <v>0</v>
      </c>
      <c r="M246" s="466" t="s">
        <v>336</v>
      </c>
      <c r="N246" s="623"/>
      <c r="O246" s="624"/>
      <c r="P246" s="624"/>
      <c r="Q246" s="624"/>
      <c r="R246" s="624"/>
      <c r="S246" s="668"/>
    </row>
    <row r="247" spans="1:26" s="236" customFormat="1" ht="19.899999999999999" customHeight="1">
      <c r="A247" s="626">
        <v>204</v>
      </c>
      <c r="B247" s="734"/>
      <c r="C247" s="665"/>
      <c r="D247" s="628"/>
      <c r="E247" s="660"/>
      <c r="F247" s="278" t="s">
        <v>22</v>
      </c>
      <c r="G247" s="279">
        <v>13.452</v>
      </c>
      <c r="H247" s="279"/>
      <c r="I247" s="280">
        <f>G247+H247+K246</f>
        <v>26.826999999999998</v>
      </c>
      <c r="J247" s="358"/>
      <c r="K247" s="280">
        <f t="shared" si="186"/>
        <v>26.826999999999998</v>
      </c>
      <c r="L247" s="284">
        <f t="shared" si="187"/>
        <v>0</v>
      </c>
      <c r="M247" s="466" t="s">
        <v>336</v>
      </c>
      <c r="N247" s="623"/>
      <c r="O247" s="624"/>
      <c r="P247" s="624"/>
      <c r="Q247" s="624"/>
      <c r="R247" s="624"/>
      <c r="S247" s="668"/>
    </row>
    <row r="248" spans="1:26" s="236" customFormat="1" ht="19.899999999999999" customHeight="1">
      <c r="A248" s="626">
        <v>205</v>
      </c>
      <c r="B248" s="734"/>
      <c r="C248" s="665"/>
      <c r="D248" s="628" t="s">
        <v>383</v>
      </c>
      <c r="E248" s="660" t="s">
        <v>458</v>
      </c>
      <c r="F248" s="349" t="s">
        <v>476</v>
      </c>
      <c r="G248" s="279">
        <v>0</v>
      </c>
      <c r="H248" s="279"/>
      <c r="I248" s="280">
        <f t="shared" ref="I248" si="245">G248+H248</f>
        <v>0</v>
      </c>
      <c r="J248" s="358"/>
      <c r="K248" s="280">
        <f t="shared" si="186"/>
        <v>0</v>
      </c>
      <c r="L248" s="284">
        <v>0</v>
      </c>
      <c r="M248" s="466" t="s">
        <v>336</v>
      </c>
      <c r="N248" s="623">
        <f t="shared" ref="N248:O248" si="246">G248+G249+G250</f>
        <v>395.19100000000003</v>
      </c>
      <c r="O248" s="624">
        <f t="shared" si="246"/>
        <v>0</v>
      </c>
      <c r="P248" s="624">
        <f t="shared" ref="P248" si="247">N248+O248</f>
        <v>395.19100000000003</v>
      </c>
      <c r="Q248" s="624">
        <f t="shared" ref="Q248" si="248">J248+J249+J250</f>
        <v>0.78</v>
      </c>
      <c r="R248" s="624">
        <f t="shared" ref="R248" si="249">P248-Q248</f>
        <v>394.41100000000006</v>
      </c>
      <c r="S248" s="668">
        <f t="shared" ref="S248" si="250">Q248/P248</f>
        <v>1.9737291588118148E-3</v>
      </c>
    </row>
    <row r="249" spans="1:26" s="236" customFormat="1" ht="19.899999999999999" customHeight="1">
      <c r="A249" s="626">
        <v>205</v>
      </c>
      <c r="B249" s="734"/>
      <c r="C249" s="665"/>
      <c r="D249" s="628"/>
      <c r="E249" s="660"/>
      <c r="F249" s="278" t="s">
        <v>21</v>
      </c>
      <c r="G249" s="279">
        <v>197.02500000000001</v>
      </c>
      <c r="H249" s="279"/>
      <c r="I249" s="280">
        <f>G249+H249+K248</f>
        <v>197.02500000000001</v>
      </c>
      <c r="J249" s="358">
        <v>0.78</v>
      </c>
      <c r="K249" s="280">
        <f t="shared" si="186"/>
        <v>196.245</v>
      </c>
      <c r="L249" s="284">
        <f t="shared" si="187"/>
        <v>3.9588884659307192E-3</v>
      </c>
      <c r="M249" s="466" t="s">
        <v>336</v>
      </c>
      <c r="N249" s="623"/>
      <c r="O249" s="624"/>
      <c r="P249" s="624"/>
      <c r="Q249" s="624"/>
      <c r="R249" s="624"/>
      <c r="S249" s="668"/>
    </row>
    <row r="250" spans="1:26" s="236" customFormat="1" ht="19.899999999999999" customHeight="1">
      <c r="A250" s="626">
        <v>205</v>
      </c>
      <c r="B250" s="734"/>
      <c r="C250" s="665"/>
      <c r="D250" s="628"/>
      <c r="E250" s="660"/>
      <c r="F250" s="278" t="s">
        <v>22</v>
      </c>
      <c r="G250" s="279">
        <v>198.166</v>
      </c>
      <c r="H250" s="280"/>
      <c r="I250" s="280">
        <f>G250+H250+K249</f>
        <v>394.411</v>
      </c>
      <c r="J250" s="358"/>
      <c r="K250" s="280">
        <f t="shared" si="186"/>
        <v>394.411</v>
      </c>
      <c r="L250" s="284">
        <f t="shared" si="187"/>
        <v>0</v>
      </c>
      <c r="M250" s="466" t="s">
        <v>336</v>
      </c>
      <c r="N250" s="623"/>
      <c r="O250" s="624"/>
      <c r="P250" s="624"/>
      <c r="Q250" s="624"/>
      <c r="R250" s="624"/>
      <c r="S250" s="668"/>
    </row>
    <row r="251" spans="1:26" s="236" customFormat="1" ht="19.899999999999999" customHeight="1">
      <c r="A251" s="626">
        <v>206</v>
      </c>
      <c r="B251" s="734"/>
      <c r="C251" s="665"/>
      <c r="D251" s="628" t="s">
        <v>383</v>
      </c>
      <c r="E251" s="660" t="s">
        <v>457</v>
      </c>
      <c r="F251" s="349" t="s">
        <v>476</v>
      </c>
      <c r="G251" s="279">
        <v>0</v>
      </c>
      <c r="H251" s="279"/>
      <c r="I251" s="280">
        <f t="shared" ref="I251" si="251">G251+H251</f>
        <v>0</v>
      </c>
      <c r="J251" s="358"/>
      <c r="K251" s="280">
        <f t="shared" si="186"/>
        <v>0</v>
      </c>
      <c r="L251" s="284">
        <v>0</v>
      </c>
      <c r="M251" s="466" t="s">
        <v>336</v>
      </c>
      <c r="N251" s="623">
        <f t="shared" ref="N251:O251" si="252">G251+G252+G253</f>
        <v>26.314</v>
      </c>
      <c r="O251" s="624">
        <f t="shared" si="252"/>
        <v>0</v>
      </c>
      <c r="P251" s="624">
        <f t="shared" ref="P251" si="253">N251+O251</f>
        <v>26.314</v>
      </c>
      <c r="Q251" s="624">
        <f t="shared" ref="Q251" si="254">J251+J252+J253</f>
        <v>0</v>
      </c>
      <c r="R251" s="624">
        <f t="shared" ref="R251" si="255">P251-Q251</f>
        <v>26.314</v>
      </c>
      <c r="S251" s="668">
        <f t="shared" ref="S251" si="256">Q251/P251</f>
        <v>0</v>
      </c>
    </row>
    <row r="252" spans="1:26" s="236" customFormat="1" ht="19.899999999999999" customHeight="1">
      <c r="A252" s="626">
        <v>206</v>
      </c>
      <c r="B252" s="734"/>
      <c r="C252" s="665"/>
      <c r="D252" s="628"/>
      <c r="E252" s="660"/>
      <c r="F252" s="278" t="s">
        <v>21</v>
      </c>
      <c r="G252" s="279">
        <v>13.119</v>
      </c>
      <c r="H252" s="279"/>
      <c r="I252" s="280">
        <f>G252+H252+K251</f>
        <v>13.119</v>
      </c>
      <c r="J252" s="358"/>
      <c r="K252" s="280">
        <f t="shared" si="186"/>
        <v>13.119</v>
      </c>
      <c r="L252" s="284">
        <f t="shared" si="187"/>
        <v>0</v>
      </c>
      <c r="M252" s="466" t="s">
        <v>336</v>
      </c>
      <c r="N252" s="623"/>
      <c r="O252" s="624"/>
      <c r="P252" s="624"/>
      <c r="Q252" s="624"/>
      <c r="R252" s="624"/>
      <c r="S252" s="668"/>
    </row>
    <row r="253" spans="1:26" s="236" customFormat="1" ht="19.899999999999999" customHeight="1">
      <c r="A253" s="626">
        <v>206</v>
      </c>
      <c r="B253" s="734"/>
      <c r="C253" s="665"/>
      <c r="D253" s="628"/>
      <c r="E253" s="660"/>
      <c r="F253" s="278" t="s">
        <v>22</v>
      </c>
      <c r="G253" s="279">
        <v>13.195</v>
      </c>
      <c r="H253" s="279"/>
      <c r="I253" s="280">
        <f>G253+H253+K252</f>
        <v>26.314</v>
      </c>
      <c r="J253" s="358"/>
      <c r="K253" s="280">
        <f t="shared" si="186"/>
        <v>26.314</v>
      </c>
      <c r="L253" s="284">
        <f t="shared" si="187"/>
        <v>0</v>
      </c>
      <c r="M253" s="466" t="s">
        <v>336</v>
      </c>
      <c r="N253" s="623"/>
      <c r="O253" s="624"/>
      <c r="P253" s="624"/>
      <c r="Q253" s="624"/>
      <c r="R253" s="624"/>
      <c r="S253" s="668"/>
    </row>
    <row r="254" spans="1:26" s="236" customFormat="1" ht="19.899999999999999" customHeight="1">
      <c r="A254" s="626">
        <v>207</v>
      </c>
      <c r="B254" s="734"/>
      <c r="C254" s="665"/>
      <c r="D254" s="628" t="s">
        <v>383</v>
      </c>
      <c r="E254" s="660" t="s">
        <v>459</v>
      </c>
      <c r="F254" s="349" t="s">
        <v>476</v>
      </c>
      <c r="G254" s="279">
        <v>0</v>
      </c>
      <c r="H254" s="279"/>
      <c r="I254" s="280">
        <f t="shared" ref="I254" si="257">G254+H254</f>
        <v>0</v>
      </c>
      <c r="J254" s="358"/>
      <c r="K254" s="280">
        <f t="shared" si="186"/>
        <v>0</v>
      </c>
      <c r="L254" s="284">
        <v>0</v>
      </c>
      <c r="M254" s="466" t="s">
        <v>336</v>
      </c>
      <c r="N254" s="623">
        <f t="shared" ref="N254:O254" si="258">G254+G255+G256</f>
        <v>30.728999999999999</v>
      </c>
      <c r="O254" s="624">
        <f t="shared" si="258"/>
        <v>0</v>
      </c>
      <c r="P254" s="624">
        <f t="shared" ref="P254" si="259">N254+O254</f>
        <v>30.728999999999999</v>
      </c>
      <c r="Q254" s="624">
        <f t="shared" ref="Q254" si="260">J254+J255+J256</f>
        <v>0</v>
      </c>
      <c r="R254" s="624">
        <f t="shared" ref="R254" si="261">P254-Q254</f>
        <v>30.728999999999999</v>
      </c>
      <c r="S254" s="668">
        <f t="shared" ref="S254" si="262">Q254/P254</f>
        <v>0</v>
      </c>
    </row>
    <row r="255" spans="1:26" s="236" customFormat="1" ht="19.899999999999999" customHeight="1">
      <c r="A255" s="626">
        <v>207</v>
      </c>
      <c r="B255" s="734"/>
      <c r="C255" s="665"/>
      <c r="D255" s="628"/>
      <c r="E255" s="660"/>
      <c r="F255" s="278" t="s">
        <v>21</v>
      </c>
      <c r="G255" s="279">
        <v>15.32</v>
      </c>
      <c r="H255" s="279"/>
      <c r="I255" s="280">
        <f>G255+H255+K254</f>
        <v>15.32</v>
      </c>
      <c r="J255" s="358"/>
      <c r="K255" s="280">
        <f t="shared" si="186"/>
        <v>15.32</v>
      </c>
      <c r="L255" s="284">
        <f t="shared" si="187"/>
        <v>0</v>
      </c>
      <c r="M255" s="466" t="s">
        <v>336</v>
      </c>
      <c r="N255" s="623"/>
      <c r="O255" s="624"/>
      <c r="P255" s="624"/>
      <c r="Q255" s="624"/>
      <c r="R255" s="624"/>
      <c r="S255" s="668"/>
    </row>
    <row r="256" spans="1:26" s="236" customFormat="1" ht="19.899999999999999" customHeight="1">
      <c r="A256" s="626">
        <v>207</v>
      </c>
      <c r="B256" s="734"/>
      <c r="C256" s="665"/>
      <c r="D256" s="628"/>
      <c r="E256" s="660"/>
      <c r="F256" s="278" t="s">
        <v>22</v>
      </c>
      <c r="G256" s="279">
        <v>15.409000000000001</v>
      </c>
      <c r="H256" s="279"/>
      <c r="I256" s="280">
        <f>G256+H256+K255</f>
        <v>30.728999999999999</v>
      </c>
      <c r="J256" s="358"/>
      <c r="K256" s="280">
        <f t="shared" si="186"/>
        <v>30.728999999999999</v>
      </c>
      <c r="L256" s="284">
        <f t="shared" si="187"/>
        <v>0</v>
      </c>
      <c r="M256" s="466" t="s">
        <v>336</v>
      </c>
      <c r="N256" s="623"/>
      <c r="O256" s="624"/>
      <c r="P256" s="624"/>
      <c r="Q256" s="624"/>
      <c r="R256" s="624"/>
      <c r="S256" s="668"/>
    </row>
    <row r="257" spans="1:19" s="236" customFormat="1" ht="19.899999999999999" customHeight="1">
      <c r="A257" s="626">
        <v>208</v>
      </c>
      <c r="B257" s="734"/>
      <c r="C257" s="665"/>
      <c r="D257" s="628" t="s">
        <v>383</v>
      </c>
      <c r="E257" s="660" t="s">
        <v>460</v>
      </c>
      <c r="F257" s="349" t="s">
        <v>476</v>
      </c>
      <c r="G257" s="279">
        <v>0</v>
      </c>
      <c r="H257" s="279"/>
      <c r="I257" s="280">
        <f t="shared" ref="I257" si="263">G257+H257</f>
        <v>0</v>
      </c>
      <c r="J257" s="358"/>
      <c r="K257" s="280">
        <f t="shared" si="186"/>
        <v>0</v>
      </c>
      <c r="L257" s="284">
        <v>0</v>
      </c>
      <c r="M257" s="466" t="s">
        <v>336</v>
      </c>
      <c r="N257" s="623">
        <f t="shared" ref="N257:O257" si="264">G257+G258+G259</f>
        <v>47.850999999999999</v>
      </c>
      <c r="O257" s="624">
        <f t="shared" si="264"/>
        <v>0</v>
      </c>
      <c r="P257" s="624">
        <f t="shared" ref="P257" si="265">N257+O257</f>
        <v>47.850999999999999</v>
      </c>
      <c r="Q257" s="624">
        <f t="shared" ref="Q257" si="266">J257+J258+J259</f>
        <v>0</v>
      </c>
      <c r="R257" s="624">
        <f t="shared" ref="R257" si="267">P257-Q257</f>
        <v>47.850999999999999</v>
      </c>
      <c r="S257" s="668">
        <f t="shared" ref="S257" si="268">Q257/P257</f>
        <v>0</v>
      </c>
    </row>
    <row r="258" spans="1:19" s="236" customFormat="1" ht="19.899999999999999" customHeight="1">
      <c r="A258" s="626">
        <v>208</v>
      </c>
      <c r="B258" s="734"/>
      <c r="C258" s="665"/>
      <c r="D258" s="628"/>
      <c r="E258" s="660"/>
      <c r="F258" s="278" t="s">
        <v>21</v>
      </c>
      <c r="G258" s="279">
        <v>23.856000000000002</v>
      </c>
      <c r="H258" s="279"/>
      <c r="I258" s="280">
        <f>G258+H258+K257</f>
        <v>23.856000000000002</v>
      </c>
      <c r="J258" s="358"/>
      <c r="K258" s="280">
        <f t="shared" si="186"/>
        <v>23.856000000000002</v>
      </c>
      <c r="L258" s="284">
        <f t="shared" si="187"/>
        <v>0</v>
      </c>
      <c r="M258" s="466" t="s">
        <v>336</v>
      </c>
      <c r="N258" s="623"/>
      <c r="O258" s="624"/>
      <c r="P258" s="624"/>
      <c r="Q258" s="624"/>
      <c r="R258" s="624"/>
      <c r="S258" s="668"/>
    </row>
    <row r="259" spans="1:19" s="236" customFormat="1" ht="19.899999999999999" customHeight="1">
      <c r="A259" s="626">
        <v>208</v>
      </c>
      <c r="B259" s="734"/>
      <c r="C259" s="665"/>
      <c r="D259" s="628"/>
      <c r="E259" s="660"/>
      <c r="F259" s="278" t="s">
        <v>22</v>
      </c>
      <c r="G259" s="279">
        <v>23.995000000000001</v>
      </c>
      <c r="H259" s="280"/>
      <c r="I259" s="280">
        <f>G259+H259+K258</f>
        <v>47.850999999999999</v>
      </c>
      <c r="J259" s="358"/>
      <c r="K259" s="280">
        <f t="shared" si="186"/>
        <v>47.850999999999999</v>
      </c>
      <c r="L259" s="284">
        <f t="shared" si="187"/>
        <v>0</v>
      </c>
      <c r="M259" s="466" t="s">
        <v>336</v>
      </c>
      <c r="N259" s="623"/>
      <c r="O259" s="624"/>
      <c r="P259" s="624"/>
      <c r="Q259" s="624"/>
      <c r="R259" s="624"/>
      <c r="S259" s="668"/>
    </row>
    <row r="260" spans="1:19" s="236" customFormat="1" ht="19.899999999999999" customHeight="1">
      <c r="A260" s="638">
        <v>209</v>
      </c>
      <c r="B260" s="734"/>
      <c r="C260" s="665"/>
      <c r="D260" s="628" t="s">
        <v>383</v>
      </c>
      <c r="E260" s="660" t="s">
        <v>461</v>
      </c>
      <c r="F260" s="349" t="s">
        <v>476</v>
      </c>
      <c r="G260" s="296">
        <v>0</v>
      </c>
      <c r="H260" s="296"/>
      <c r="I260" s="297">
        <f t="shared" ref="I260" si="269">G260+H260</f>
        <v>0</v>
      </c>
      <c r="J260" s="358"/>
      <c r="K260" s="280">
        <f t="shared" si="186"/>
        <v>0</v>
      </c>
      <c r="L260" s="284">
        <v>0</v>
      </c>
      <c r="M260" s="466" t="s">
        <v>336</v>
      </c>
      <c r="N260" s="623">
        <f t="shared" ref="N260:O260" si="270">G260+G261+G262</f>
        <v>3.54</v>
      </c>
      <c r="O260" s="624">
        <f t="shared" si="270"/>
        <v>0</v>
      </c>
      <c r="P260" s="624">
        <f t="shared" ref="P260" si="271">N260+O260</f>
        <v>3.54</v>
      </c>
      <c r="Q260" s="624">
        <f t="shared" ref="Q260" si="272">J260+J261+J262</f>
        <v>0</v>
      </c>
      <c r="R260" s="624">
        <f t="shared" ref="R260" si="273">P260-Q260</f>
        <v>3.54</v>
      </c>
      <c r="S260" s="668">
        <f t="shared" ref="S260" si="274">Q260/P260</f>
        <v>0</v>
      </c>
    </row>
    <row r="261" spans="1:19" s="236" customFormat="1" ht="19.899999999999999" customHeight="1">
      <c r="A261" s="638">
        <v>209</v>
      </c>
      <c r="B261" s="734"/>
      <c r="C261" s="665"/>
      <c r="D261" s="628"/>
      <c r="E261" s="660"/>
      <c r="F261" s="295" t="s">
        <v>21</v>
      </c>
      <c r="G261" s="296">
        <v>1.7649999999999999</v>
      </c>
      <c r="H261" s="297"/>
      <c r="I261" s="297">
        <f>G261+H261+K260</f>
        <v>1.7649999999999999</v>
      </c>
      <c r="J261" s="358"/>
      <c r="K261" s="280">
        <f t="shared" si="186"/>
        <v>1.7649999999999999</v>
      </c>
      <c r="L261" s="284">
        <f t="shared" si="187"/>
        <v>0</v>
      </c>
      <c r="M261" s="466" t="s">
        <v>336</v>
      </c>
      <c r="N261" s="623"/>
      <c r="O261" s="624"/>
      <c r="P261" s="624"/>
      <c r="Q261" s="624"/>
      <c r="R261" s="624"/>
      <c r="S261" s="668"/>
    </row>
    <row r="262" spans="1:19" s="236" customFormat="1" ht="19.899999999999999" customHeight="1">
      <c r="A262" s="638">
        <v>209</v>
      </c>
      <c r="B262" s="734"/>
      <c r="C262" s="665"/>
      <c r="D262" s="628"/>
      <c r="E262" s="660"/>
      <c r="F262" s="295" t="s">
        <v>22</v>
      </c>
      <c r="G262" s="296">
        <v>1.7749999999999999</v>
      </c>
      <c r="H262" s="296"/>
      <c r="I262" s="297">
        <f>G262+H262+K261</f>
        <v>3.54</v>
      </c>
      <c r="J262" s="358"/>
      <c r="K262" s="280">
        <f t="shared" si="186"/>
        <v>3.54</v>
      </c>
      <c r="L262" s="284">
        <f t="shared" si="187"/>
        <v>0</v>
      </c>
      <c r="M262" s="466" t="s">
        <v>336</v>
      </c>
      <c r="N262" s="623"/>
      <c r="O262" s="624"/>
      <c r="P262" s="624"/>
      <c r="Q262" s="624"/>
      <c r="R262" s="624"/>
      <c r="S262" s="668"/>
    </row>
    <row r="263" spans="1:19" s="236" customFormat="1" ht="19.899999999999999" customHeight="1">
      <c r="A263" s="626">
        <v>210</v>
      </c>
      <c r="B263" s="734"/>
      <c r="C263" s="665"/>
      <c r="D263" s="628" t="s">
        <v>383</v>
      </c>
      <c r="E263" s="660" t="s">
        <v>462</v>
      </c>
      <c r="F263" s="349" t="s">
        <v>476</v>
      </c>
      <c r="G263" s="279">
        <v>0</v>
      </c>
      <c r="H263" s="279"/>
      <c r="I263" s="280">
        <f t="shared" ref="I263" si="275">G263+H263</f>
        <v>0</v>
      </c>
      <c r="J263" s="358"/>
      <c r="K263" s="280">
        <f t="shared" si="186"/>
        <v>0</v>
      </c>
      <c r="L263" s="284">
        <v>0</v>
      </c>
      <c r="M263" s="466" t="s">
        <v>336</v>
      </c>
      <c r="N263" s="623">
        <f t="shared" ref="N263:O263" si="276">G263+G264+G265</f>
        <v>6.6630000000000003</v>
      </c>
      <c r="O263" s="624">
        <f t="shared" si="276"/>
        <v>0</v>
      </c>
      <c r="P263" s="624">
        <f t="shared" ref="P263" si="277">N263+O263</f>
        <v>6.6630000000000003</v>
      </c>
      <c r="Q263" s="624">
        <f t="shared" ref="Q263" si="278">J263+J264+J265</f>
        <v>0</v>
      </c>
      <c r="R263" s="624">
        <f t="shared" ref="R263" si="279">P263-Q263</f>
        <v>6.6630000000000003</v>
      </c>
      <c r="S263" s="668">
        <f t="shared" ref="S263" si="280">Q263/P263</f>
        <v>0</v>
      </c>
    </row>
    <row r="264" spans="1:19" s="236" customFormat="1" ht="19.899999999999999" customHeight="1">
      <c r="A264" s="626">
        <v>210</v>
      </c>
      <c r="B264" s="734"/>
      <c r="C264" s="665"/>
      <c r="D264" s="628"/>
      <c r="E264" s="660"/>
      <c r="F264" s="278" t="s">
        <v>21</v>
      </c>
      <c r="G264" s="279">
        <v>3.3220000000000001</v>
      </c>
      <c r="H264" s="280"/>
      <c r="I264" s="280">
        <f>G264+H264+K263</f>
        <v>3.3220000000000001</v>
      </c>
      <c r="J264" s="358"/>
      <c r="K264" s="280">
        <f t="shared" si="186"/>
        <v>3.3220000000000001</v>
      </c>
      <c r="L264" s="284">
        <f t="shared" si="187"/>
        <v>0</v>
      </c>
      <c r="M264" s="466" t="s">
        <v>336</v>
      </c>
      <c r="N264" s="623"/>
      <c r="O264" s="624"/>
      <c r="P264" s="624"/>
      <c r="Q264" s="624"/>
      <c r="R264" s="624"/>
      <c r="S264" s="668"/>
    </row>
    <row r="265" spans="1:19" s="236" customFormat="1" ht="19.899999999999999" customHeight="1">
      <c r="A265" s="626">
        <v>210</v>
      </c>
      <c r="B265" s="734"/>
      <c r="C265" s="665"/>
      <c r="D265" s="628"/>
      <c r="E265" s="660"/>
      <c r="F265" s="278" t="s">
        <v>22</v>
      </c>
      <c r="G265" s="279">
        <v>3.3410000000000002</v>
      </c>
      <c r="H265" s="280"/>
      <c r="I265" s="280">
        <f>G265+H265+K264</f>
        <v>6.6630000000000003</v>
      </c>
      <c r="J265" s="358"/>
      <c r="K265" s="280">
        <f t="shared" si="186"/>
        <v>6.6630000000000003</v>
      </c>
      <c r="L265" s="284">
        <f t="shared" si="187"/>
        <v>0</v>
      </c>
      <c r="M265" s="466" t="s">
        <v>336</v>
      </c>
      <c r="N265" s="623"/>
      <c r="O265" s="624"/>
      <c r="P265" s="624"/>
      <c r="Q265" s="624"/>
      <c r="R265" s="624"/>
      <c r="S265" s="668"/>
    </row>
    <row r="266" spans="1:19" s="236" customFormat="1" ht="19.899999999999999" customHeight="1">
      <c r="A266" s="626">
        <v>211</v>
      </c>
      <c r="B266" s="734"/>
      <c r="C266" s="665"/>
      <c r="D266" s="628" t="s">
        <v>383</v>
      </c>
      <c r="E266" s="660" t="s">
        <v>463</v>
      </c>
      <c r="F266" s="349" t="s">
        <v>476</v>
      </c>
      <c r="G266" s="279">
        <v>0</v>
      </c>
      <c r="H266" s="279"/>
      <c r="I266" s="280">
        <f t="shared" ref="I266" si="281">G266+H266</f>
        <v>0</v>
      </c>
      <c r="J266" s="358"/>
      <c r="K266" s="280">
        <f t="shared" si="186"/>
        <v>0</v>
      </c>
      <c r="L266" s="284">
        <v>0</v>
      </c>
      <c r="M266" s="466" t="s">
        <v>336</v>
      </c>
      <c r="N266" s="623">
        <f t="shared" ref="N266:O266" si="282">G266+G267+G268</f>
        <v>20.441000000000003</v>
      </c>
      <c r="O266" s="624">
        <f t="shared" si="282"/>
        <v>0</v>
      </c>
      <c r="P266" s="624">
        <f t="shared" ref="P266" si="283">N266+O266</f>
        <v>20.441000000000003</v>
      </c>
      <c r="Q266" s="624">
        <f t="shared" ref="Q266" si="284">J266+J267+J268</f>
        <v>0</v>
      </c>
      <c r="R266" s="624">
        <f t="shared" ref="R266" si="285">P266-Q266</f>
        <v>20.441000000000003</v>
      </c>
      <c r="S266" s="668">
        <f t="shared" ref="S266" si="286">Q266/P266</f>
        <v>0</v>
      </c>
    </row>
    <row r="267" spans="1:19" s="236" customFormat="1" ht="19.899999999999999" customHeight="1">
      <c r="A267" s="626">
        <v>211</v>
      </c>
      <c r="B267" s="734"/>
      <c r="C267" s="665"/>
      <c r="D267" s="628"/>
      <c r="E267" s="660"/>
      <c r="F267" s="278" t="s">
        <v>21</v>
      </c>
      <c r="G267" s="279">
        <v>10.191000000000001</v>
      </c>
      <c r="H267" s="279"/>
      <c r="I267" s="280">
        <f>G267+H267+K266</f>
        <v>10.191000000000001</v>
      </c>
      <c r="J267" s="358"/>
      <c r="K267" s="280">
        <f t="shared" si="186"/>
        <v>10.191000000000001</v>
      </c>
      <c r="L267" s="284">
        <f t="shared" si="187"/>
        <v>0</v>
      </c>
      <c r="M267" s="466" t="s">
        <v>336</v>
      </c>
      <c r="N267" s="623"/>
      <c r="O267" s="624"/>
      <c r="P267" s="624"/>
      <c r="Q267" s="624"/>
      <c r="R267" s="624"/>
      <c r="S267" s="668"/>
    </row>
    <row r="268" spans="1:19" s="236" customFormat="1" ht="19.899999999999999" customHeight="1">
      <c r="A268" s="626">
        <v>211</v>
      </c>
      <c r="B268" s="734"/>
      <c r="C268" s="665"/>
      <c r="D268" s="628"/>
      <c r="E268" s="660"/>
      <c r="F268" s="278" t="s">
        <v>22</v>
      </c>
      <c r="G268" s="279">
        <v>10.25</v>
      </c>
      <c r="H268" s="280"/>
      <c r="I268" s="280">
        <f>G268+H268+K267</f>
        <v>20.441000000000003</v>
      </c>
      <c r="J268" s="358"/>
      <c r="K268" s="280">
        <f t="shared" si="186"/>
        <v>20.441000000000003</v>
      </c>
      <c r="L268" s="284">
        <f t="shared" si="187"/>
        <v>0</v>
      </c>
      <c r="M268" s="466" t="s">
        <v>336</v>
      </c>
      <c r="N268" s="623"/>
      <c r="O268" s="624"/>
      <c r="P268" s="624"/>
      <c r="Q268" s="624"/>
      <c r="R268" s="624"/>
      <c r="S268" s="668"/>
    </row>
    <row r="269" spans="1:19" s="236" customFormat="1" ht="19.899999999999999" customHeight="1">
      <c r="A269" s="626">
        <v>213</v>
      </c>
      <c r="B269" s="734"/>
      <c r="C269" s="665"/>
      <c r="D269" s="628" t="s">
        <v>383</v>
      </c>
      <c r="E269" s="660" t="s">
        <v>464</v>
      </c>
      <c r="F269" s="349" t="s">
        <v>476</v>
      </c>
      <c r="G269" s="279">
        <v>0</v>
      </c>
      <c r="H269" s="279"/>
      <c r="I269" s="280">
        <f t="shared" ref="I269" si="287">G269+H269</f>
        <v>0</v>
      </c>
      <c r="J269" s="358"/>
      <c r="K269" s="280">
        <f t="shared" si="186"/>
        <v>0</v>
      </c>
      <c r="L269" s="284">
        <v>0</v>
      </c>
      <c r="M269" s="466" t="s">
        <v>336</v>
      </c>
      <c r="N269" s="623">
        <f t="shared" ref="N269:O269" si="288">G269+G270+G271</f>
        <v>19.685000000000002</v>
      </c>
      <c r="O269" s="624">
        <f t="shared" si="288"/>
        <v>0</v>
      </c>
      <c r="P269" s="624">
        <f t="shared" ref="P269" si="289">N269+O269</f>
        <v>19.685000000000002</v>
      </c>
      <c r="Q269" s="624">
        <f t="shared" ref="Q269" si="290">J269+J270+J271</f>
        <v>0</v>
      </c>
      <c r="R269" s="624">
        <f t="shared" ref="R269" si="291">P269-Q269</f>
        <v>19.685000000000002</v>
      </c>
      <c r="S269" s="668">
        <f t="shared" ref="S269" si="292">Q269/P269</f>
        <v>0</v>
      </c>
    </row>
    <row r="270" spans="1:19" s="236" customFormat="1" ht="19.899999999999999" customHeight="1">
      <c r="A270" s="626">
        <v>213</v>
      </c>
      <c r="B270" s="734"/>
      <c r="C270" s="665"/>
      <c r="D270" s="628"/>
      <c r="E270" s="660"/>
      <c r="F270" s="278" t="s">
        <v>21</v>
      </c>
      <c r="G270" s="279">
        <v>9.8140000000000001</v>
      </c>
      <c r="H270" s="279"/>
      <c r="I270" s="280">
        <f>G270+H270+K269</f>
        <v>9.8140000000000001</v>
      </c>
      <c r="J270" s="358"/>
      <c r="K270" s="280">
        <f t="shared" si="186"/>
        <v>9.8140000000000001</v>
      </c>
      <c r="L270" s="284">
        <f t="shared" si="187"/>
        <v>0</v>
      </c>
      <c r="M270" s="466" t="s">
        <v>336</v>
      </c>
      <c r="N270" s="623"/>
      <c r="O270" s="624"/>
      <c r="P270" s="624"/>
      <c r="Q270" s="624"/>
      <c r="R270" s="624"/>
      <c r="S270" s="668"/>
    </row>
    <row r="271" spans="1:19" s="236" customFormat="1" ht="19.899999999999999" customHeight="1">
      <c r="A271" s="626">
        <v>213</v>
      </c>
      <c r="B271" s="734"/>
      <c r="C271" s="665"/>
      <c r="D271" s="628"/>
      <c r="E271" s="660"/>
      <c r="F271" s="278" t="s">
        <v>22</v>
      </c>
      <c r="G271" s="279">
        <v>9.8710000000000004</v>
      </c>
      <c r="H271" s="279"/>
      <c r="I271" s="280">
        <f>G271+H271+K270</f>
        <v>19.685000000000002</v>
      </c>
      <c r="J271" s="358"/>
      <c r="K271" s="280">
        <f t="shared" si="186"/>
        <v>19.685000000000002</v>
      </c>
      <c r="L271" s="284">
        <f t="shared" si="187"/>
        <v>0</v>
      </c>
      <c r="M271" s="466" t="s">
        <v>336</v>
      </c>
      <c r="N271" s="623"/>
      <c r="O271" s="624"/>
      <c r="P271" s="624"/>
      <c r="Q271" s="624"/>
      <c r="R271" s="624"/>
      <c r="S271" s="668"/>
    </row>
    <row r="272" spans="1:19" s="236" customFormat="1" ht="19.899999999999999" customHeight="1">
      <c r="A272" s="626">
        <v>215</v>
      </c>
      <c r="B272" s="734"/>
      <c r="C272" s="665"/>
      <c r="D272" s="628" t="s">
        <v>383</v>
      </c>
      <c r="E272" s="660" t="s">
        <v>465</v>
      </c>
      <c r="F272" s="349" t="s">
        <v>476</v>
      </c>
      <c r="G272" s="279">
        <v>0</v>
      </c>
      <c r="H272" s="279"/>
      <c r="I272" s="280">
        <f t="shared" ref="I272" si="293">G272+H272</f>
        <v>0</v>
      </c>
      <c r="J272" s="358"/>
      <c r="K272" s="280">
        <f t="shared" si="186"/>
        <v>0</v>
      </c>
      <c r="L272" s="284">
        <v>0</v>
      </c>
      <c r="M272" s="466" t="s">
        <v>336</v>
      </c>
      <c r="N272" s="623">
        <f t="shared" ref="N272:O272" si="294">G272+G273+G274</f>
        <v>11.632000000000001</v>
      </c>
      <c r="O272" s="624">
        <f t="shared" si="294"/>
        <v>0</v>
      </c>
      <c r="P272" s="624">
        <f t="shared" ref="P272" si="295">N272+O272</f>
        <v>11.632000000000001</v>
      </c>
      <c r="Q272" s="624">
        <f t="shared" ref="Q272" si="296">J272+J273+J274</f>
        <v>0</v>
      </c>
      <c r="R272" s="624">
        <f t="shared" ref="R272" si="297">P272-Q272</f>
        <v>11.632000000000001</v>
      </c>
      <c r="S272" s="668">
        <f t="shared" ref="S272" si="298">Q272/P272</f>
        <v>0</v>
      </c>
    </row>
    <row r="273" spans="1:19" s="236" customFormat="1" ht="19.899999999999999" customHeight="1">
      <c r="A273" s="626">
        <v>215</v>
      </c>
      <c r="B273" s="734"/>
      <c r="C273" s="665"/>
      <c r="D273" s="628"/>
      <c r="E273" s="660"/>
      <c r="F273" s="278" t="s">
        <v>21</v>
      </c>
      <c r="G273" s="279">
        <v>5.7990000000000004</v>
      </c>
      <c r="H273" s="279"/>
      <c r="I273" s="280">
        <f>G273+H273+K272</f>
        <v>5.7990000000000004</v>
      </c>
      <c r="J273" s="358"/>
      <c r="K273" s="280">
        <f t="shared" si="186"/>
        <v>5.7990000000000004</v>
      </c>
      <c r="L273" s="284">
        <f t="shared" si="187"/>
        <v>0</v>
      </c>
      <c r="M273" s="466" t="s">
        <v>336</v>
      </c>
      <c r="N273" s="623"/>
      <c r="O273" s="624"/>
      <c r="P273" s="624"/>
      <c r="Q273" s="624"/>
      <c r="R273" s="624"/>
      <c r="S273" s="668"/>
    </row>
    <row r="274" spans="1:19" s="236" customFormat="1" ht="19.899999999999999" customHeight="1">
      <c r="A274" s="626">
        <v>215</v>
      </c>
      <c r="B274" s="734"/>
      <c r="C274" s="665"/>
      <c r="D274" s="628"/>
      <c r="E274" s="660"/>
      <c r="F274" s="278" t="s">
        <v>22</v>
      </c>
      <c r="G274" s="279">
        <v>5.8330000000000002</v>
      </c>
      <c r="H274" s="279"/>
      <c r="I274" s="280">
        <f>G274+H274+K273</f>
        <v>11.632000000000001</v>
      </c>
      <c r="J274" s="358"/>
      <c r="K274" s="280">
        <f t="shared" si="186"/>
        <v>11.632000000000001</v>
      </c>
      <c r="L274" s="284">
        <f t="shared" si="187"/>
        <v>0</v>
      </c>
      <c r="M274" s="466" t="s">
        <v>336</v>
      </c>
      <c r="N274" s="623"/>
      <c r="O274" s="624"/>
      <c r="P274" s="624"/>
      <c r="Q274" s="624"/>
      <c r="R274" s="624"/>
      <c r="S274" s="668"/>
    </row>
    <row r="275" spans="1:19" s="236" customFormat="1" ht="19.899999999999999" customHeight="1">
      <c r="A275" s="626">
        <v>217</v>
      </c>
      <c r="B275" s="734"/>
      <c r="C275" s="665"/>
      <c r="D275" s="628" t="s">
        <v>383</v>
      </c>
      <c r="E275" s="660" t="s">
        <v>466</v>
      </c>
      <c r="F275" s="349" t="s">
        <v>476</v>
      </c>
      <c r="G275" s="279">
        <v>0</v>
      </c>
      <c r="H275" s="279"/>
      <c r="I275" s="280">
        <f t="shared" ref="I275" si="299">G275+H275</f>
        <v>0</v>
      </c>
      <c r="J275" s="358"/>
      <c r="K275" s="280">
        <f t="shared" si="186"/>
        <v>0</v>
      </c>
      <c r="L275" s="284">
        <v>0</v>
      </c>
      <c r="M275" s="466" t="s">
        <v>336</v>
      </c>
      <c r="N275" s="623">
        <f t="shared" ref="N275" si="300">G275+G276+G277</f>
        <v>6.1639999999999997</v>
      </c>
      <c r="O275" s="624">
        <f t="shared" ref="O275" si="301">H275+H276+H277</f>
        <v>0</v>
      </c>
      <c r="P275" s="624">
        <f t="shared" ref="P275" si="302">N275+O275</f>
        <v>6.1639999999999997</v>
      </c>
      <c r="Q275" s="624">
        <f t="shared" ref="Q275" si="303">J275+J276+J277</f>
        <v>0</v>
      </c>
      <c r="R275" s="624">
        <f t="shared" ref="R275" si="304">P275-Q275</f>
        <v>6.1639999999999997</v>
      </c>
      <c r="S275" s="668">
        <f t="shared" ref="S275" si="305">Q275/P275</f>
        <v>0</v>
      </c>
    </row>
    <row r="276" spans="1:19" s="236" customFormat="1" ht="19.899999999999999" customHeight="1">
      <c r="A276" s="626">
        <v>217</v>
      </c>
      <c r="B276" s="734"/>
      <c r="C276" s="665"/>
      <c r="D276" s="628"/>
      <c r="E276" s="660"/>
      <c r="F276" s="278" t="s">
        <v>21</v>
      </c>
      <c r="G276" s="279">
        <v>3.073</v>
      </c>
      <c r="H276" s="294"/>
      <c r="I276" s="280">
        <f>G276+H276+K275</f>
        <v>3.073</v>
      </c>
      <c r="J276" s="358"/>
      <c r="K276" s="280">
        <f t="shared" si="186"/>
        <v>3.073</v>
      </c>
      <c r="L276" s="284">
        <f t="shared" si="187"/>
        <v>0</v>
      </c>
      <c r="M276" s="466" t="s">
        <v>336</v>
      </c>
      <c r="N276" s="623"/>
      <c r="O276" s="624"/>
      <c r="P276" s="624"/>
      <c r="Q276" s="624"/>
      <c r="R276" s="624"/>
      <c r="S276" s="668"/>
    </row>
    <row r="277" spans="1:19" s="236" customFormat="1" ht="19.899999999999999" customHeight="1">
      <c r="A277" s="626">
        <v>217</v>
      </c>
      <c r="B277" s="734"/>
      <c r="C277" s="665"/>
      <c r="D277" s="628"/>
      <c r="E277" s="660"/>
      <c r="F277" s="278" t="s">
        <v>22</v>
      </c>
      <c r="G277" s="279">
        <v>3.0910000000000002</v>
      </c>
      <c r="H277" s="279"/>
      <c r="I277" s="280">
        <f>G277+H277+K276</f>
        <v>6.1639999999999997</v>
      </c>
      <c r="J277" s="358"/>
      <c r="K277" s="280">
        <f t="shared" si="186"/>
        <v>6.1639999999999997</v>
      </c>
      <c r="L277" s="284">
        <f t="shared" si="187"/>
        <v>0</v>
      </c>
      <c r="M277" s="466" t="s">
        <v>336</v>
      </c>
      <c r="N277" s="623"/>
      <c r="O277" s="624"/>
      <c r="P277" s="624"/>
      <c r="Q277" s="624"/>
      <c r="R277" s="624"/>
      <c r="S277" s="668"/>
    </row>
    <row r="278" spans="1:19" s="236" customFormat="1" ht="19.899999999999999" customHeight="1">
      <c r="A278" s="626">
        <v>218</v>
      </c>
      <c r="B278" s="734"/>
      <c r="C278" s="665"/>
      <c r="D278" s="628" t="s">
        <v>383</v>
      </c>
      <c r="E278" s="660" t="s">
        <v>467</v>
      </c>
      <c r="F278" s="278" t="s">
        <v>20</v>
      </c>
      <c r="G278" s="279">
        <v>0</v>
      </c>
      <c r="H278" s="279"/>
      <c r="I278" s="280">
        <f t="shared" ref="I278:I284" si="306">G278+H278</f>
        <v>0</v>
      </c>
      <c r="J278" s="358"/>
      <c r="K278" s="280">
        <f t="shared" si="186"/>
        <v>0</v>
      </c>
      <c r="L278" s="284">
        <v>0</v>
      </c>
      <c r="M278" s="466" t="s">
        <v>336</v>
      </c>
      <c r="N278" s="623">
        <f t="shared" ref="N278" si="307">G278+G279+G280</f>
        <v>7.0440000000000005</v>
      </c>
      <c r="O278" s="624">
        <f t="shared" ref="O278" si="308">H278+H279+H280</f>
        <v>0</v>
      </c>
      <c r="P278" s="624">
        <f t="shared" ref="P278" si="309">N278+O278</f>
        <v>7.0440000000000005</v>
      </c>
      <c r="Q278" s="624">
        <f t="shared" ref="Q278" si="310">J278+J279+J280</f>
        <v>0</v>
      </c>
      <c r="R278" s="624">
        <f t="shared" ref="R278" si="311">P278-Q278</f>
        <v>7.0440000000000005</v>
      </c>
      <c r="S278" s="668">
        <f t="shared" ref="S278" si="312">Q278/P278</f>
        <v>0</v>
      </c>
    </row>
    <row r="279" spans="1:19" s="236" customFormat="1" ht="19.899999999999999" customHeight="1">
      <c r="A279" s="626">
        <v>218</v>
      </c>
      <c r="B279" s="734"/>
      <c r="C279" s="665"/>
      <c r="D279" s="628"/>
      <c r="E279" s="660"/>
      <c r="F279" s="278" t="s">
        <v>21</v>
      </c>
      <c r="G279" s="279">
        <v>3.512</v>
      </c>
      <c r="H279" s="279"/>
      <c r="I279" s="280">
        <f>G279+H279+K278</f>
        <v>3.512</v>
      </c>
      <c r="J279" s="358"/>
      <c r="K279" s="280">
        <f t="shared" ref="K279:K308" si="313">I279-J279</f>
        <v>3.512</v>
      </c>
      <c r="L279" s="284">
        <f t="shared" ref="L279:L308" si="314">J279/I279</f>
        <v>0</v>
      </c>
      <c r="M279" s="466" t="s">
        <v>336</v>
      </c>
      <c r="N279" s="623"/>
      <c r="O279" s="624"/>
      <c r="P279" s="624"/>
      <c r="Q279" s="624"/>
      <c r="R279" s="624"/>
      <c r="S279" s="668"/>
    </row>
    <row r="280" spans="1:19" s="236" customFormat="1" ht="19.899999999999999" customHeight="1">
      <c r="A280" s="626">
        <v>218</v>
      </c>
      <c r="B280" s="734"/>
      <c r="C280" s="665"/>
      <c r="D280" s="628"/>
      <c r="E280" s="660"/>
      <c r="F280" s="278" t="s">
        <v>22</v>
      </c>
      <c r="G280" s="279">
        <v>3.532</v>
      </c>
      <c r="H280" s="279"/>
      <c r="I280" s="280">
        <f>G280+H280+K279</f>
        <v>7.0440000000000005</v>
      </c>
      <c r="J280" s="358"/>
      <c r="K280" s="280">
        <f t="shared" si="313"/>
        <v>7.0440000000000005</v>
      </c>
      <c r="L280" s="284">
        <f t="shared" si="314"/>
        <v>0</v>
      </c>
      <c r="M280" s="466" t="s">
        <v>336</v>
      </c>
      <c r="N280" s="623"/>
      <c r="O280" s="624"/>
      <c r="P280" s="624"/>
      <c r="Q280" s="624"/>
      <c r="R280" s="624"/>
      <c r="S280" s="668"/>
    </row>
    <row r="281" spans="1:19" s="236" customFormat="1" ht="19.899999999999999" customHeight="1">
      <c r="A281" s="626">
        <v>219</v>
      </c>
      <c r="B281" s="734"/>
      <c r="C281" s="665"/>
      <c r="D281" s="628" t="s">
        <v>383</v>
      </c>
      <c r="E281" s="660" t="s">
        <v>468</v>
      </c>
      <c r="F281" s="278" t="s">
        <v>20</v>
      </c>
      <c r="G281" s="279">
        <v>0</v>
      </c>
      <c r="H281" s="279"/>
      <c r="I281" s="280">
        <f t="shared" ref="I281" si="315">G281+H281</f>
        <v>0</v>
      </c>
      <c r="J281" s="358"/>
      <c r="K281" s="280">
        <f t="shared" si="313"/>
        <v>0</v>
      </c>
      <c r="L281" s="284">
        <v>0</v>
      </c>
      <c r="M281" s="466" t="s">
        <v>336</v>
      </c>
      <c r="N281" s="623">
        <f t="shared" ref="N281" si="316">G281+G282+G283</f>
        <v>3.234</v>
      </c>
      <c r="O281" s="624">
        <f t="shared" ref="O281" si="317">H281+H282+H283</f>
        <v>0</v>
      </c>
      <c r="P281" s="624">
        <f t="shared" ref="P281" si="318">N281+O281</f>
        <v>3.234</v>
      </c>
      <c r="Q281" s="624">
        <f t="shared" ref="Q281" si="319">J281+J282+J283</f>
        <v>0</v>
      </c>
      <c r="R281" s="624">
        <f t="shared" ref="R281" si="320">P281-Q281</f>
        <v>3.234</v>
      </c>
      <c r="S281" s="668">
        <f t="shared" ref="S281" si="321">Q281/P281</f>
        <v>0</v>
      </c>
    </row>
    <row r="282" spans="1:19" s="236" customFormat="1" ht="19.899999999999999" customHeight="1">
      <c r="A282" s="626">
        <v>219</v>
      </c>
      <c r="B282" s="734"/>
      <c r="C282" s="665"/>
      <c r="D282" s="628"/>
      <c r="E282" s="660"/>
      <c r="F282" s="278" t="s">
        <v>21</v>
      </c>
      <c r="G282" s="279">
        <v>1.6120000000000001</v>
      </c>
      <c r="H282" s="279"/>
      <c r="I282" s="280">
        <f>G282+H282+K281</f>
        <v>1.6120000000000001</v>
      </c>
      <c r="J282" s="358"/>
      <c r="K282" s="280">
        <f t="shared" si="313"/>
        <v>1.6120000000000001</v>
      </c>
      <c r="L282" s="284">
        <f t="shared" si="314"/>
        <v>0</v>
      </c>
      <c r="M282" s="466" t="s">
        <v>336</v>
      </c>
      <c r="N282" s="623"/>
      <c r="O282" s="624"/>
      <c r="P282" s="624"/>
      <c r="Q282" s="624"/>
      <c r="R282" s="624"/>
      <c r="S282" s="668"/>
    </row>
    <row r="283" spans="1:19" s="236" customFormat="1" ht="19.899999999999999" customHeight="1">
      <c r="A283" s="626">
        <v>219</v>
      </c>
      <c r="B283" s="734"/>
      <c r="C283" s="665"/>
      <c r="D283" s="628"/>
      <c r="E283" s="660"/>
      <c r="F283" s="278" t="s">
        <v>22</v>
      </c>
      <c r="G283" s="279">
        <v>1.6220000000000001</v>
      </c>
      <c r="H283" s="279"/>
      <c r="I283" s="280">
        <f>G283+H283+K282</f>
        <v>3.234</v>
      </c>
      <c r="J283" s="358"/>
      <c r="K283" s="280">
        <f t="shared" si="313"/>
        <v>3.234</v>
      </c>
      <c r="L283" s="284">
        <f t="shared" si="314"/>
        <v>0</v>
      </c>
      <c r="M283" s="466" t="s">
        <v>336</v>
      </c>
      <c r="N283" s="623"/>
      <c r="O283" s="624"/>
      <c r="P283" s="624"/>
      <c r="Q283" s="624"/>
      <c r="R283" s="624"/>
      <c r="S283" s="668"/>
    </row>
    <row r="284" spans="1:19" s="236" customFormat="1" ht="19.899999999999999" customHeight="1">
      <c r="A284" s="626">
        <v>220</v>
      </c>
      <c r="B284" s="734"/>
      <c r="C284" s="665"/>
      <c r="D284" s="628" t="s">
        <v>383</v>
      </c>
      <c r="E284" s="660" t="s">
        <v>469</v>
      </c>
      <c r="F284" s="349" t="s">
        <v>476</v>
      </c>
      <c r="G284" s="279">
        <v>0</v>
      </c>
      <c r="H284" s="279"/>
      <c r="I284" s="280">
        <f t="shared" si="306"/>
        <v>0</v>
      </c>
      <c r="J284" s="358"/>
      <c r="K284" s="280">
        <f t="shared" si="313"/>
        <v>0</v>
      </c>
      <c r="L284" s="284">
        <v>0</v>
      </c>
      <c r="M284" s="466" t="s">
        <v>336</v>
      </c>
      <c r="N284" s="623">
        <f t="shared" ref="N284" si="322">G284+G285+G286</f>
        <v>25.619999999999997</v>
      </c>
      <c r="O284" s="624">
        <f t="shared" ref="O284" si="323">H284+H285+H286</f>
        <v>-6</v>
      </c>
      <c r="P284" s="624">
        <f t="shared" ref="P284" si="324">N284+O284</f>
        <v>19.619999999999997</v>
      </c>
      <c r="Q284" s="624">
        <f t="shared" ref="Q284" si="325">J284+J285+J286</f>
        <v>0</v>
      </c>
      <c r="R284" s="624">
        <f t="shared" ref="R284" si="326">P284-Q284</f>
        <v>19.619999999999997</v>
      </c>
      <c r="S284" s="668">
        <f t="shared" ref="S284" si="327">Q284/P284</f>
        <v>0</v>
      </c>
    </row>
    <row r="285" spans="1:19" s="236" customFormat="1" ht="19.899999999999999" customHeight="1">
      <c r="A285" s="626">
        <v>220</v>
      </c>
      <c r="B285" s="734"/>
      <c r="C285" s="665"/>
      <c r="D285" s="628"/>
      <c r="E285" s="660"/>
      <c r="F285" s="278" t="s">
        <v>21</v>
      </c>
      <c r="G285" s="279">
        <v>12.773</v>
      </c>
      <c r="H285" s="279">
        <f>-6</f>
        <v>-6</v>
      </c>
      <c r="I285" s="280">
        <f>G285+H285+K284</f>
        <v>6.7729999999999997</v>
      </c>
      <c r="J285" s="358"/>
      <c r="K285" s="280">
        <f t="shared" si="313"/>
        <v>6.7729999999999997</v>
      </c>
      <c r="L285" s="284">
        <f t="shared" si="314"/>
        <v>0</v>
      </c>
      <c r="M285" s="466" t="s">
        <v>336</v>
      </c>
      <c r="N285" s="623"/>
      <c r="O285" s="624"/>
      <c r="P285" s="624"/>
      <c r="Q285" s="624"/>
      <c r="R285" s="624"/>
      <c r="S285" s="668"/>
    </row>
    <row r="286" spans="1:19" s="236" customFormat="1" ht="19.899999999999999" customHeight="1">
      <c r="A286" s="626">
        <v>220</v>
      </c>
      <c r="B286" s="734"/>
      <c r="C286" s="665"/>
      <c r="D286" s="628"/>
      <c r="E286" s="660"/>
      <c r="F286" s="278" t="s">
        <v>22</v>
      </c>
      <c r="G286" s="279">
        <v>12.847</v>
      </c>
      <c r="H286" s="279"/>
      <c r="I286" s="280">
        <f>G286+H286+K285</f>
        <v>19.619999999999997</v>
      </c>
      <c r="J286" s="358"/>
      <c r="K286" s="280">
        <f t="shared" si="313"/>
        <v>19.619999999999997</v>
      </c>
      <c r="L286" s="284">
        <f t="shared" si="314"/>
        <v>0</v>
      </c>
      <c r="M286" s="466" t="s">
        <v>336</v>
      </c>
      <c r="N286" s="623"/>
      <c r="O286" s="624"/>
      <c r="P286" s="624"/>
      <c r="Q286" s="624"/>
      <c r="R286" s="624"/>
      <c r="S286" s="668"/>
    </row>
    <row r="287" spans="1:19" s="236" customFormat="1" ht="19.899999999999999" customHeight="1">
      <c r="A287" s="626">
        <v>221</v>
      </c>
      <c r="B287" s="734"/>
      <c r="C287" s="665"/>
      <c r="D287" s="628" t="s">
        <v>383</v>
      </c>
      <c r="E287" s="660" t="s">
        <v>475</v>
      </c>
      <c r="F287" s="349" t="s">
        <v>476</v>
      </c>
      <c r="G287" s="279">
        <v>0</v>
      </c>
      <c r="H287" s="279"/>
      <c r="I287" s="280">
        <f t="shared" ref="I287" si="328">G287+H287</f>
        <v>0</v>
      </c>
      <c r="J287" s="358"/>
      <c r="K287" s="280">
        <f t="shared" si="313"/>
        <v>0</v>
      </c>
      <c r="L287" s="284">
        <v>0</v>
      </c>
      <c r="M287" s="466" t="s">
        <v>336</v>
      </c>
      <c r="N287" s="623">
        <f t="shared" ref="N287" si="329">G287+G288+G289</f>
        <v>9.7319999999999993</v>
      </c>
      <c r="O287" s="624">
        <f t="shared" ref="O287" si="330">H287+H288+H289</f>
        <v>0</v>
      </c>
      <c r="P287" s="624">
        <f t="shared" ref="P287" si="331">N287+O287</f>
        <v>9.7319999999999993</v>
      </c>
      <c r="Q287" s="624">
        <f t="shared" ref="Q287" si="332">J287+J288+J289</f>
        <v>0</v>
      </c>
      <c r="R287" s="624">
        <f t="shared" ref="R287" si="333">P287-Q287</f>
        <v>9.7319999999999993</v>
      </c>
      <c r="S287" s="668">
        <f t="shared" ref="S287" si="334">Q287/P287</f>
        <v>0</v>
      </c>
    </row>
    <row r="288" spans="1:19" s="236" customFormat="1" ht="19.899999999999999" customHeight="1">
      <c r="A288" s="626">
        <v>221</v>
      </c>
      <c r="B288" s="734"/>
      <c r="C288" s="665"/>
      <c r="D288" s="628"/>
      <c r="E288" s="660"/>
      <c r="F288" s="278" t="s">
        <v>21</v>
      </c>
      <c r="G288" s="279">
        <v>4.8520000000000003</v>
      </c>
      <c r="H288" s="279"/>
      <c r="I288" s="280">
        <f>G288+H288+K287</f>
        <v>4.8520000000000003</v>
      </c>
      <c r="J288" s="358"/>
      <c r="K288" s="280">
        <f t="shared" si="313"/>
        <v>4.8520000000000003</v>
      </c>
      <c r="L288" s="284">
        <f t="shared" si="314"/>
        <v>0</v>
      </c>
      <c r="M288" s="466" t="s">
        <v>336</v>
      </c>
      <c r="N288" s="623"/>
      <c r="O288" s="624"/>
      <c r="P288" s="624"/>
      <c r="Q288" s="624"/>
      <c r="R288" s="624"/>
      <c r="S288" s="668"/>
    </row>
    <row r="289" spans="1:27" s="236" customFormat="1" ht="19.899999999999999" customHeight="1">
      <c r="A289" s="626">
        <v>221</v>
      </c>
      <c r="B289" s="734"/>
      <c r="C289" s="665"/>
      <c r="D289" s="628"/>
      <c r="E289" s="660"/>
      <c r="F289" s="278" t="s">
        <v>22</v>
      </c>
      <c r="G289" s="279">
        <v>4.88</v>
      </c>
      <c r="H289" s="279"/>
      <c r="I289" s="280">
        <f>G289+H289+K288</f>
        <v>9.7319999999999993</v>
      </c>
      <c r="J289" s="358"/>
      <c r="K289" s="280">
        <f t="shared" si="313"/>
        <v>9.7319999999999993</v>
      </c>
      <c r="L289" s="284">
        <f t="shared" si="314"/>
        <v>0</v>
      </c>
      <c r="M289" s="466" t="s">
        <v>336</v>
      </c>
      <c r="N289" s="623"/>
      <c r="O289" s="624"/>
      <c r="P289" s="624"/>
      <c r="Q289" s="624"/>
      <c r="R289" s="624"/>
      <c r="S289" s="668"/>
    </row>
    <row r="290" spans="1:27" s="330" customFormat="1" ht="19.899999999999999" customHeight="1">
      <c r="A290" s="340"/>
      <c r="B290" s="734"/>
      <c r="C290" s="665"/>
      <c r="D290" s="628" t="s">
        <v>383</v>
      </c>
      <c r="E290" s="660" t="s">
        <v>497</v>
      </c>
      <c r="F290" s="349" t="s">
        <v>476</v>
      </c>
      <c r="G290" s="279">
        <v>0</v>
      </c>
      <c r="H290" s="279"/>
      <c r="I290" s="280">
        <f>+G290+H290</f>
        <v>0</v>
      </c>
      <c r="J290" s="358"/>
      <c r="K290" s="280">
        <f t="shared" si="313"/>
        <v>0</v>
      </c>
      <c r="L290" s="284">
        <v>0</v>
      </c>
      <c r="M290" s="466" t="s">
        <v>336</v>
      </c>
      <c r="N290" s="623">
        <f>G290+G291+G292</f>
        <v>7.5259999999999998</v>
      </c>
      <c r="O290" s="624">
        <f t="shared" ref="O290" si="335">H290+H291+H292</f>
        <v>0</v>
      </c>
      <c r="P290" s="624">
        <f>N290+O290</f>
        <v>7.5259999999999998</v>
      </c>
      <c r="Q290" s="624">
        <f>J290+J291+J292</f>
        <v>0</v>
      </c>
      <c r="R290" s="624">
        <f>P290-Q290</f>
        <v>7.5259999999999998</v>
      </c>
      <c r="S290" s="668">
        <f>Q290/P290</f>
        <v>0</v>
      </c>
    </row>
    <row r="291" spans="1:27" s="330" customFormat="1" ht="19.899999999999999" customHeight="1">
      <c r="A291" s="340"/>
      <c r="B291" s="734"/>
      <c r="C291" s="665"/>
      <c r="D291" s="628"/>
      <c r="E291" s="660"/>
      <c r="F291" s="278" t="s">
        <v>21</v>
      </c>
      <c r="G291" s="279">
        <v>3.7519999999999998</v>
      </c>
      <c r="H291" s="279"/>
      <c r="I291" s="280">
        <f>+G291+H291+K290</f>
        <v>3.7519999999999998</v>
      </c>
      <c r="J291" s="358"/>
      <c r="K291" s="280">
        <f t="shared" si="313"/>
        <v>3.7519999999999998</v>
      </c>
      <c r="L291" s="284">
        <f t="shared" si="314"/>
        <v>0</v>
      </c>
      <c r="M291" s="466" t="s">
        <v>336</v>
      </c>
      <c r="N291" s="623"/>
      <c r="O291" s="624"/>
      <c r="P291" s="624"/>
      <c r="Q291" s="624"/>
      <c r="R291" s="624"/>
      <c r="S291" s="668"/>
    </row>
    <row r="292" spans="1:27" s="330" customFormat="1" ht="19.899999999999999" customHeight="1">
      <c r="A292" s="340"/>
      <c r="B292" s="734"/>
      <c r="C292" s="665"/>
      <c r="D292" s="628"/>
      <c r="E292" s="660"/>
      <c r="F292" s="278" t="s">
        <v>22</v>
      </c>
      <c r="G292" s="279">
        <v>3.774</v>
      </c>
      <c r="H292" s="279"/>
      <c r="I292" s="280">
        <f>+G292+H292+K291</f>
        <v>7.5259999999999998</v>
      </c>
      <c r="J292" s="358"/>
      <c r="K292" s="280">
        <f t="shared" si="313"/>
        <v>7.5259999999999998</v>
      </c>
      <c r="L292" s="284">
        <f t="shared" si="314"/>
        <v>0</v>
      </c>
      <c r="M292" s="466" t="s">
        <v>336</v>
      </c>
      <c r="N292" s="623"/>
      <c r="O292" s="624"/>
      <c r="P292" s="624"/>
      <c r="Q292" s="624"/>
      <c r="R292" s="624"/>
      <c r="S292" s="668"/>
    </row>
    <row r="293" spans="1:27" s="236" customFormat="1" ht="19.899999999999999" customHeight="1">
      <c r="A293" s="626">
        <v>235</v>
      </c>
      <c r="B293" s="734"/>
      <c r="C293" s="665"/>
      <c r="D293" s="628" t="s">
        <v>383</v>
      </c>
      <c r="E293" s="660" t="s">
        <v>496</v>
      </c>
      <c r="F293" s="349" t="s">
        <v>476</v>
      </c>
      <c r="G293" s="279">
        <v>0</v>
      </c>
      <c r="H293" s="279"/>
      <c r="I293" s="280">
        <f t="shared" ref="I293" si="336">G293+H293</f>
        <v>0</v>
      </c>
      <c r="J293" s="358"/>
      <c r="K293" s="280">
        <f t="shared" si="313"/>
        <v>0</v>
      </c>
      <c r="L293" s="284">
        <v>0</v>
      </c>
      <c r="M293" s="466" t="s">
        <v>336</v>
      </c>
      <c r="N293" s="623">
        <f>G293+G294+G295</f>
        <v>105.342</v>
      </c>
      <c r="O293" s="624">
        <f t="shared" ref="O293" si="337">H293+H294+H295</f>
        <v>0</v>
      </c>
      <c r="P293" s="624">
        <f t="shared" ref="P293" si="338">N293+O293</f>
        <v>105.342</v>
      </c>
      <c r="Q293" s="624">
        <f t="shared" ref="Q293" si="339">J293+J294+J295</f>
        <v>1.45</v>
      </c>
      <c r="R293" s="624">
        <f t="shared" ref="R293" si="340">P293-Q293</f>
        <v>103.892</v>
      </c>
      <c r="S293" s="668">
        <f t="shared" ref="S293" si="341">Q293/P293</f>
        <v>1.3764690247004992E-2</v>
      </c>
    </row>
    <row r="294" spans="1:27" s="236" customFormat="1" ht="19.899999999999999" customHeight="1">
      <c r="A294" s="626">
        <v>235</v>
      </c>
      <c r="B294" s="734"/>
      <c r="C294" s="665"/>
      <c r="D294" s="628"/>
      <c r="E294" s="660"/>
      <c r="F294" s="278" t="s">
        <v>21</v>
      </c>
      <c r="G294" s="279">
        <v>52.518999999999998</v>
      </c>
      <c r="H294" s="279"/>
      <c r="I294" s="280">
        <f>G294+H294+K293</f>
        <v>52.518999999999998</v>
      </c>
      <c r="J294" s="358">
        <v>1.45</v>
      </c>
      <c r="K294" s="280">
        <f t="shared" si="313"/>
        <v>51.068999999999996</v>
      </c>
      <c r="L294" s="284">
        <f t="shared" si="314"/>
        <v>2.7609055770292656E-2</v>
      </c>
      <c r="M294" s="466" t="s">
        <v>336</v>
      </c>
      <c r="N294" s="623"/>
      <c r="O294" s="624"/>
      <c r="P294" s="624"/>
      <c r="Q294" s="624"/>
      <c r="R294" s="624"/>
      <c r="S294" s="668"/>
    </row>
    <row r="295" spans="1:27" s="236" customFormat="1" ht="19.899999999999999" customHeight="1">
      <c r="A295" s="626">
        <v>235</v>
      </c>
      <c r="B295" s="734"/>
      <c r="C295" s="666"/>
      <c r="D295" s="628"/>
      <c r="E295" s="660"/>
      <c r="F295" s="278" t="s">
        <v>22</v>
      </c>
      <c r="G295" s="279">
        <v>52.823</v>
      </c>
      <c r="H295" s="279"/>
      <c r="I295" s="280">
        <f>G295+H295+K294</f>
        <v>103.892</v>
      </c>
      <c r="J295" s="358"/>
      <c r="K295" s="280">
        <f t="shared" si="313"/>
        <v>103.892</v>
      </c>
      <c r="L295" s="284">
        <f t="shared" si="314"/>
        <v>0</v>
      </c>
      <c r="M295" s="466" t="s">
        <v>336</v>
      </c>
      <c r="N295" s="623"/>
      <c r="O295" s="624"/>
      <c r="P295" s="624"/>
      <c r="Q295" s="624"/>
      <c r="R295" s="624"/>
      <c r="S295" s="668"/>
    </row>
    <row r="296" spans="1:27" s="330" customFormat="1" ht="19.899999999999999" customHeight="1" thickBot="1">
      <c r="A296" s="341"/>
      <c r="B296" s="734"/>
      <c r="C296" s="664" t="s">
        <v>384</v>
      </c>
      <c r="D296" s="514" t="s">
        <v>384</v>
      </c>
      <c r="E296" s="515" t="s">
        <v>384</v>
      </c>
      <c r="F296" s="349" t="s">
        <v>476</v>
      </c>
      <c r="G296" s="279">
        <v>30.718</v>
      </c>
      <c r="H296" s="279"/>
      <c r="I296" s="280">
        <f>+G296+H296</f>
        <v>30.718</v>
      </c>
      <c r="J296" s="358">
        <v>37.340000000000003</v>
      </c>
      <c r="K296" s="280">
        <f t="shared" si="313"/>
        <v>-6.6220000000000034</v>
      </c>
      <c r="L296" s="284">
        <f t="shared" si="314"/>
        <v>1.2155739305944397</v>
      </c>
      <c r="M296" s="466">
        <v>43487</v>
      </c>
      <c r="N296" s="519">
        <f>+G296</f>
        <v>30.718</v>
      </c>
      <c r="O296" s="516">
        <f>+H296</f>
        <v>0</v>
      </c>
      <c r="P296" s="516">
        <f>+N296+O296</f>
        <v>30.718</v>
      </c>
      <c r="Q296" s="516">
        <f>+J296</f>
        <v>37.340000000000003</v>
      </c>
      <c r="R296" s="516">
        <f>+P296-Q296</f>
        <v>-6.6220000000000034</v>
      </c>
      <c r="S296" s="517">
        <f>+Q296/P296</f>
        <v>1.2155739305944397</v>
      </c>
    </row>
    <row r="297" spans="1:27" s="236" customFormat="1" ht="19.899999999999999" customHeight="1">
      <c r="A297" s="626">
        <v>301</v>
      </c>
      <c r="B297" s="734"/>
      <c r="C297" s="665"/>
      <c r="D297" s="628" t="s">
        <v>384</v>
      </c>
      <c r="E297" s="662" t="s">
        <v>470</v>
      </c>
      <c r="F297" s="349" t="s">
        <v>476</v>
      </c>
      <c r="G297" s="279">
        <v>0</v>
      </c>
      <c r="H297" s="279"/>
      <c r="I297" s="280">
        <f t="shared" ref="I297" si="342">G297+H297</f>
        <v>0</v>
      </c>
      <c r="J297" s="358"/>
      <c r="K297" s="280">
        <f t="shared" si="313"/>
        <v>0</v>
      </c>
      <c r="L297" s="284">
        <v>0</v>
      </c>
      <c r="M297" s="466" t="s">
        <v>336</v>
      </c>
      <c r="N297" s="623">
        <f>G297+G298+G299</f>
        <v>107.608</v>
      </c>
      <c r="O297" s="624">
        <f t="shared" ref="O297" si="343">H297+H298+H299</f>
        <v>0</v>
      </c>
      <c r="P297" s="624">
        <f>N297+O297</f>
        <v>107.608</v>
      </c>
      <c r="Q297" s="624">
        <f t="shared" ref="Q297" si="344">J297+J298+J299</f>
        <v>34.506999999999998</v>
      </c>
      <c r="R297" s="624">
        <f>P297-Q297</f>
        <v>73.100999999999999</v>
      </c>
      <c r="S297" s="668">
        <f t="shared" ref="S297" si="345">Q297/P297</f>
        <v>0.32067318414987728</v>
      </c>
      <c r="W297" s="221">
        <f>G297+G300+G303+G306</f>
        <v>0</v>
      </c>
      <c r="X297" s="218">
        <f>H297+H300+H303+H306</f>
        <v>0</v>
      </c>
      <c r="Y297" s="214">
        <f t="shared" ref="Y297:Y299" si="346">J297+J300+J303+J306</f>
        <v>0</v>
      </c>
    </row>
    <row r="298" spans="1:27" s="236" customFormat="1" ht="19.899999999999999" customHeight="1">
      <c r="A298" s="626">
        <v>301</v>
      </c>
      <c r="B298" s="734"/>
      <c r="C298" s="665"/>
      <c r="D298" s="628"/>
      <c r="E298" s="662"/>
      <c r="F298" s="278" t="s">
        <v>21</v>
      </c>
      <c r="G298" s="279">
        <v>47.359000000000002</v>
      </c>
      <c r="H298" s="279"/>
      <c r="I298" s="280">
        <f>G298+H298+K297</f>
        <v>47.359000000000002</v>
      </c>
      <c r="J298" s="358">
        <v>34.506999999999998</v>
      </c>
      <c r="K298" s="280">
        <f t="shared" si="313"/>
        <v>12.852000000000004</v>
      </c>
      <c r="L298" s="284">
        <f t="shared" si="314"/>
        <v>0.72862602673198329</v>
      </c>
      <c r="M298" s="466" t="s">
        <v>336</v>
      </c>
      <c r="N298" s="623"/>
      <c r="O298" s="624"/>
      <c r="P298" s="624"/>
      <c r="Q298" s="624"/>
      <c r="R298" s="624"/>
      <c r="S298" s="668"/>
      <c r="W298" s="206">
        <f t="shared" ref="W298:X299" si="347">G298+G301+G304+G307</f>
        <v>137.19500000000002</v>
      </c>
      <c r="X298" s="217">
        <f t="shared" si="347"/>
        <v>0</v>
      </c>
      <c r="Y298" s="213">
        <f t="shared" si="346"/>
        <v>83.25</v>
      </c>
    </row>
    <row r="299" spans="1:27" s="236" customFormat="1" ht="19.899999999999999" customHeight="1" thickBot="1">
      <c r="A299" s="626">
        <v>301</v>
      </c>
      <c r="B299" s="734"/>
      <c r="C299" s="665"/>
      <c r="D299" s="628"/>
      <c r="E299" s="662"/>
      <c r="F299" s="278" t="s">
        <v>22</v>
      </c>
      <c r="G299" s="279">
        <v>60.249000000000002</v>
      </c>
      <c r="H299" s="279"/>
      <c r="I299" s="280">
        <f>G299+H299+K298</f>
        <v>73.100999999999999</v>
      </c>
      <c r="J299" s="358"/>
      <c r="K299" s="280">
        <f t="shared" si="313"/>
        <v>73.100999999999999</v>
      </c>
      <c r="L299" s="284">
        <f t="shared" si="314"/>
        <v>0</v>
      </c>
      <c r="M299" s="466" t="s">
        <v>336</v>
      </c>
      <c r="N299" s="623"/>
      <c r="O299" s="624"/>
      <c r="P299" s="624"/>
      <c r="Q299" s="624"/>
      <c r="R299" s="624"/>
      <c r="S299" s="668"/>
      <c r="W299" s="220">
        <f t="shared" si="347"/>
        <v>174.536</v>
      </c>
      <c r="X299" s="219">
        <f>H299+H302+H305+H308</f>
        <v>0</v>
      </c>
      <c r="Y299" s="215">
        <f t="shared" si="346"/>
        <v>0</v>
      </c>
    </row>
    <row r="300" spans="1:27" s="236" customFormat="1" ht="19.899999999999999" customHeight="1">
      <c r="A300" s="626">
        <v>302</v>
      </c>
      <c r="B300" s="734"/>
      <c r="C300" s="665"/>
      <c r="D300" s="628" t="s">
        <v>384</v>
      </c>
      <c r="E300" s="662" t="s">
        <v>471</v>
      </c>
      <c r="F300" s="349" t="s">
        <v>476</v>
      </c>
      <c r="G300" s="279">
        <v>0</v>
      </c>
      <c r="H300" s="279"/>
      <c r="I300" s="280">
        <f>G300+H300</f>
        <v>0</v>
      </c>
      <c r="J300" s="358"/>
      <c r="K300" s="280">
        <f t="shared" si="313"/>
        <v>0</v>
      </c>
      <c r="L300" s="284">
        <v>0</v>
      </c>
      <c r="M300" s="466" t="s">
        <v>336</v>
      </c>
      <c r="N300" s="623">
        <f t="shared" ref="N300:O300" si="348">G300+G301+G302</f>
        <v>27.734000000000002</v>
      </c>
      <c r="O300" s="624">
        <f t="shared" si="348"/>
        <v>0</v>
      </c>
      <c r="P300" s="624">
        <f t="shared" ref="P300" si="349">N300+O300</f>
        <v>27.734000000000002</v>
      </c>
      <c r="Q300" s="624">
        <f t="shared" ref="Q300" si="350">J300+J301+J302</f>
        <v>0</v>
      </c>
      <c r="R300" s="624">
        <f t="shared" ref="R300" si="351">P300-Q300</f>
        <v>27.734000000000002</v>
      </c>
      <c r="S300" s="668">
        <f t="shared" ref="S300" si="352">Q300/P300</f>
        <v>0</v>
      </c>
    </row>
    <row r="301" spans="1:27" s="236" customFormat="1" ht="19.899999999999999" customHeight="1">
      <c r="A301" s="626">
        <v>302</v>
      </c>
      <c r="B301" s="734"/>
      <c r="C301" s="665"/>
      <c r="D301" s="628"/>
      <c r="E301" s="662"/>
      <c r="F301" s="278" t="s">
        <v>21</v>
      </c>
      <c r="G301" s="279">
        <v>12.206</v>
      </c>
      <c r="H301" s="279"/>
      <c r="I301" s="280">
        <f>G301+H301+K300</f>
        <v>12.206</v>
      </c>
      <c r="J301" s="358"/>
      <c r="K301" s="280">
        <f t="shared" si="313"/>
        <v>12.206</v>
      </c>
      <c r="L301" s="284">
        <f t="shared" si="314"/>
        <v>0</v>
      </c>
      <c r="M301" s="466" t="s">
        <v>336</v>
      </c>
      <c r="N301" s="623"/>
      <c r="O301" s="624"/>
      <c r="P301" s="624"/>
      <c r="Q301" s="624"/>
      <c r="R301" s="624"/>
      <c r="S301" s="668"/>
    </row>
    <row r="302" spans="1:27" s="236" customFormat="1" ht="19.899999999999999" customHeight="1">
      <c r="A302" s="626">
        <v>302</v>
      </c>
      <c r="B302" s="734"/>
      <c r="C302" s="665"/>
      <c r="D302" s="628"/>
      <c r="E302" s="662"/>
      <c r="F302" s="278" t="s">
        <v>22</v>
      </c>
      <c r="G302" s="279">
        <v>15.528</v>
      </c>
      <c r="H302" s="279"/>
      <c r="I302" s="280">
        <f>G302+H302+K301</f>
        <v>27.734000000000002</v>
      </c>
      <c r="J302" s="358"/>
      <c r="K302" s="280">
        <f t="shared" si="313"/>
        <v>27.734000000000002</v>
      </c>
      <c r="L302" s="284">
        <f t="shared" si="314"/>
        <v>0</v>
      </c>
      <c r="M302" s="466" t="s">
        <v>336</v>
      </c>
      <c r="N302" s="623"/>
      <c r="O302" s="624"/>
      <c r="P302" s="624"/>
      <c r="Q302" s="624"/>
      <c r="R302" s="624"/>
      <c r="S302" s="668"/>
    </row>
    <row r="303" spans="1:27" s="236" customFormat="1" ht="19.899999999999999" customHeight="1">
      <c r="A303" s="626">
        <v>303</v>
      </c>
      <c r="B303" s="734"/>
      <c r="C303" s="665"/>
      <c r="D303" s="628" t="s">
        <v>384</v>
      </c>
      <c r="E303" s="662" t="s">
        <v>472</v>
      </c>
      <c r="F303" s="349" t="s">
        <v>476</v>
      </c>
      <c r="G303" s="279">
        <v>0</v>
      </c>
      <c r="H303" s="279"/>
      <c r="I303" s="280">
        <f t="shared" ref="I303" si="353">G303+H303</f>
        <v>0</v>
      </c>
      <c r="J303" s="358"/>
      <c r="K303" s="280">
        <f t="shared" si="313"/>
        <v>0</v>
      </c>
      <c r="L303" s="284">
        <v>0</v>
      </c>
      <c r="M303" s="466" t="s">
        <v>336</v>
      </c>
      <c r="N303" s="623">
        <f t="shared" ref="N303:O303" si="354">G303+G304+G305</f>
        <v>166.321</v>
      </c>
      <c r="O303" s="624">
        <f t="shared" si="354"/>
        <v>0</v>
      </c>
      <c r="P303" s="624">
        <f t="shared" ref="P303" si="355">N303+O303</f>
        <v>166.321</v>
      </c>
      <c r="Q303" s="624">
        <f t="shared" ref="Q303" si="356">J303+J304+J305</f>
        <v>48.743000000000002</v>
      </c>
      <c r="R303" s="624">
        <f t="shared" ref="R303" si="357">P303-Q303</f>
        <v>117.578</v>
      </c>
      <c r="S303" s="668">
        <f t="shared" ref="S303" si="358">Q303/P303</f>
        <v>0.29306581850758473</v>
      </c>
      <c r="AA303" s="235">
        <f>65+30</f>
        <v>95</v>
      </c>
    </row>
    <row r="304" spans="1:27" s="236" customFormat="1" ht="19.899999999999999" customHeight="1">
      <c r="A304" s="626">
        <v>303</v>
      </c>
      <c r="B304" s="734"/>
      <c r="C304" s="665"/>
      <c r="D304" s="628"/>
      <c r="E304" s="662"/>
      <c r="F304" s="278" t="s">
        <v>21</v>
      </c>
      <c r="G304" s="279">
        <v>73.198999999999998</v>
      </c>
      <c r="H304" s="280"/>
      <c r="I304" s="280">
        <f>G304+H304+K303</f>
        <v>73.198999999999998</v>
      </c>
      <c r="J304" s="358">
        <v>48.743000000000002</v>
      </c>
      <c r="K304" s="280">
        <f t="shared" si="313"/>
        <v>24.455999999999996</v>
      </c>
      <c r="L304" s="284">
        <f t="shared" si="314"/>
        <v>0.66589707509665441</v>
      </c>
      <c r="M304" s="466" t="s">
        <v>336</v>
      </c>
      <c r="N304" s="623"/>
      <c r="O304" s="624"/>
      <c r="P304" s="624"/>
      <c r="Q304" s="624"/>
      <c r="R304" s="624"/>
      <c r="S304" s="668"/>
    </row>
    <row r="305" spans="1:22" s="236" customFormat="1" ht="19.899999999999999" customHeight="1">
      <c r="A305" s="626">
        <v>303</v>
      </c>
      <c r="B305" s="734"/>
      <c r="C305" s="665"/>
      <c r="D305" s="628"/>
      <c r="E305" s="662"/>
      <c r="F305" s="278" t="s">
        <v>22</v>
      </c>
      <c r="G305" s="279">
        <v>93.122</v>
      </c>
      <c r="H305" s="294"/>
      <c r="I305" s="280">
        <f>G305+H305+K304</f>
        <v>117.578</v>
      </c>
      <c r="J305" s="358"/>
      <c r="K305" s="280">
        <f t="shared" si="313"/>
        <v>117.578</v>
      </c>
      <c r="L305" s="284">
        <f t="shared" si="314"/>
        <v>0</v>
      </c>
      <c r="M305" s="466" t="s">
        <v>336</v>
      </c>
      <c r="N305" s="623"/>
      <c r="O305" s="624"/>
      <c r="P305" s="624"/>
      <c r="Q305" s="624"/>
      <c r="R305" s="624"/>
      <c r="S305" s="668"/>
    </row>
    <row r="306" spans="1:22" s="236" customFormat="1" ht="19.899999999999999" customHeight="1">
      <c r="A306" s="626">
        <v>325</v>
      </c>
      <c r="B306" s="734"/>
      <c r="C306" s="665"/>
      <c r="D306" s="628" t="s">
        <v>384</v>
      </c>
      <c r="E306" s="662" t="s">
        <v>496</v>
      </c>
      <c r="F306" s="349" t="s">
        <v>476</v>
      </c>
      <c r="G306" s="279">
        <v>0</v>
      </c>
      <c r="H306" s="279"/>
      <c r="I306" s="280">
        <f t="shared" ref="I306" si="359">G306+H306</f>
        <v>0</v>
      </c>
      <c r="J306" s="358"/>
      <c r="K306" s="280">
        <f t="shared" si="313"/>
        <v>0</v>
      </c>
      <c r="L306" s="284">
        <v>0</v>
      </c>
      <c r="M306" s="466" t="s">
        <v>336</v>
      </c>
      <c r="N306" s="623">
        <f t="shared" ref="N306:O306" si="360">G306+G307+G308</f>
        <v>10.068</v>
      </c>
      <c r="O306" s="624">
        <f t="shared" si="360"/>
        <v>0</v>
      </c>
      <c r="P306" s="624">
        <f t="shared" ref="P306" si="361">N306+O306</f>
        <v>10.068</v>
      </c>
      <c r="Q306" s="624">
        <f t="shared" ref="Q306" si="362">J306+J307+J308</f>
        <v>0</v>
      </c>
      <c r="R306" s="624">
        <f t="shared" ref="R306" si="363">P306-Q306</f>
        <v>10.068</v>
      </c>
      <c r="S306" s="668">
        <f t="shared" ref="S306" si="364">Q306/P306</f>
        <v>0</v>
      </c>
    </row>
    <row r="307" spans="1:22" s="236" customFormat="1" ht="19.899999999999999" customHeight="1">
      <c r="A307" s="626">
        <v>325</v>
      </c>
      <c r="B307" s="734"/>
      <c r="C307" s="665"/>
      <c r="D307" s="628"/>
      <c r="E307" s="662"/>
      <c r="F307" s="278" t="s">
        <v>21</v>
      </c>
      <c r="G307" s="279">
        <v>4.431</v>
      </c>
      <c r="H307" s="279"/>
      <c r="I307" s="280">
        <f>G307+H307+K306</f>
        <v>4.431</v>
      </c>
      <c r="J307" s="358"/>
      <c r="K307" s="280">
        <f t="shared" si="313"/>
        <v>4.431</v>
      </c>
      <c r="L307" s="284">
        <f t="shared" si="314"/>
        <v>0</v>
      </c>
      <c r="M307" s="466" t="s">
        <v>336</v>
      </c>
      <c r="N307" s="623"/>
      <c r="O307" s="624"/>
      <c r="P307" s="624"/>
      <c r="Q307" s="624"/>
      <c r="R307" s="624"/>
      <c r="S307" s="668"/>
    </row>
    <row r="308" spans="1:22" s="236" customFormat="1" ht="19.899999999999999" customHeight="1">
      <c r="A308" s="626">
        <v>325</v>
      </c>
      <c r="B308" s="734"/>
      <c r="C308" s="666"/>
      <c r="D308" s="628"/>
      <c r="E308" s="662"/>
      <c r="F308" s="278" t="s">
        <v>22</v>
      </c>
      <c r="G308" s="279">
        <v>5.6369999999999996</v>
      </c>
      <c r="H308" s="279"/>
      <c r="I308" s="280">
        <f>G308+H308+K307</f>
        <v>10.068</v>
      </c>
      <c r="J308" s="358"/>
      <c r="K308" s="280">
        <f t="shared" si="313"/>
        <v>10.068</v>
      </c>
      <c r="L308" s="284">
        <f t="shared" si="314"/>
        <v>0</v>
      </c>
      <c r="M308" s="574" t="s">
        <v>336</v>
      </c>
      <c r="N308" s="623"/>
      <c r="O308" s="624"/>
      <c r="P308" s="624"/>
      <c r="Q308" s="624"/>
      <c r="R308" s="624"/>
      <c r="S308" s="668"/>
    </row>
    <row r="309" spans="1:22" s="330" customFormat="1" ht="19.899999999999999" customHeight="1" thickBot="1">
      <c r="A309" s="521"/>
      <c r="B309" s="568"/>
      <c r="C309" s="520"/>
      <c r="D309" s="697" t="s">
        <v>556</v>
      </c>
      <c r="E309" s="698"/>
      <c r="F309" s="573" t="s">
        <v>74</v>
      </c>
      <c r="G309" s="569">
        <v>0</v>
      </c>
      <c r="H309" s="569">
        <f>20+20.38+6</f>
        <v>46.379999999999995</v>
      </c>
      <c r="I309" s="577">
        <f>G309+H309</f>
        <v>46.379999999999995</v>
      </c>
      <c r="J309" s="578"/>
      <c r="K309" s="577">
        <f t="shared" ref="K309" si="365">I309-J309</f>
        <v>46.379999999999995</v>
      </c>
      <c r="L309" s="579">
        <f t="shared" ref="L309" si="366">J309/I309</f>
        <v>0</v>
      </c>
      <c r="M309" s="580" t="s">
        <v>336</v>
      </c>
      <c r="N309" s="570"/>
      <c r="O309" s="571"/>
      <c r="P309" s="571"/>
      <c r="Q309" s="571"/>
      <c r="R309" s="571"/>
      <c r="S309" s="572"/>
    </row>
    <row r="310" spans="1:22" s="236" customFormat="1" ht="19.899999999999999" customHeight="1" thickBot="1">
      <c r="B310" s="422"/>
      <c r="C310" s="467"/>
      <c r="D310" s="467"/>
      <c r="E310" s="423"/>
      <c r="F310" s="416"/>
      <c r="G310" s="511">
        <f>SUM(G150:G309)</f>
        <v>3844.3640000000009</v>
      </c>
      <c r="H310" s="575">
        <f>SUM(H150:H309)</f>
        <v>0</v>
      </c>
      <c r="I310" s="581">
        <f>SUM(I150:I308)</f>
        <v>5557.8329999999996</v>
      </c>
      <c r="J310" s="582">
        <f>SUM(J150:J308)</f>
        <v>298.01100000000002</v>
      </c>
      <c r="K310" s="583">
        <f>G310-J310</f>
        <v>3546.353000000001</v>
      </c>
      <c r="L310" s="584"/>
      <c r="M310" s="585" t="s">
        <v>336</v>
      </c>
      <c r="N310" s="576"/>
      <c r="O310" s="463"/>
      <c r="P310" s="463"/>
      <c r="Q310" s="463"/>
      <c r="R310" s="463"/>
      <c r="S310" s="468"/>
    </row>
    <row r="311" spans="1:22" s="236" customFormat="1" ht="19.899999999999999" customHeight="1">
      <c r="B311" s="639" t="s">
        <v>375</v>
      </c>
      <c r="C311" s="691" t="s">
        <v>388</v>
      </c>
      <c r="D311" s="688" t="s">
        <v>368</v>
      </c>
      <c r="E311" s="694" t="s">
        <v>370</v>
      </c>
      <c r="F311" s="300" t="s">
        <v>20</v>
      </c>
      <c r="G311" s="469">
        <v>1.6439999999999999</v>
      </c>
      <c r="H311" s="472"/>
      <c r="I311" s="298">
        <f>G311+H311</f>
        <v>1.6439999999999999</v>
      </c>
      <c r="J311" s="369">
        <v>0</v>
      </c>
      <c r="K311" s="298">
        <f>I311-J311</f>
        <v>1.6439999999999999</v>
      </c>
      <c r="L311" s="299">
        <f>J311/I311</f>
        <v>0</v>
      </c>
      <c r="M311" s="378" t="s">
        <v>24</v>
      </c>
      <c r="N311" s="683">
        <f>G311+G312+G313</f>
        <v>18.684999999999999</v>
      </c>
      <c r="O311" s="684">
        <f>H311+H312+H313</f>
        <v>0</v>
      </c>
      <c r="P311" s="684">
        <f>N311+O311</f>
        <v>18.684999999999999</v>
      </c>
      <c r="Q311" s="684">
        <f>J311+J312+J313</f>
        <v>2.4820000000000002</v>
      </c>
      <c r="R311" s="684">
        <f>P311-Q311</f>
        <v>16.202999999999999</v>
      </c>
      <c r="S311" s="699">
        <f>Q311/P311</f>
        <v>0.13283382392293286</v>
      </c>
    </row>
    <row r="312" spans="1:22" s="236" customFormat="1" ht="19.899999999999999" customHeight="1">
      <c r="B312" s="640"/>
      <c r="C312" s="692"/>
      <c r="D312" s="689"/>
      <c r="E312" s="695"/>
      <c r="F312" s="300" t="s">
        <v>21</v>
      </c>
      <c r="G312" s="469">
        <v>7.72</v>
      </c>
      <c r="H312" s="473"/>
      <c r="I312" s="301">
        <f>G312+H312+K311</f>
        <v>9.363999999999999</v>
      </c>
      <c r="J312" s="370">
        <v>2.4820000000000002</v>
      </c>
      <c r="K312" s="301">
        <f t="shared" ref="K312:K313" si="367">I312-J312</f>
        <v>6.8819999999999988</v>
      </c>
      <c r="L312" s="302">
        <f t="shared" ref="L312:L313" si="368">J312/I312</f>
        <v>0.26505766766339178</v>
      </c>
      <c r="M312" s="379" t="s">
        <v>24</v>
      </c>
      <c r="N312" s="623"/>
      <c r="O312" s="624"/>
      <c r="P312" s="624"/>
      <c r="Q312" s="624"/>
      <c r="R312" s="624"/>
      <c r="S312" s="668"/>
    </row>
    <row r="313" spans="1:22" s="236" customFormat="1" ht="19.899999999999999" customHeight="1" thickBot="1">
      <c r="B313" s="641"/>
      <c r="C313" s="693"/>
      <c r="D313" s="690"/>
      <c r="E313" s="696"/>
      <c r="F313" s="300" t="s">
        <v>22</v>
      </c>
      <c r="G313" s="469">
        <v>9.3209999999999997</v>
      </c>
      <c r="H313" s="474"/>
      <c r="I313" s="303">
        <f>G313+H313+K312</f>
        <v>16.202999999999999</v>
      </c>
      <c r="J313" s="371">
        <v>0</v>
      </c>
      <c r="K313" s="303">
        <f t="shared" si="367"/>
        <v>16.202999999999999</v>
      </c>
      <c r="L313" s="304">
        <f t="shared" si="368"/>
        <v>0</v>
      </c>
      <c r="M313" s="380" t="s">
        <v>24</v>
      </c>
      <c r="N313" s="667"/>
      <c r="O313" s="663"/>
      <c r="P313" s="663"/>
      <c r="Q313" s="663"/>
      <c r="R313" s="663"/>
      <c r="S313" s="700"/>
    </row>
    <row r="314" spans="1:22" s="236" customFormat="1" ht="19.899999999999999" customHeight="1" thickBot="1">
      <c r="B314" s="481"/>
      <c r="C314" s="482"/>
      <c r="D314" s="467"/>
      <c r="E314" s="423"/>
      <c r="F314" s="390"/>
      <c r="G314" s="395">
        <f>SUM(G311:G313)</f>
        <v>18.684999999999999</v>
      </c>
      <c r="H314" s="470">
        <f>SUM(H311:H313)</f>
        <v>0</v>
      </c>
      <c r="I314" s="470">
        <f>SUM(I311:I313)</f>
        <v>27.210999999999999</v>
      </c>
      <c r="J314" s="476">
        <f>SUM(G314:I314)</f>
        <v>45.896000000000001</v>
      </c>
      <c r="K314" s="470">
        <f>SUM(K80:K313)</f>
        <v>16339.391600000008</v>
      </c>
      <c r="L314" s="477">
        <f>SUM(L311:L313)</f>
        <v>0.26505766766339178</v>
      </c>
      <c r="M314" s="471" t="s">
        <v>336</v>
      </c>
      <c r="N314" s="463"/>
      <c r="O314" s="463"/>
      <c r="P314" s="463"/>
      <c r="Q314" s="463"/>
      <c r="R314" s="463"/>
      <c r="S314" s="468"/>
    </row>
    <row r="315" spans="1:22" s="236" customFormat="1" ht="19.899999999999999" customHeight="1">
      <c r="B315" s="635" t="s">
        <v>369</v>
      </c>
      <c r="C315" s="677" t="s">
        <v>389</v>
      </c>
      <c r="D315" s="685" t="s">
        <v>369</v>
      </c>
      <c r="E315" s="680" t="s">
        <v>43</v>
      </c>
      <c r="F315" s="307" t="s">
        <v>20</v>
      </c>
      <c r="G315" s="475">
        <v>1.5209999999999999</v>
      </c>
      <c r="H315" s="478"/>
      <c r="I315" s="305">
        <f>G315+H315</f>
        <v>1.5209999999999999</v>
      </c>
      <c r="J315" s="372">
        <v>0</v>
      </c>
      <c r="K315" s="305">
        <f>I315-J315</f>
        <v>1.5209999999999999</v>
      </c>
      <c r="L315" s="306">
        <f>J315/I315</f>
        <v>0</v>
      </c>
      <c r="M315" s="381" t="s">
        <v>24</v>
      </c>
      <c r="N315" s="683">
        <f>G315+G316+G317</f>
        <v>17.282</v>
      </c>
      <c r="O315" s="684">
        <f>H315+H316+H317</f>
        <v>0</v>
      </c>
      <c r="P315" s="684">
        <f>N315+O315</f>
        <v>17.282</v>
      </c>
      <c r="Q315" s="684">
        <f>J315+J316+J317</f>
        <v>1.3743000000000001</v>
      </c>
      <c r="R315" s="684">
        <f>P315-Q315</f>
        <v>15.9077</v>
      </c>
      <c r="S315" s="699">
        <f>Q315/P315</f>
        <v>7.9522046059483861E-2</v>
      </c>
    </row>
    <row r="316" spans="1:22" s="236" customFormat="1" ht="19.899999999999999" customHeight="1">
      <c r="B316" s="636"/>
      <c r="C316" s="678"/>
      <c r="D316" s="686"/>
      <c r="E316" s="681"/>
      <c r="F316" s="307" t="s">
        <v>21</v>
      </c>
      <c r="G316" s="475">
        <v>7.1420000000000003</v>
      </c>
      <c r="H316" s="479"/>
      <c r="I316" s="308">
        <f>G316+H316+K315</f>
        <v>8.6630000000000003</v>
      </c>
      <c r="J316" s="396">
        <v>1.3743000000000001</v>
      </c>
      <c r="K316" s="308">
        <f t="shared" ref="K316:K317" si="369">I316-J316</f>
        <v>7.2887000000000004</v>
      </c>
      <c r="L316" s="309">
        <f t="shared" ref="L316:L317" si="370">J316/I316</f>
        <v>0.15864019392820039</v>
      </c>
      <c r="M316" s="382" t="s">
        <v>24</v>
      </c>
      <c r="N316" s="623"/>
      <c r="O316" s="624"/>
      <c r="P316" s="624"/>
      <c r="Q316" s="624"/>
      <c r="R316" s="624"/>
      <c r="S316" s="668"/>
    </row>
    <row r="317" spans="1:22" s="236" customFormat="1" ht="19.899999999999999" customHeight="1" thickBot="1">
      <c r="B317" s="637"/>
      <c r="C317" s="679"/>
      <c r="D317" s="687"/>
      <c r="E317" s="682"/>
      <c r="F317" s="307" t="s">
        <v>22</v>
      </c>
      <c r="G317" s="475">
        <v>8.6189999999999998</v>
      </c>
      <c r="H317" s="480"/>
      <c r="I317" s="310">
        <f>G317+H317+K316</f>
        <v>15.9077</v>
      </c>
      <c r="J317" s="373">
        <v>0</v>
      </c>
      <c r="K317" s="310">
        <f t="shared" si="369"/>
        <v>15.9077</v>
      </c>
      <c r="L317" s="311">
        <f t="shared" si="370"/>
        <v>0</v>
      </c>
      <c r="M317" s="383" t="s">
        <v>24</v>
      </c>
      <c r="N317" s="667"/>
      <c r="O317" s="663"/>
      <c r="P317" s="663"/>
      <c r="Q317" s="663"/>
      <c r="R317" s="663"/>
      <c r="S317" s="700"/>
    </row>
    <row r="318" spans="1:22" s="236" customFormat="1" ht="19.899999999999999" customHeight="1">
      <c r="B318" s="237"/>
      <c r="C318" s="238"/>
      <c r="D318" s="238"/>
      <c r="E318" s="239"/>
      <c r="G318" s="236">
        <f>SUM(G315:G317)</f>
        <v>17.282</v>
      </c>
      <c r="H318" s="236">
        <f>SUM(H315:H317)</f>
        <v>0</v>
      </c>
      <c r="I318" s="260">
        <f>SUM(I315:I317)</f>
        <v>26.091700000000003</v>
      </c>
      <c r="J318" s="363">
        <f t="shared" ref="J318" si="371">SUM(J315:J317)</f>
        <v>1.3743000000000001</v>
      </c>
      <c r="K318" s="260">
        <f>SUM(K315:K317)</f>
        <v>24.717399999999998</v>
      </c>
      <c r="L318" s="260"/>
      <c r="M318" s="384"/>
      <c r="S318" s="387"/>
    </row>
    <row r="319" spans="1:22" s="236" customFormat="1" ht="19.899999999999999" customHeight="1">
      <c r="B319" s="237"/>
      <c r="C319" s="238"/>
      <c r="D319" s="238"/>
      <c r="E319" s="239"/>
      <c r="J319" s="363"/>
      <c r="M319" s="384"/>
      <c r="S319" s="387"/>
      <c r="U319" s="207"/>
      <c r="V319" s="207"/>
    </row>
    <row r="320" spans="1:22" s="236" customFormat="1" ht="19.899999999999999" customHeight="1">
      <c r="B320" s="237"/>
      <c r="C320" s="238"/>
      <c r="D320" s="238"/>
      <c r="E320" s="239"/>
      <c r="J320" s="363"/>
      <c r="M320" s="384"/>
      <c r="S320" s="387"/>
    </row>
    <row r="321" spans="2:19" s="236" customFormat="1" ht="19.899999999999999" customHeight="1">
      <c r="B321" s="731" t="s">
        <v>44</v>
      </c>
      <c r="C321" s="731"/>
      <c r="D321" s="731"/>
      <c r="E321" s="731"/>
      <c r="F321" s="731"/>
      <c r="G321" s="731"/>
      <c r="H321" s="731"/>
      <c r="I321" s="731"/>
      <c r="J321" s="731"/>
      <c r="K321" s="731"/>
      <c r="L321" s="731"/>
      <c r="M321" s="731"/>
      <c r="S321" s="387"/>
    </row>
    <row r="322" spans="2:19" s="236" customFormat="1" ht="19.899999999999999" customHeight="1">
      <c r="B322" s="731"/>
      <c r="C322" s="731"/>
      <c r="D322" s="731"/>
      <c r="E322" s="731"/>
      <c r="F322" s="731"/>
      <c r="G322" s="731"/>
      <c r="H322" s="731"/>
      <c r="I322" s="731"/>
      <c r="J322" s="731"/>
      <c r="K322" s="731"/>
      <c r="L322" s="731"/>
      <c r="M322" s="731"/>
      <c r="S322" s="387"/>
    </row>
    <row r="323" spans="2:19" s="236" customFormat="1" ht="19.899999999999999" customHeight="1">
      <c r="B323" s="237"/>
      <c r="C323" s="238"/>
      <c r="D323" s="238"/>
      <c r="E323" s="239"/>
      <c r="J323" s="363"/>
      <c r="M323" s="384"/>
      <c r="S323" s="387"/>
    </row>
    <row r="324" spans="2:19" s="236" customFormat="1" ht="19.899999999999999" customHeight="1">
      <c r="B324" s="237"/>
      <c r="C324" s="238"/>
      <c r="D324" s="238"/>
      <c r="E324" s="239"/>
      <c r="J324" s="363"/>
      <c r="M324" s="384"/>
      <c r="S324" s="387"/>
    </row>
    <row r="325" spans="2:19" s="236" customFormat="1" ht="19.899999999999999" customHeight="1">
      <c r="B325" s="237"/>
      <c r="C325" s="238"/>
      <c r="D325" s="238"/>
      <c r="E325" s="239"/>
      <c r="J325" s="363"/>
      <c r="M325" s="384"/>
      <c r="S325" s="387"/>
    </row>
    <row r="326" spans="2:19" s="236" customFormat="1" ht="19.899999999999999" customHeight="1">
      <c r="B326" s="237"/>
      <c r="C326" s="238"/>
      <c r="D326" s="238"/>
      <c r="E326" s="239"/>
      <c r="J326" s="363"/>
      <c r="M326" s="384"/>
      <c r="S326" s="387"/>
    </row>
    <row r="327" spans="2:19" s="236" customFormat="1" ht="19.899999999999999" customHeight="1">
      <c r="B327" s="237"/>
      <c r="C327" s="238"/>
      <c r="D327" s="238"/>
      <c r="E327" s="239"/>
      <c r="J327" s="363"/>
      <c r="M327" s="384"/>
      <c r="S327" s="387"/>
    </row>
    <row r="328" spans="2:19" s="236" customFormat="1" ht="19.899999999999999" customHeight="1">
      <c r="B328" s="237"/>
      <c r="C328" s="238"/>
      <c r="D328" s="238"/>
      <c r="E328" s="239"/>
      <c r="J328" s="363"/>
      <c r="M328" s="384"/>
      <c r="S328" s="387"/>
    </row>
  </sheetData>
  <mergeCells count="811">
    <mergeCell ref="D235:D237"/>
    <mergeCell ref="C150:C237"/>
    <mergeCell ref="E235:E237"/>
    <mergeCell ref="E64:E66"/>
    <mergeCell ref="E90:E92"/>
    <mergeCell ref="E87:E89"/>
    <mergeCell ref="E100:E102"/>
    <mergeCell ref="E93:E95"/>
    <mergeCell ref="E106:E108"/>
    <mergeCell ref="E103:E105"/>
    <mergeCell ref="E143:E145"/>
    <mergeCell ref="E226:E228"/>
    <mergeCell ref="E229:E231"/>
    <mergeCell ref="D211:D213"/>
    <mergeCell ref="E223:E225"/>
    <mergeCell ref="E178:E180"/>
    <mergeCell ref="D229:D231"/>
    <mergeCell ref="D226:D228"/>
    <mergeCell ref="D223:D225"/>
    <mergeCell ref="D220:D222"/>
    <mergeCell ref="E128:E130"/>
    <mergeCell ref="D217:D219"/>
    <mergeCell ref="D214:D216"/>
    <mergeCell ref="E190:E192"/>
    <mergeCell ref="D293:D295"/>
    <mergeCell ref="B150:B308"/>
    <mergeCell ref="E242:E244"/>
    <mergeCell ref="D208:D210"/>
    <mergeCell ref="D205:D207"/>
    <mergeCell ref="D202:D204"/>
    <mergeCell ref="D199:D201"/>
    <mergeCell ref="R19:R21"/>
    <mergeCell ref="S19:S21"/>
    <mergeCell ref="D290:D292"/>
    <mergeCell ref="E290:E292"/>
    <mergeCell ref="D193:D195"/>
    <mergeCell ref="D190:D192"/>
    <mergeCell ref="D187:D189"/>
    <mergeCell ref="D184:D186"/>
    <mergeCell ref="D181:D183"/>
    <mergeCell ref="D196:D198"/>
    <mergeCell ref="E151:E153"/>
    <mergeCell ref="Q226:Q228"/>
    <mergeCell ref="Q229:Q231"/>
    <mergeCell ref="R223:R225"/>
    <mergeCell ref="S125:S127"/>
    <mergeCell ref="E125:E127"/>
    <mergeCell ref="N125:N127"/>
    <mergeCell ref="O125:O127"/>
    <mergeCell ref="P125:P127"/>
    <mergeCell ref="Q125:Q127"/>
    <mergeCell ref="B321:M322"/>
    <mergeCell ref="D239:D241"/>
    <mergeCell ref="D242:D244"/>
    <mergeCell ref="D248:D250"/>
    <mergeCell ref="D251:D253"/>
    <mergeCell ref="D254:D256"/>
    <mergeCell ref="D257:D259"/>
    <mergeCell ref="D260:D262"/>
    <mergeCell ref="D263:D265"/>
    <mergeCell ref="D266:D268"/>
    <mergeCell ref="D269:D271"/>
    <mergeCell ref="D272:D274"/>
    <mergeCell ref="D275:D277"/>
    <mergeCell ref="D278:D280"/>
    <mergeCell ref="D281:D283"/>
    <mergeCell ref="D284:D286"/>
    <mergeCell ref="D287:D289"/>
    <mergeCell ref="N223:N225"/>
    <mergeCell ref="O223:O225"/>
    <mergeCell ref="P223:P225"/>
    <mergeCell ref="Q223:Q225"/>
    <mergeCell ref="S9:S11"/>
    <mergeCell ref="E13:E15"/>
    <mergeCell ref="N13:N15"/>
    <mergeCell ref="O13:O15"/>
    <mergeCell ref="P13:P15"/>
    <mergeCell ref="Q13:Q15"/>
    <mergeCell ref="N7:S7"/>
    <mergeCell ref="B80:B148"/>
    <mergeCell ref="N67:N69"/>
    <mergeCell ref="O67:O69"/>
    <mergeCell ref="P67:P69"/>
    <mergeCell ref="Q67:Q69"/>
    <mergeCell ref="R67:R69"/>
    <mergeCell ref="S67:S69"/>
    <mergeCell ref="N128:N130"/>
    <mergeCell ref="O128:O130"/>
    <mergeCell ref="P128:P130"/>
    <mergeCell ref="Q128:Q130"/>
    <mergeCell ref="R128:R130"/>
    <mergeCell ref="S128:S130"/>
    <mergeCell ref="E131:E133"/>
    <mergeCell ref="E134:E136"/>
    <mergeCell ref="E137:E139"/>
    <mergeCell ref="R125:R127"/>
    <mergeCell ref="B9:B24"/>
    <mergeCell ref="C9:C11"/>
    <mergeCell ref="E9:E11"/>
    <mergeCell ref="N9:N11"/>
    <mergeCell ref="O9:O11"/>
    <mergeCell ref="P9:P11"/>
    <mergeCell ref="S22:S24"/>
    <mergeCell ref="D22:D24"/>
    <mergeCell ref="D9:D11"/>
    <mergeCell ref="E16:E18"/>
    <mergeCell ref="E19:E21"/>
    <mergeCell ref="N16:N18"/>
    <mergeCell ref="N19:N21"/>
    <mergeCell ref="O16:O18"/>
    <mergeCell ref="O19:O21"/>
    <mergeCell ref="P16:P18"/>
    <mergeCell ref="P19:P21"/>
    <mergeCell ref="Q16:Q18"/>
    <mergeCell ref="Q19:Q21"/>
    <mergeCell ref="R16:R18"/>
    <mergeCell ref="S16:S18"/>
    <mergeCell ref="S13:S15"/>
    <mergeCell ref="Q9:Q11"/>
    <mergeCell ref="R9:R11"/>
    <mergeCell ref="B26:B55"/>
    <mergeCell ref="C26:C28"/>
    <mergeCell ref="E26:E28"/>
    <mergeCell ref="N26:N28"/>
    <mergeCell ref="O26:O28"/>
    <mergeCell ref="P26:P28"/>
    <mergeCell ref="Q26:Q28"/>
    <mergeCell ref="R26:R28"/>
    <mergeCell ref="R13:R15"/>
    <mergeCell ref="C22:C24"/>
    <mergeCell ref="E22:E24"/>
    <mergeCell ref="N22:N24"/>
    <mergeCell ref="O22:O24"/>
    <mergeCell ref="P22:P24"/>
    <mergeCell ref="Q22:Q24"/>
    <mergeCell ref="R22:R24"/>
    <mergeCell ref="E36:E38"/>
    <mergeCell ref="N36:N38"/>
    <mergeCell ref="O36:O38"/>
    <mergeCell ref="P36:P38"/>
    <mergeCell ref="Q36:Q38"/>
    <mergeCell ref="R36:R38"/>
    <mergeCell ref="C30:C44"/>
    <mergeCell ref="N30:N32"/>
    <mergeCell ref="S26:S28"/>
    <mergeCell ref="S45:S55"/>
    <mergeCell ref="S39:S41"/>
    <mergeCell ref="E42:E44"/>
    <mergeCell ref="N42:N44"/>
    <mergeCell ref="O42:O44"/>
    <mergeCell ref="P42:P44"/>
    <mergeCell ref="Q42:Q44"/>
    <mergeCell ref="R42:R44"/>
    <mergeCell ref="S42:S44"/>
    <mergeCell ref="E39:E41"/>
    <mergeCell ref="N39:N41"/>
    <mergeCell ref="O39:O41"/>
    <mergeCell ref="P39:P41"/>
    <mergeCell ref="Q39:Q41"/>
    <mergeCell ref="R39:R41"/>
    <mergeCell ref="E30:E32"/>
    <mergeCell ref="S33:S35"/>
    <mergeCell ref="O30:O32"/>
    <mergeCell ref="P30:P32"/>
    <mergeCell ref="Q30:Q32"/>
    <mergeCell ref="R30:R32"/>
    <mergeCell ref="S30:S32"/>
    <mergeCell ref="C45:C55"/>
    <mergeCell ref="E45:E55"/>
    <mergeCell ref="N45:N55"/>
    <mergeCell ref="O45:O55"/>
    <mergeCell ref="P45:P55"/>
    <mergeCell ref="S36:S38"/>
    <mergeCell ref="E33:E35"/>
    <mergeCell ref="N33:N35"/>
    <mergeCell ref="O33:O35"/>
    <mergeCell ref="P33:P35"/>
    <mergeCell ref="Q33:Q35"/>
    <mergeCell ref="R33:R35"/>
    <mergeCell ref="Q45:Q55"/>
    <mergeCell ref="R45:R55"/>
    <mergeCell ref="D45:D55"/>
    <mergeCell ref="D30:D44"/>
    <mergeCell ref="R61:R63"/>
    <mergeCell ref="S61:S63"/>
    <mergeCell ref="Q57:Q59"/>
    <mergeCell ref="R57:R59"/>
    <mergeCell ref="S57:S59"/>
    <mergeCell ref="E61:E63"/>
    <mergeCell ref="N61:N63"/>
    <mergeCell ref="O61:O63"/>
    <mergeCell ref="P61:P63"/>
    <mergeCell ref="Q61:Q63"/>
    <mergeCell ref="E57:E59"/>
    <mergeCell ref="N57:N59"/>
    <mergeCell ref="O57:O59"/>
    <mergeCell ref="P57:P59"/>
    <mergeCell ref="N64:N66"/>
    <mergeCell ref="O64:O66"/>
    <mergeCell ref="P64:P66"/>
    <mergeCell ref="Q64:Q66"/>
    <mergeCell ref="R64:R66"/>
    <mergeCell ref="S64:S66"/>
    <mergeCell ref="E81:E83"/>
    <mergeCell ref="N81:N83"/>
    <mergeCell ref="O81:O83"/>
    <mergeCell ref="P81:P83"/>
    <mergeCell ref="Q81:Q83"/>
    <mergeCell ref="R81:R83"/>
    <mergeCell ref="S81:S83"/>
    <mergeCell ref="E70:E72"/>
    <mergeCell ref="E73:E75"/>
    <mergeCell ref="E76:E78"/>
    <mergeCell ref="S70:S72"/>
    <mergeCell ref="S73:S75"/>
    <mergeCell ref="S76:S78"/>
    <mergeCell ref="P76:P78"/>
    <mergeCell ref="Q76:Q78"/>
    <mergeCell ref="R76:R78"/>
    <mergeCell ref="R73:R75"/>
    <mergeCell ref="O76:O78"/>
    <mergeCell ref="N84:N86"/>
    <mergeCell ref="O84:O86"/>
    <mergeCell ref="P84:P86"/>
    <mergeCell ref="Q84:Q86"/>
    <mergeCell ref="R84:R86"/>
    <mergeCell ref="S84:S86"/>
    <mergeCell ref="N90:N92"/>
    <mergeCell ref="O90:O92"/>
    <mergeCell ref="P90:P92"/>
    <mergeCell ref="Q90:Q92"/>
    <mergeCell ref="R87:R89"/>
    <mergeCell ref="S87:S89"/>
    <mergeCell ref="N87:N89"/>
    <mergeCell ref="O87:O89"/>
    <mergeCell ref="P87:P89"/>
    <mergeCell ref="Q87:Q89"/>
    <mergeCell ref="R100:R102"/>
    <mergeCell ref="S100:S102"/>
    <mergeCell ref="R93:R95"/>
    <mergeCell ref="S93:S95"/>
    <mergeCell ref="R90:R92"/>
    <mergeCell ref="S90:S92"/>
    <mergeCell ref="N93:N95"/>
    <mergeCell ref="O93:O95"/>
    <mergeCell ref="P93:P95"/>
    <mergeCell ref="Q93:Q95"/>
    <mergeCell ref="N97:N99"/>
    <mergeCell ref="O97:O99"/>
    <mergeCell ref="S112:S114"/>
    <mergeCell ref="C115:C117"/>
    <mergeCell ref="D115:D117"/>
    <mergeCell ref="E115:E117"/>
    <mergeCell ref="N115:N117"/>
    <mergeCell ref="O115:O117"/>
    <mergeCell ref="P115:P117"/>
    <mergeCell ref="Q115:Q117"/>
    <mergeCell ref="R115:R117"/>
    <mergeCell ref="S115:S117"/>
    <mergeCell ref="E112:E114"/>
    <mergeCell ref="N112:N114"/>
    <mergeCell ref="O112:O114"/>
    <mergeCell ref="P112:P114"/>
    <mergeCell ref="Q112:Q114"/>
    <mergeCell ref="R112:R114"/>
    <mergeCell ref="C96:C114"/>
    <mergeCell ref="E97:E99"/>
    <mergeCell ref="E109:E111"/>
    <mergeCell ref="S97:S99"/>
    <mergeCell ref="N100:N102"/>
    <mergeCell ref="O100:O102"/>
    <mergeCell ref="P100:P102"/>
    <mergeCell ref="Q100:Q102"/>
    <mergeCell ref="S122:S124"/>
    <mergeCell ref="Q119:Q121"/>
    <mergeCell ref="R119:R121"/>
    <mergeCell ref="S119:S121"/>
    <mergeCell ref="E122:E124"/>
    <mergeCell ref="N122:N124"/>
    <mergeCell ref="O122:O124"/>
    <mergeCell ref="P122:P124"/>
    <mergeCell ref="Q122:Q124"/>
    <mergeCell ref="R122:R124"/>
    <mergeCell ref="N119:N121"/>
    <mergeCell ref="O119:O121"/>
    <mergeCell ref="P119:P121"/>
    <mergeCell ref="R131:R133"/>
    <mergeCell ref="S131:S133"/>
    <mergeCell ref="N131:N133"/>
    <mergeCell ref="O131:O133"/>
    <mergeCell ref="P131:P133"/>
    <mergeCell ref="Q131:Q133"/>
    <mergeCell ref="N134:N136"/>
    <mergeCell ref="O134:O136"/>
    <mergeCell ref="P134:P136"/>
    <mergeCell ref="Q134:Q136"/>
    <mergeCell ref="R134:R136"/>
    <mergeCell ref="S134:S136"/>
    <mergeCell ref="R137:R139"/>
    <mergeCell ref="S137:S139"/>
    <mergeCell ref="N137:N139"/>
    <mergeCell ref="O137:O139"/>
    <mergeCell ref="P137:P139"/>
    <mergeCell ref="Q137:Q139"/>
    <mergeCell ref="R140:R142"/>
    <mergeCell ref="S140:S142"/>
    <mergeCell ref="E140:E142"/>
    <mergeCell ref="N140:N142"/>
    <mergeCell ref="O140:O142"/>
    <mergeCell ref="P140:P142"/>
    <mergeCell ref="Q140:Q142"/>
    <mergeCell ref="P150:P153"/>
    <mergeCell ref="S223:S225"/>
    <mergeCell ref="Q150:Q153"/>
    <mergeCell ref="S178:S180"/>
    <mergeCell ref="E181:E183"/>
    <mergeCell ref="N181:N183"/>
    <mergeCell ref="O181:O183"/>
    <mergeCell ref="P181:P183"/>
    <mergeCell ref="Q181:Q183"/>
    <mergeCell ref="R181:R183"/>
    <mergeCell ref="S181:S183"/>
    <mergeCell ref="N178:N180"/>
    <mergeCell ref="O178:O180"/>
    <mergeCell ref="P178:P180"/>
    <mergeCell ref="R178:R180"/>
    <mergeCell ref="Q178:Q180"/>
    <mergeCell ref="S190:S192"/>
    <mergeCell ref="E193:E195"/>
    <mergeCell ref="N193:N195"/>
    <mergeCell ref="O193:O195"/>
    <mergeCell ref="P193:P195"/>
    <mergeCell ref="Q193:Q195"/>
    <mergeCell ref="R193:R195"/>
    <mergeCell ref="S193:S195"/>
    <mergeCell ref="Q166:Q168"/>
    <mergeCell ref="R166:R168"/>
    <mergeCell ref="S166:S168"/>
    <mergeCell ref="R143:R145"/>
    <mergeCell ref="S143:S145"/>
    <mergeCell ref="S157:S159"/>
    <mergeCell ref="R146:R148"/>
    <mergeCell ref="S146:S148"/>
    <mergeCell ref="E146:E148"/>
    <mergeCell ref="N146:N148"/>
    <mergeCell ref="S160:S162"/>
    <mergeCell ref="E157:E159"/>
    <mergeCell ref="N157:N159"/>
    <mergeCell ref="R150:R153"/>
    <mergeCell ref="S150:S153"/>
    <mergeCell ref="E154:E156"/>
    <mergeCell ref="N154:N156"/>
    <mergeCell ref="O154:O156"/>
    <mergeCell ref="P154:P156"/>
    <mergeCell ref="Q154:Q156"/>
    <mergeCell ref="R154:R156"/>
    <mergeCell ref="S154:S156"/>
    <mergeCell ref="N150:N153"/>
    <mergeCell ref="O150:O153"/>
    <mergeCell ref="E172:E174"/>
    <mergeCell ref="N172:N174"/>
    <mergeCell ref="O172:O174"/>
    <mergeCell ref="P172:P174"/>
    <mergeCell ref="S172:S174"/>
    <mergeCell ref="E175:E177"/>
    <mergeCell ref="N175:N177"/>
    <mergeCell ref="O175:O177"/>
    <mergeCell ref="S175:S177"/>
    <mergeCell ref="Q172:Q174"/>
    <mergeCell ref="R172:R174"/>
    <mergeCell ref="P175:P177"/>
    <mergeCell ref="Q175:Q177"/>
    <mergeCell ref="R175:R177"/>
    <mergeCell ref="S184:S186"/>
    <mergeCell ref="E187:E189"/>
    <mergeCell ref="N187:N189"/>
    <mergeCell ref="S187:S189"/>
    <mergeCell ref="E184:E186"/>
    <mergeCell ref="N184:N186"/>
    <mergeCell ref="O184:O186"/>
    <mergeCell ref="P184:P186"/>
    <mergeCell ref="Q184:Q186"/>
    <mergeCell ref="R184:R186"/>
    <mergeCell ref="O187:O189"/>
    <mergeCell ref="P187:P189"/>
    <mergeCell ref="Q187:Q189"/>
    <mergeCell ref="R187:R189"/>
    <mergeCell ref="S199:S201"/>
    <mergeCell ref="E196:E198"/>
    <mergeCell ref="N196:N198"/>
    <mergeCell ref="O196:O198"/>
    <mergeCell ref="P196:P198"/>
    <mergeCell ref="Q196:Q198"/>
    <mergeCell ref="R196:R198"/>
    <mergeCell ref="S196:S198"/>
    <mergeCell ref="E199:E201"/>
    <mergeCell ref="N199:N201"/>
    <mergeCell ref="O199:O201"/>
    <mergeCell ref="P199:P201"/>
    <mergeCell ref="Q199:Q201"/>
    <mergeCell ref="S208:S210"/>
    <mergeCell ref="E211:E213"/>
    <mergeCell ref="N211:N213"/>
    <mergeCell ref="O211:O213"/>
    <mergeCell ref="P211:P213"/>
    <mergeCell ref="Q211:Q213"/>
    <mergeCell ref="R211:R213"/>
    <mergeCell ref="S211:S213"/>
    <mergeCell ref="E208:E210"/>
    <mergeCell ref="N208:N210"/>
    <mergeCell ref="O208:O210"/>
    <mergeCell ref="P208:P210"/>
    <mergeCell ref="Q208:Q210"/>
    <mergeCell ref="R208:R210"/>
    <mergeCell ref="S202:S204"/>
    <mergeCell ref="E205:E207"/>
    <mergeCell ref="N205:N207"/>
    <mergeCell ref="O205:O207"/>
    <mergeCell ref="P205:P207"/>
    <mergeCell ref="Q205:Q207"/>
    <mergeCell ref="R205:R207"/>
    <mergeCell ref="S205:S207"/>
    <mergeCell ref="E202:E204"/>
    <mergeCell ref="R202:R204"/>
    <mergeCell ref="N202:N204"/>
    <mergeCell ref="O202:O204"/>
    <mergeCell ref="P202:P204"/>
    <mergeCell ref="Q202:Q204"/>
    <mergeCell ref="S214:S216"/>
    <mergeCell ref="E217:E219"/>
    <mergeCell ref="N217:N219"/>
    <mergeCell ref="O217:O219"/>
    <mergeCell ref="P217:P219"/>
    <mergeCell ref="Q217:Q219"/>
    <mergeCell ref="R217:R219"/>
    <mergeCell ref="S217:S219"/>
    <mergeCell ref="E214:E216"/>
    <mergeCell ref="N214:N216"/>
    <mergeCell ref="O214:O216"/>
    <mergeCell ref="P214:P216"/>
    <mergeCell ref="Q214:Q216"/>
    <mergeCell ref="R214:R216"/>
    <mergeCell ref="S220:S222"/>
    <mergeCell ref="E220:E222"/>
    <mergeCell ref="N220:N222"/>
    <mergeCell ref="O220:O222"/>
    <mergeCell ref="P220:P222"/>
    <mergeCell ref="Q220:Q222"/>
    <mergeCell ref="R220:R222"/>
    <mergeCell ref="N226:N228"/>
    <mergeCell ref="N229:N231"/>
    <mergeCell ref="O226:O228"/>
    <mergeCell ref="O229:O231"/>
    <mergeCell ref="P226:P228"/>
    <mergeCell ref="P229:P231"/>
    <mergeCell ref="R226:R228"/>
    <mergeCell ref="S226:S228"/>
    <mergeCell ref="R229:R231"/>
    <mergeCell ref="S229:S231"/>
    <mergeCell ref="S254:S256"/>
    <mergeCell ref="E251:E253"/>
    <mergeCell ref="N251:N253"/>
    <mergeCell ref="O251:O253"/>
    <mergeCell ref="P251:P253"/>
    <mergeCell ref="Q251:Q253"/>
    <mergeCell ref="R251:R253"/>
    <mergeCell ref="S245:S247"/>
    <mergeCell ref="E248:E250"/>
    <mergeCell ref="S248:S250"/>
    <mergeCell ref="E245:E247"/>
    <mergeCell ref="N245:N247"/>
    <mergeCell ref="O245:O247"/>
    <mergeCell ref="P245:P247"/>
    <mergeCell ref="Q245:Q247"/>
    <mergeCell ref="R245:R247"/>
    <mergeCell ref="S239:S241"/>
    <mergeCell ref="E232:E234"/>
    <mergeCell ref="N232:N234"/>
    <mergeCell ref="O232:O234"/>
    <mergeCell ref="P232:P234"/>
    <mergeCell ref="Q232:Q234"/>
    <mergeCell ref="R232:R234"/>
    <mergeCell ref="S242:S244"/>
    <mergeCell ref="S232:S234"/>
    <mergeCell ref="E239:E241"/>
    <mergeCell ref="N242:N244"/>
    <mergeCell ref="O242:O244"/>
    <mergeCell ref="P242:P244"/>
    <mergeCell ref="Q242:Q244"/>
    <mergeCell ref="R242:R244"/>
    <mergeCell ref="E260:E262"/>
    <mergeCell ref="N260:N262"/>
    <mergeCell ref="O260:O262"/>
    <mergeCell ref="P260:P262"/>
    <mergeCell ref="Q260:Q262"/>
    <mergeCell ref="R260:R262"/>
    <mergeCell ref="N248:N250"/>
    <mergeCell ref="O248:O250"/>
    <mergeCell ref="P248:P250"/>
    <mergeCell ref="Q248:Q250"/>
    <mergeCell ref="R248:R250"/>
    <mergeCell ref="O254:O256"/>
    <mergeCell ref="P254:P256"/>
    <mergeCell ref="Q254:Q256"/>
    <mergeCell ref="R254:R256"/>
    <mergeCell ref="Q272:Q274"/>
    <mergeCell ref="S275:S277"/>
    <mergeCell ref="S278:S280"/>
    <mergeCell ref="P278:P280"/>
    <mergeCell ref="R272:R274"/>
    <mergeCell ref="S272:S274"/>
    <mergeCell ref="S251:S253"/>
    <mergeCell ref="E254:E256"/>
    <mergeCell ref="N254:N256"/>
    <mergeCell ref="S263:S265"/>
    <mergeCell ref="E266:E268"/>
    <mergeCell ref="N266:N268"/>
    <mergeCell ref="O266:O268"/>
    <mergeCell ref="P266:P268"/>
    <mergeCell ref="Q266:Q268"/>
    <mergeCell ref="R266:R268"/>
    <mergeCell ref="S266:S268"/>
    <mergeCell ref="E263:E265"/>
    <mergeCell ref="N263:N265"/>
    <mergeCell ref="O263:O265"/>
    <mergeCell ref="P263:P265"/>
    <mergeCell ref="Q263:Q265"/>
    <mergeCell ref="R263:R265"/>
    <mergeCell ref="S257:S259"/>
    <mergeCell ref="P287:P289"/>
    <mergeCell ref="Q287:Q289"/>
    <mergeCell ref="R287:R289"/>
    <mergeCell ref="E297:E299"/>
    <mergeCell ref="N297:N299"/>
    <mergeCell ref="O297:O299"/>
    <mergeCell ref="S260:S262"/>
    <mergeCell ref="E257:E259"/>
    <mergeCell ref="N257:N259"/>
    <mergeCell ref="O257:O259"/>
    <mergeCell ref="P257:P259"/>
    <mergeCell ref="Q257:Q259"/>
    <mergeCell ref="R257:R259"/>
    <mergeCell ref="N281:N283"/>
    <mergeCell ref="N284:N286"/>
    <mergeCell ref="P281:P283"/>
    <mergeCell ref="Q275:Q277"/>
    <mergeCell ref="E278:E280"/>
    <mergeCell ref="E281:E283"/>
    <mergeCell ref="O281:O283"/>
    <mergeCell ref="E272:E274"/>
    <mergeCell ref="N272:N274"/>
    <mergeCell ref="O272:O274"/>
    <mergeCell ref="P272:P274"/>
    <mergeCell ref="P315:P317"/>
    <mergeCell ref="Q315:Q317"/>
    <mergeCell ref="R315:R317"/>
    <mergeCell ref="S315:S317"/>
    <mergeCell ref="R303:R305"/>
    <mergeCell ref="S303:S305"/>
    <mergeCell ref="S284:S286"/>
    <mergeCell ref="R284:R286"/>
    <mergeCell ref="Q284:Q286"/>
    <mergeCell ref="P284:P286"/>
    <mergeCell ref="R297:R299"/>
    <mergeCell ref="S297:S299"/>
    <mergeCell ref="P311:P313"/>
    <mergeCell ref="Q311:Q313"/>
    <mergeCell ref="R311:R313"/>
    <mergeCell ref="S311:S313"/>
    <mergeCell ref="R300:R302"/>
    <mergeCell ref="S300:S302"/>
    <mergeCell ref="P303:P305"/>
    <mergeCell ref="Q303:Q305"/>
    <mergeCell ref="P300:P302"/>
    <mergeCell ref="Q300:Q302"/>
    <mergeCell ref="P306:P308"/>
    <mergeCell ref="Q306:Q308"/>
    <mergeCell ref="C315:C317"/>
    <mergeCell ref="E315:E317"/>
    <mergeCell ref="N315:N317"/>
    <mergeCell ref="O315:O317"/>
    <mergeCell ref="D315:D317"/>
    <mergeCell ref="D311:D313"/>
    <mergeCell ref="D306:D308"/>
    <mergeCell ref="C311:C313"/>
    <mergeCell ref="E311:E313"/>
    <mergeCell ref="N311:N313"/>
    <mergeCell ref="O311:O313"/>
    <mergeCell ref="N306:N308"/>
    <mergeCell ref="O306:O308"/>
    <mergeCell ref="D309:E309"/>
    <mergeCell ref="E303:E305"/>
    <mergeCell ref="N303:N305"/>
    <mergeCell ref="O303:O305"/>
    <mergeCell ref="E300:E302"/>
    <mergeCell ref="N300:N302"/>
    <mergeCell ref="O300:O302"/>
    <mergeCell ref="B3:S3"/>
    <mergeCell ref="B4:S4"/>
    <mergeCell ref="B5:S5"/>
    <mergeCell ref="C119:C148"/>
    <mergeCell ref="S169:S171"/>
    <mergeCell ref="E169:E171"/>
    <mergeCell ref="N169:N171"/>
    <mergeCell ref="O169:O171"/>
    <mergeCell ref="P169:P171"/>
    <mergeCell ref="Q169:Q171"/>
    <mergeCell ref="R169:R171"/>
    <mergeCell ref="S163:S165"/>
    <mergeCell ref="E166:E168"/>
    <mergeCell ref="N166:N168"/>
    <mergeCell ref="O166:O168"/>
    <mergeCell ref="P166:P168"/>
    <mergeCell ref="D150:D153"/>
    <mergeCell ref="O146:O148"/>
    <mergeCell ref="Q146:Q148"/>
    <mergeCell ref="N143:N145"/>
    <mergeCell ref="O143:O145"/>
    <mergeCell ref="P143:P145"/>
    <mergeCell ref="Q143:Q145"/>
    <mergeCell ref="S306:S308"/>
    <mergeCell ref="R306:R308"/>
    <mergeCell ref="P290:P292"/>
    <mergeCell ref="Q290:Q292"/>
    <mergeCell ref="R290:R292"/>
    <mergeCell ref="S290:S292"/>
    <mergeCell ref="R199:R201"/>
    <mergeCell ref="N190:N192"/>
    <mergeCell ref="O190:O192"/>
    <mergeCell ref="P190:P192"/>
    <mergeCell ref="S287:S289"/>
    <mergeCell ref="Q278:Q280"/>
    <mergeCell ref="N290:N292"/>
    <mergeCell ref="O284:O286"/>
    <mergeCell ref="S281:S283"/>
    <mergeCell ref="N278:N280"/>
    <mergeCell ref="O278:O280"/>
    <mergeCell ref="R281:R283"/>
    <mergeCell ref="Q281:Q283"/>
    <mergeCell ref="D297:D299"/>
    <mergeCell ref="C238:C295"/>
    <mergeCell ref="P297:P299"/>
    <mergeCell ref="R269:R271"/>
    <mergeCell ref="S269:S271"/>
    <mergeCell ref="E293:E295"/>
    <mergeCell ref="N293:N295"/>
    <mergeCell ref="O293:O295"/>
    <mergeCell ref="P293:P295"/>
    <mergeCell ref="Q293:Q295"/>
    <mergeCell ref="R293:R295"/>
    <mergeCell ref="S293:S295"/>
    <mergeCell ref="E284:E286"/>
    <mergeCell ref="E287:E289"/>
    <mergeCell ref="D245:D247"/>
    <mergeCell ref="N287:N289"/>
    <mergeCell ref="E275:E277"/>
    <mergeCell ref="R278:R280"/>
    <mergeCell ref="Q297:Q299"/>
    <mergeCell ref="N275:N277"/>
    <mergeCell ref="O275:O277"/>
    <mergeCell ref="P275:P277"/>
    <mergeCell ref="O290:O292"/>
    <mergeCell ref="O287:O289"/>
    <mergeCell ref="D303:D305"/>
    <mergeCell ref="D300:D302"/>
    <mergeCell ref="C296:C308"/>
    <mergeCell ref="E306:E308"/>
    <mergeCell ref="R275:R277"/>
    <mergeCell ref="N70:N72"/>
    <mergeCell ref="N73:N75"/>
    <mergeCell ref="N76:N78"/>
    <mergeCell ref="O70:O72"/>
    <mergeCell ref="P70:P72"/>
    <mergeCell ref="Q70:Q72"/>
    <mergeCell ref="R70:R72"/>
    <mergeCell ref="O73:O75"/>
    <mergeCell ref="P73:P75"/>
    <mergeCell ref="Q73:Q75"/>
    <mergeCell ref="N269:N271"/>
    <mergeCell ref="O269:O271"/>
    <mergeCell ref="P269:P271"/>
    <mergeCell ref="Q269:Q271"/>
    <mergeCell ref="N239:N241"/>
    <mergeCell ref="O239:O241"/>
    <mergeCell ref="P239:P241"/>
    <mergeCell ref="Q239:Q241"/>
    <mergeCell ref="R239:R241"/>
    <mergeCell ref="D232:D234"/>
    <mergeCell ref="P97:P99"/>
    <mergeCell ref="Q97:Q99"/>
    <mergeCell ref="R97:R99"/>
    <mergeCell ref="O157:O159"/>
    <mergeCell ref="E269:E271"/>
    <mergeCell ref="P157:P159"/>
    <mergeCell ref="Q157:Q159"/>
    <mergeCell ref="R157:R159"/>
    <mergeCell ref="E160:E162"/>
    <mergeCell ref="N160:N162"/>
    <mergeCell ref="O160:O162"/>
    <mergeCell ref="P160:P162"/>
    <mergeCell ref="Q160:Q162"/>
    <mergeCell ref="R160:R162"/>
    <mergeCell ref="Q190:Q192"/>
    <mergeCell ref="R190:R192"/>
    <mergeCell ref="E163:E165"/>
    <mergeCell ref="N163:N165"/>
    <mergeCell ref="O163:O165"/>
    <mergeCell ref="P163:P165"/>
    <mergeCell ref="Q163:Q165"/>
    <mergeCell ref="R163:R165"/>
    <mergeCell ref="P146:P148"/>
    <mergeCell ref="A175:A177"/>
    <mergeCell ref="A178:A180"/>
    <mergeCell ref="A181:A183"/>
    <mergeCell ref="A150:A153"/>
    <mergeCell ref="A154:A156"/>
    <mergeCell ref="A157:A159"/>
    <mergeCell ref="A160:A162"/>
    <mergeCell ref="A163:A165"/>
    <mergeCell ref="A166:A168"/>
    <mergeCell ref="B57:B78"/>
    <mergeCell ref="E67:E69"/>
    <mergeCell ref="C80:C95"/>
    <mergeCell ref="E84:E86"/>
    <mergeCell ref="C57:C59"/>
    <mergeCell ref="D57:D59"/>
    <mergeCell ref="C60:C78"/>
    <mergeCell ref="D60:D78"/>
    <mergeCell ref="D80:D95"/>
    <mergeCell ref="A272:A274"/>
    <mergeCell ref="A275:A277"/>
    <mergeCell ref="A278:A280"/>
    <mergeCell ref="A281:A283"/>
    <mergeCell ref="A284:A286"/>
    <mergeCell ref="A287:A289"/>
    <mergeCell ref="B315:B317"/>
    <mergeCell ref="A242:A244"/>
    <mergeCell ref="A293:A295"/>
    <mergeCell ref="A297:A299"/>
    <mergeCell ref="A306:A308"/>
    <mergeCell ref="A300:A302"/>
    <mergeCell ref="A303:A305"/>
    <mergeCell ref="A245:A247"/>
    <mergeCell ref="A248:A250"/>
    <mergeCell ref="A251:A253"/>
    <mergeCell ref="A254:A256"/>
    <mergeCell ref="A257:A259"/>
    <mergeCell ref="A260:A262"/>
    <mergeCell ref="A263:A265"/>
    <mergeCell ref="A266:A268"/>
    <mergeCell ref="A269:A271"/>
    <mergeCell ref="B311:B313"/>
    <mergeCell ref="D26:D28"/>
    <mergeCell ref="D163:D165"/>
    <mergeCell ref="D166:D168"/>
    <mergeCell ref="D169:D171"/>
    <mergeCell ref="D172:D174"/>
    <mergeCell ref="D175:D177"/>
    <mergeCell ref="D97:D114"/>
    <mergeCell ref="D154:D156"/>
    <mergeCell ref="D157:D159"/>
    <mergeCell ref="D160:D162"/>
    <mergeCell ref="D119:D148"/>
    <mergeCell ref="A217:A219"/>
    <mergeCell ref="A220:A222"/>
    <mergeCell ref="A223:A225"/>
    <mergeCell ref="A226:A228"/>
    <mergeCell ref="A229:A231"/>
    <mergeCell ref="A232:A234"/>
    <mergeCell ref="A239:A241"/>
    <mergeCell ref="R106:R108"/>
    <mergeCell ref="S106:S108"/>
    <mergeCell ref="A190:A192"/>
    <mergeCell ref="A193:A195"/>
    <mergeCell ref="A196:A198"/>
    <mergeCell ref="A199:A201"/>
    <mergeCell ref="A202:A204"/>
    <mergeCell ref="A205:A207"/>
    <mergeCell ref="A208:A210"/>
    <mergeCell ref="A211:A213"/>
    <mergeCell ref="A214:A216"/>
    <mergeCell ref="A184:A186"/>
    <mergeCell ref="A187:A189"/>
    <mergeCell ref="E119:E121"/>
    <mergeCell ref="D178:D180"/>
    <mergeCell ref="A169:A171"/>
    <mergeCell ref="A172:A174"/>
    <mergeCell ref="D12:D21"/>
    <mergeCell ref="C12:C21"/>
    <mergeCell ref="N109:N111"/>
    <mergeCell ref="O109:O111"/>
    <mergeCell ref="P109:P111"/>
    <mergeCell ref="Q109:Q111"/>
    <mergeCell ref="R109:R111"/>
    <mergeCell ref="S109:S111"/>
    <mergeCell ref="N235:N237"/>
    <mergeCell ref="O235:O237"/>
    <mergeCell ref="P235:P237"/>
    <mergeCell ref="Q235:Q237"/>
    <mergeCell ref="R235:R237"/>
    <mergeCell ref="S235:S237"/>
    <mergeCell ref="N103:N105"/>
    <mergeCell ref="O103:O105"/>
    <mergeCell ref="P103:P105"/>
    <mergeCell ref="Q103:Q105"/>
    <mergeCell ref="R103:R105"/>
    <mergeCell ref="S103:S105"/>
    <mergeCell ref="N106:N108"/>
    <mergeCell ref="O106:O108"/>
    <mergeCell ref="P106:P108"/>
    <mergeCell ref="Q106:Q108"/>
  </mergeCells>
  <conditionalFormatting sqref="R9:R309 K9:K318">
    <cfRule type="cellIs" dxfId="10" priority="10" operator="lessThan">
      <formula>0</formula>
    </cfRule>
  </conditionalFormatting>
  <conditionalFormatting sqref="L80:L148 L26:L55 L57:L78">
    <cfRule type="cellIs" dxfId="9" priority="9" operator="greaterThan">
      <formula>1</formula>
    </cfRule>
  </conditionalFormatting>
  <conditionalFormatting sqref="S9:S309">
    <cfRule type="cellIs" dxfId="8" priority="2" operator="greaterThan">
      <formula>0.8</formula>
    </cfRule>
    <cfRule type="cellIs" dxfId="7" priority="3" operator="greaterThan">
      <formula>1</formula>
    </cfRule>
  </conditionalFormatting>
  <conditionalFormatting sqref="H1:H1048576">
    <cfRule type="cellIs" dxfId="6" priority="1" operator="lessThan">
      <formula>0</formula>
    </cfRule>
  </conditionalFormatting>
  <pageMargins left="0.7" right="0.7" top="0.75" bottom="0.75" header="0.3" footer="0.3"/>
  <pageSetup paperSize="172" orientation="portrait" r:id="rId1"/>
  <ignoredErrors>
    <ignoredError sqref="I16 K16 I33 I39 I42 K25 I19 P103 P106 P109:P111 P113:P114 P116:P117 P120:P121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B1:AG106"/>
  <sheetViews>
    <sheetView zoomScale="90" zoomScaleNormal="90" workbookViewId="0">
      <selection activeCell="D79" sqref="D79:D80"/>
    </sheetView>
  </sheetViews>
  <sheetFormatPr baseColWidth="10" defaultRowHeight="15"/>
  <cols>
    <col min="1" max="1" width="3.28515625" style="138" customWidth="1"/>
    <col min="2" max="2" width="15.7109375" style="138" customWidth="1"/>
    <col min="3" max="3" width="33.42578125" style="138" customWidth="1"/>
    <col min="4" max="4" width="15.140625" style="138" customWidth="1"/>
    <col min="5" max="5" width="18.7109375" style="138" customWidth="1"/>
    <col min="6" max="6" width="14.42578125" style="138" customWidth="1"/>
    <col min="7" max="7" width="15.28515625" style="138" customWidth="1"/>
    <col min="8" max="8" width="32.85546875" style="138" bestFit="1" customWidth="1"/>
    <col min="9" max="9" width="13.5703125" style="138" customWidth="1"/>
    <col min="10" max="10" width="19.28515625" style="138" customWidth="1"/>
    <col min="11" max="11" width="16.42578125" style="138" customWidth="1"/>
    <col min="12" max="12" width="17.140625" style="138" customWidth="1"/>
    <col min="13" max="13" width="17.42578125" style="138" customWidth="1"/>
    <col min="14" max="14" width="16.28515625" style="138" customWidth="1"/>
    <col min="15" max="15" width="16.85546875" style="138" customWidth="1"/>
    <col min="16" max="16" width="15.7109375" style="138" customWidth="1"/>
    <col min="17" max="17" width="13.7109375" style="138" bestFit="1" customWidth="1"/>
    <col min="18" max="18" width="13.5703125" style="138" customWidth="1"/>
    <col min="19" max="19" width="15" style="138" customWidth="1"/>
    <col min="20" max="20" width="25.42578125" style="138" customWidth="1"/>
    <col min="21" max="22" width="11.5703125" style="138"/>
    <col min="23" max="23" width="15.42578125" style="138" customWidth="1"/>
    <col min="24" max="24" width="13.85546875" style="138" customWidth="1"/>
    <col min="25" max="26" width="11.5703125" style="138"/>
    <col min="27" max="28" width="15.28515625" style="138" customWidth="1"/>
    <col min="29" max="29" width="16.42578125" style="138" customWidth="1"/>
    <col min="30" max="33" width="11.5703125" style="138"/>
    <col min="34" max="34" width="16.140625" style="138" customWidth="1"/>
    <col min="35" max="66" width="11.5703125" style="138"/>
    <col min="67" max="16384" width="11.42578125" style="138"/>
  </cols>
  <sheetData>
    <row r="1" spans="2:33">
      <c r="B1" s="139"/>
    </row>
    <row r="2" spans="2:33" ht="35.450000000000003" customHeight="1">
      <c r="B2" s="758" t="s">
        <v>473</v>
      </c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140"/>
      <c r="R2" s="140"/>
      <c r="S2" s="140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40"/>
    </row>
    <row r="3" spans="2:33" ht="36.6" customHeight="1">
      <c r="B3" s="771">
        <f>+Resumen_año!C5</f>
        <v>43559</v>
      </c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16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40"/>
    </row>
    <row r="4" spans="2:33" ht="15.75" thickBot="1"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40"/>
    </row>
    <row r="5" spans="2:33" ht="22.9" customHeight="1" thickBot="1">
      <c r="B5" s="170"/>
      <c r="C5" s="171"/>
      <c r="D5" s="170"/>
      <c r="E5" s="774" t="s">
        <v>45</v>
      </c>
      <c r="F5" s="775"/>
      <c r="G5" s="776"/>
      <c r="H5" s="180"/>
      <c r="I5" s="181" t="s">
        <v>46</v>
      </c>
      <c r="J5" s="182"/>
      <c r="K5" s="777" t="s">
        <v>47</v>
      </c>
      <c r="L5" s="778"/>
      <c r="M5" s="778"/>
      <c r="N5" s="778"/>
      <c r="O5" s="778"/>
      <c r="P5" s="77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40"/>
    </row>
    <row r="6" spans="2:33" ht="63.75" thickBot="1">
      <c r="B6" s="172" t="s">
        <v>48</v>
      </c>
      <c r="C6" s="173" t="s">
        <v>49</v>
      </c>
      <c r="D6" s="174" t="s">
        <v>5</v>
      </c>
      <c r="E6" s="317" t="s">
        <v>409</v>
      </c>
      <c r="F6" s="318" t="s">
        <v>50</v>
      </c>
      <c r="G6" s="319" t="s">
        <v>51</v>
      </c>
      <c r="H6" s="320" t="s">
        <v>52</v>
      </c>
      <c r="I6" s="175" t="s">
        <v>53</v>
      </c>
      <c r="J6" s="176" t="s">
        <v>54</v>
      </c>
      <c r="K6" s="177" t="s">
        <v>55</v>
      </c>
      <c r="L6" s="175" t="s">
        <v>50</v>
      </c>
      <c r="M6" s="175" t="s">
        <v>51</v>
      </c>
      <c r="N6" s="175" t="s">
        <v>52</v>
      </c>
      <c r="O6" s="178" t="s">
        <v>53</v>
      </c>
      <c r="P6" s="179" t="s">
        <v>54</v>
      </c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40"/>
    </row>
    <row r="7" spans="2:33" ht="19.899999999999999" customHeight="1">
      <c r="B7" s="797" t="s">
        <v>56</v>
      </c>
      <c r="C7" s="767" t="s">
        <v>392</v>
      </c>
      <c r="D7" s="312" t="s">
        <v>57</v>
      </c>
      <c r="E7" s="323">
        <v>144.04400000000001</v>
      </c>
      <c r="F7" s="286">
        <f>-38.92608</f>
        <v>-38.926079999999999</v>
      </c>
      <c r="G7" s="285">
        <f>E7+F7</f>
        <v>105.11792000000001</v>
      </c>
      <c r="H7" s="327"/>
      <c r="I7" s="142">
        <f>G7-H7</f>
        <v>105.11792000000001</v>
      </c>
      <c r="J7" s="143">
        <f>H7/G7</f>
        <v>0</v>
      </c>
      <c r="K7" s="773">
        <f>E7+E8</f>
        <v>192.05900000000003</v>
      </c>
      <c r="L7" s="810">
        <f>F7+F8</f>
        <v>-38.926079999999999</v>
      </c>
      <c r="M7" s="811">
        <f>K7+L7</f>
        <v>153.13292000000001</v>
      </c>
      <c r="N7" s="769">
        <f>H7+H8</f>
        <v>0</v>
      </c>
      <c r="O7" s="770">
        <f>M7-N7</f>
        <v>153.13292000000001</v>
      </c>
      <c r="P7" s="780">
        <f>N7/M7</f>
        <v>0</v>
      </c>
      <c r="Q7" s="139"/>
      <c r="R7" s="139"/>
      <c r="S7" s="139"/>
    </row>
    <row r="8" spans="2:33" ht="19.899999999999999" customHeight="1">
      <c r="B8" s="798"/>
      <c r="C8" s="760"/>
      <c r="D8" s="313" t="s">
        <v>63</v>
      </c>
      <c r="E8" s="323">
        <v>48.015000000000001</v>
      </c>
      <c r="F8" s="286"/>
      <c r="G8" s="285">
        <f>E8+F8+I7</f>
        <v>153.13292000000001</v>
      </c>
      <c r="H8" s="327"/>
      <c r="I8" s="141">
        <f t="shared" ref="I8:I17" si="0">G8-H8</f>
        <v>153.13292000000001</v>
      </c>
      <c r="J8" s="145">
        <f t="shared" ref="J8:J50" si="1">H8/G8</f>
        <v>0</v>
      </c>
      <c r="K8" s="761"/>
      <c r="L8" s="762"/>
      <c r="M8" s="763"/>
      <c r="N8" s="764"/>
      <c r="O8" s="765"/>
      <c r="P8" s="766"/>
      <c r="Q8" s="139"/>
      <c r="R8" s="139"/>
      <c r="S8" s="139"/>
    </row>
    <row r="9" spans="2:33" ht="19.899999999999999" customHeight="1">
      <c r="B9" s="798"/>
      <c r="C9" s="767" t="s">
        <v>67</v>
      </c>
      <c r="D9" s="313" t="s">
        <v>57</v>
      </c>
      <c r="E9" s="323">
        <v>346.07900000000001</v>
      </c>
      <c r="F9" s="285">
        <f>245.877+292.996-230.0227776</f>
        <v>308.85022240000001</v>
      </c>
      <c r="G9" s="285">
        <f>E9+F9</f>
        <v>654.92922240000007</v>
      </c>
      <c r="H9" s="327">
        <v>236.62</v>
      </c>
      <c r="I9" s="146">
        <f t="shared" si="0"/>
        <v>418.30922240000007</v>
      </c>
      <c r="J9" s="147">
        <f t="shared" si="1"/>
        <v>0.36129094855914612</v>
      </c>
      <c r="K9" s="761">
        <f>E9+E10</f>
        <v>461.43900000000002</v>
      </c>
      <c r="L9" s="762">
        <f>F9+F10</f>
        <v>308.85022240000001</v>
      </c>
      <c r="M9" s="763">
        <f>K9+L9</f>
        <v>770.28922239999997</v>
      </c>
      <c r="N9" s="764">
        <f>H9+H10</f>
        <v>236.62</v>
      </c>
      <c r="O9" s="765">
        <f>M9-N9</f>
        <v>533.66922239999997</v>
      </c>
      <c r="P9" s="766">
        <f>N9/M9</f>
        <v>0.30718331909507968</v>
      </c>
      <c r="Q9" s="139"/>
      <c r="R9" s="139"/>
      <c r="S9" s="139"/>
    </row>
    <row r="10" spans="2:33" ht="19.899999999999999" customHeight="1">
      <c r="B10" s="798"/>
      <c r="C10" s="760"/>
      <c r="D10" s="313" t="s">
        <v>63</v>
      </c>
      <c r="E10" s="323">
        <v>115.36</v>
      </c>
      <c r="F10" s="285"/>
      <c r="G10" s="285">
        <f>E10+F10+I9</f>
        <v>533.66922240000008</v>
      </c>
      <c r="H10" s="327"/>
      <c r="I10" s="141">
        <f t="shared" si="0"/>
        <v>533.66922240000008</v>
      </c>
      <c r="J10" s="145">
        <f t="shared" si="1"/>
        <v>0</v>
      </c>
      <c r="K10" s="761"/>
      <c r="L10" s="762"/>
      <c r="M10" s="763"/>
      <c r="N10" s="764"/>
      <c r="O10" s="765"/>
      <c r="P10" s="766"/>
      <c r="Q10" s="139"/>
      <c r="R10" s="139"/>
      <c r="S10" s="139"/>
    </row>
    <row r="11" spans="2:33" ht="19.899999999999999" customHeight="1">
      <c r="B11" s="798"/>
      <c r="C11" s="767" t="s">
        <v>393</v>
      </c>
      <c r="D11" s="313" t="s">
        <v>57</v>
      </c>
      <c r="E11" s="323">
        <v>88.686999999999998</v>
      </c>
      <c r="F11" s="339">
        <f>-118.249</f>
        <v>-118.249</v>
      </c>
      <c r="G11" s="285">
        <f>E11+F11</f>
        <v>-29.561999999999998</v>
      </c>
      <c r="H11" s="327"/>
      <c r="I11" s="321">
        <f>G11-H11</f>
        <v>-29.561999999999998</v>
      </c>
      <c r="J11" s="147">
        <f t="shared" si="1"/>
        <v>0</v>
      </c>
      <c r="K11" s="761">
        <f>E11+E12</f>
        <v>118.249</v>
      </c>
      <c r="L11" s="762">
        <f>F11+F12</f>
        <v>-118.249</v>
      </c>
      <c r="M11" s="763">
        <f>K11+L11</f>
        <v>0</v>
      </c>
      <c r="N11" s="764">
        <f>H11+H12</f>
        <v>0</v>
      </c>
      <c r="O11" s="765">
        <f>M11-N11</f>
        <v>0</v>
      </c>
      <c r="P11" s="768" t="e">
        <f>N11/M11</f>
        <v>#DIV/0!</v>
      </c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</row>
    <row r="12" spans="2:33" ht="19.899999999999999" customHeight="1">
      <c r="B12" s="798"/>
      <c r="C12" s="760"/>
      <c r="D12" s="313" t="s">
        <v>63</v>
      </c>
      <c r="E12" s="323">
        <v>29.562000000000001</v>
      </c>
      <c r="F12" s="286"/>
      <c r="G12" s="285">
        <f>E12+F12+I11</f>
        <v>0</v>
      </c>
      <c r="H12" s="327"/>
      <c r="I12" s="141">
        <f t="shared" si="0"/>
        <v>0</v>
      </c>
      <c r="J12" s="331" t="e">
        <f>H12/G12</f>
        <v>#DIV/0!</v>
      </c>
      <c r="K12" s="761"/>
      <c r="L12" s="762"/>
      <c r="M12" s="763"/>
      <c r="N12" s="764"/>
      <c r="O12" s="765"/>
      <c r="P12" s="768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</row>
    <row r="13" spans="2:33" ht="19.899999999999999" customHeight="1">
      <c r="B13" s="798"/>
      <c r="C13" s="767" t="s">
        <v>394</v>
      </c>
      <c r="D13" s="313" t="s">
        <v>57</v>
      </c>
      <c r="E13" s="323">
        <v>241.59299999999999</v>
      </c>
      <c r="F13" s="587">
        <f>-52.85376</f>
        <v>-52.853760000000001</v>
      </c>
      <c r="G13" s="285">
        <f>E13+F13</f>
        <v>188.73924</v>
      </c>
      <c r="H13" s="327">
        <v>1.3759999999999999</v>
      </c>
      <c r="I13" s="146">
        <f t="shared" si="0"/>
        <v>187.36323999999999</v>
      </c>
      <c r="J13" s="147">
        <f t="shared" si="1"/>
        <v>7.2904818309112614E-3</v>
      </c>
      <c r="K13" s="761">
        <f>E13+E14</f>
        <v>322.12400000000002</v>
      </c>
      <c r="L13" s="762">
        <f>F13+F14</f>
        <v>-52.853760000000001</v>
      </c>
      <c r="M13" s="763">
        <f>K13+L13</f>
        <v>269.27024</v>
      </c>
      <c r="N13" s="764">
        <f>H13+H14</f>
        <v>1.3759999999999999</v>
      </c>
      <c r="O13" s="765">
        <f>M13-N13</f>
        <v>267.89424000000002</v>
      </c>
      <c r="P13" s="766">
        <f>N13/M13</f>
        <v>5.1101079718278552E-3</v>
      </c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</row>
    <row r="14" spans="2:33" ht="19.899999999999999" customHeight="1">
      <c r="B14" s="798"/>
      <c r="C14" s="760"/>
      <c r="D14" s="313" t="s">
        <v>63</v>
      </c>
      <c r="E14" s="323">
        <v>80.531000000000006</v>
      </c>
      <c r="F14" s="286"/>
      <c r="G14" s="285">
        <f>E14+F14+I13</f>
        <v>267.89423999999997</v>
      </c>
      <c r="H14" s="327"/>
      <c r="I14" s="141">
        <f t="shared" si="0"/>
        <v>267.89423999999997</v>
      </c>
      <c r="J14" s="145">
        <f>H14/G14</f>
        <v>0</v>
      </c>
      <c r="K14" s="761"/>
      <c r="L14" s="762"/>
      <c r="M14" s="763"/>
      <c r="N14" s="764"/>
      <c r="O14" s="765"/>
      <c r="P14" s="766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</row>
    <row r="15" spans="2:33" ht="19.899999999999999" customHeight="1">
      <c r="B15" s="798"/>
      <c r="C15" s="759" t="s">
        <v>395</v>
      </c>
      <c r="D15" s="313" t="s">
        <v>57</v>
      </c>
      <c r="E15" s="323">
        <v>17.302</v>
      </c>
      <c r="F15" s="285">
        <f>-1.2499</f>
        <v>-1.2499</v>
      </c>
      <c r="G15" s="285">
        <f>E15+F15</f>
        <v>16.052099999999999</v>
      </c>
      <c r="H15" s="327"/>
      <c r="I15" s="146">
        <f t="shared" si="0"/>
        <v>16.052099999999999</v>
      </c>
      <c r="J15" s="147">
        <f t="shared" si="1"/>
        <v>0</v>
      </c>
      <c r="K15" s="761">
        <f>E15+E16</f>
        <v>23.068999999999999</v>
      </c>
      <c r="L15" s="762">
        <f>F15+F16</f>
        <v>-1.2499</v>
      </c>
      <c r="M15" s="763">
        <f>K15+L15</f>
        <v>21.819099999999999</v>
      </c>
      <c r="N15" s="764">
        <f>H15+H16</f>
        <v>0</v>
      </c>
      <c r="O15" s="765">
        <f>M15-N15</f>
        <v>21.819099999999999</v>
      </c>
      <c r="P15" s="766">
        <f>N15/M15</f>
        <v>0</v>
      </c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</row>
    <row r="16" spans="2:33" ht="19.899999999999999" customHeight="1">
      <c r="B16" s="798"/>
      <c r="C16" s="760"/>
      <c r="D16" s="313" t="s">
        <v>63</v>
      </c>
      <c r="E16" s="323">
        <v>5.7670000000000003</v>
      </c>
      <c r="F16" s="286"/>
      <c r="G16" s="285">
        <f>E16+F16+I15</f>
        <v>21.819099999999999</v>
      </c>
      <c r="H16" s="327"/>
      <c r="I16" s="141">
        <f t="shared" si="0"/>
        <v>21.819099999999999</v>
      </c>
      <c r="J16" s="145">
        <f t="shared" si="1"/>
        <v>0</v>
      </c>
      <c r="K16" s="761"/>
      <c r="L16" s="762"/>
      <c r="M16" s="763"/>
      <c r="N16" s="764"/>
      <c r="O16" s="765"/>
      <c r="P16" s="766"/>
      <c r="Q16" s="139"/>
      <c r="R16" s="139"/>
      <c r="S16" s="139"/>
      <c r="T16" s="148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</row>
    <row r="17" spans="2:32" ht="19.899999999999999" customHeight="1">
      <c r="B17" s="798"/>
      <c r="C17" s="767" t="s">
        <v>204</v>
      </c>
      <c r="D17" s="314" t="s">
        <v>57</v>
      </c>
      <c r="E17" s="324">
        <v>106.256</v>
      </c>
      <c r="F17" s="285"/>
      <c r="G17" s="287">
        <f>E17+F17</f>
        <v>106.256</v>
      </c>
      <c r="H17" s="328">
        <v>48.572000000000003</v>
      </c>
      <c r="I17" s="149">
        <f t="shared" si="0"/>
        <v>57.683999999999997</v>
      </c>
      <c r="J17" s="150">
        <f t="shared" si="1"/>
        <v>0.45712242132209008</v>
      </c>
      <c r="K17" s="781">
        <f>E17+E18</f>
        <v>141.67500000000001</v>
      </c>
      <c r="L17" s="782">
        <f>F17+F18</f>
        <v>0</v>
      </c>
      <c r="M17" s="783">
        <f>K17+L17</f>
        <v>141.67500000000001</v>
      </c>
      <c r="N17" s="784">
        <f>H17+H18</f>
        <v>48.572000000000003</v>
      </c>
      <c r="O17" s="785">
        <f>M17-N17</f>
        <v>93.103000000000009</v>
      </c>
      <c r="P17" s="768">
        <v>0</v>
      </c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</row>
    <row r="18" spans="2:32" ht="19.899999999999999" customHeight="1">
      <c r="B18" s="798"/>
      <c r="C18" s="760"/>
      <c r="D18" s="314" t="s">
        <v>63</v>
      </c>
      <c r="E18" s="324">
        <v>35.418999999999997</v>
      </c>
      <c r="F18" s="286"/>
      <c r="G18" s="287">
        <f>E18+F18+I17</f>
        <v>93.102999999999994</v>
      </c>
      <c r="H18" s="328"/>
      <c r="I18" s="151">
        <f>G18-H18</f>
        <v>93.102999999999994</v>
      </c>
      <c r="J18" s="152">
        <v>0</v>
      </c>
      <c r="K18" s="781"/>
      <c r="L18" s="782"/>
      <c r="M18" s="783"/>
      <c r="N18" s="784"/>
      <c r="O18" s="785"/>
      <c r="P18" s="768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</row>
    <row r="19" spans="2:32" ht="19.899999999999999" customHeight="1">
      <c r="B19" s="798"/>
      <c r="C19" s="767" t="s">
        <v>396</v>
      </c>
      <c r="D19" s="313" t="s">
        <v>57</v>
      </c>
      <c r="E19" s="323">
        <v>7.2530000000000001</v>
      </c>
      <c r="F19" s="286"/>
      <c r="G19" s="285">
        <f>E19+F19</f>
        <v>7.2530000000000001</v>
      </c>
      <c r="H19" s="327"/>
      <c r="I19" s="146">
        <f>G19-H19</f>
        <v>7.2530000000000001</v>
      </c>
      <c r="J19" s="147">
        <f t="shared" si="1"/>
        <v>0</v>
      </c>
      <c r="K19" s="761">
        <f>E19+E20</f>
        <v>9.6709999999999994</v>
      </c>
      <c r="L19" s="762">
        <f>F19+F20</f>
        <v>0</v>
      </c>
      <c r="M19" s="763">
        <f>K19+L19</f>
        <v>9.6709999999999994</v>
      </c>
      <c r="N19" s="764">
        <f>H19+H20</f>
        <v>0</v>
      </c>
      <c r="O19" s="765">
        <f>M19-N19</f>
        <v>9.6709999999999994</v>
      </c>
      <c r="P19" s="766">
        <f>N19/M19</f>
        <v>0</v>
      </c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</row>
    <row r="20" spans="2:32" ht="19.899999999999999" customHeight="1">
      <c r="B20" s="798"/>
      <c r="C20" s="760"/>
      <c r="D20" s="313" t="s">
        <v>63</v>
      </c>
      <c r="E20" s="323">
        <v>2.4180000000000001</v>
      </c>
      <c r="F20" s="286"/>
      <c r="G20" s="285">
        <f>E20+F20+I19</f>
        <v>9.6709999999999994</v>
      </c>
      <c r="H20" s="327"/>
      <c r="I20" s="141">
        <f t="shared" ref="I20:I34" si="2">G20-H20</f>
        <v>9.6709999999999994</v>
      </c>
      <c r="J20" s="145">
        <f t="shared" si="1"/>
        <v>0</v>
      </c>
      <c r="K20" s="761"/>
      <c r="L20" s="762"/>
      <c r="M20" s="763"/>
      <c r="N20" s="764"/>
      <c r="O20" s="765"/>
      <c r="P20" s="766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</row>
    <row r="21" spans="2:32" ht="19.899999999999999" customHeight="1">
      <c r="B21" s="798"/>
      <c r="C21" s="767" t="s">
        <v>397</v>
      </c>
      <c r="D21" s="313" t="s">
        <v>57</v>
      </c>
      <c r="E21" s="323">
        <v>888.54399999999998</v>
      </c>
      <c r="F21" s="564">
        <f>118.249+287.819+29.691+255.692-604.9559232</f>
        <v>86.495076799999993</v>
      </c>
      <c r="G21" s="285">
        <f>E21+F21</f>
        <v>975.03907679999998</v>
      </c>
      <c r="H21" s="327">
        <v>227.68299999999999</v>
      </c>
      <c r="I21" s="321">
        <f t="shared" si="2"/>
        <v>747.35607679999998</v>
      </c>
      <c r="J21" s="147">
        <f t="shared" si="1"/>
        <v>0.23351166678082003</v>
      </c>
      <c r="K21" s="761">
        <f>E21+E22</f>
        <v>1184.7249999999999</v>
      </c>
      <c r="L21" s="762">
        <f>F21+F22</f>
        <v>86.495076799999993</v>
      </c>
      <c r="M21" s="763">
        <f>K21+L21</f>
        <v>1271.2200767999998</v>
      </c>
      <c r="N21" s="764">
        <f>H21+H22</f>
        <v>227.68299999999999</v>
      </c>
      <c r="O21" s="765">
        <f>M21-N21</f>
        <v>1043.5370767999998</v>
      </c>
      <c r="P21" s="766">
        <f>N21/M21</f>
        <v>0.1791058874503767</v>
      </c>
      <c r="Q21" s="140"/>
      <c r="R21" s="140"/>
      <c r="S21" s="140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</row>
    <row r="22" spans="2:32" ht="19.899999999999999" customHeight="1">
      <c r="B22" s="798"/>
      <c r="C22" s="760"/>
      <c r="D22" s="313" t="s">
        <v>63</v>
      </c>
      <c r="E22" s="323">
        <v>296.18099999999998</v>
      </c>
      <c r="F22" s="286"/>
      <c r="G22" s="285">
        <f>E22+F22+I21</f>
        <v>1043.5370768</v>
      </c>
      <c r="H22" s="327"/>
      <c r="I22" s="586">
        <f t="shared" si="2"/>
        <v>1043.5370768</v>
      </c>
      <c r="J22" s="145">
        <f t="shared" si="1"/>
        <v>0</v>
      </c>
      <c r="K22" s="761"/>
      <c r="L22" s="762"/>
      <c r="M22" s="763"/>
      <c r="N22" s="764"/>
      <c r="O22" s="765"/>
      <c r="P22" s="766"/>
      <c r="Q22" s="140"/>
      <c r="R22" s="140"/>
      <c r="S22" s="140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</row>
    <row r="23" spans="2:32" ht="19.899999999999999" customHeight="1">
      <c r="B23" s="798"/>
      <c r="C23" s="767" t="s">
        <v>398</v>
      </c>
      <c r="D23" s="314" t="s">
        <v>57</v>
      </c>
      <c r="E23" s="324">
        <v>219.74700000000001</v>
      </c>
      <c r="F23" s="287">
        <f>-292.996</f>
        <v>-292.99599999999998</v>
      </c>
      <c r="G23" s="287">
        <f>E23+F23</f>
        <v>-73.248999999999967</v>
      </c>
      <c r="H23" s="328"/>
      <c r="I23" s="149">
        <f t="shared" si="2"/>
        <v>-73.248999999999967</v>
      </c>
      <c r="J23" s="150">
        <f t="shared" si="1"/>
        <v>0</v>
      </c>
      <c r="K23" s="781">
        <f>E23+E24</f>
        <v>292.99599999999998</v>
      </c>
      <c r="L23" s="782">
        <f>F23+F24</f>
        <v>-292.99599999999998</v>
      </c>
      <c r="M23" s="783">
        <f>K23+L23</f>
        <v>0</v>
      </c>
      <c r="N23" s="784">
        <f>H23+H24</f>
        <v>0</v>
      </c>
      <c r="O23" s="785">
        <f>M23-N23</f>
        <v>0</v>
      </c>
      <c r="P23" s="768" t="e">
        <f>N23/M23</f>
        <v>#DIV/0!</v>
      </c>
      <c r="Q23" s="140"/>
      <c r="R23" s="140"/>
      <c r="S23" s="140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</row>
    <row r="24" spans="2:32" ht="19.899999999999999" customHeight="1">
      <c r="B24" s="798"/>
      <c r="C24" s="760"/>
      <c r="D24" s="314" t="s">
        <v>63</v>
      </c>
      <c r="E24" s="324">
        <v>73.248999999999995</v>
      </c>
      <c r="F24" s="288"/>
      <c r="G24" s="287">
        <f>E24+F24+I23</f>
        <v>0</v>
      </c>
      <c r="H24" s="328"/>
      <c r="I24" s="151">
        <f t="shared" si="2"/>
        <v>0</v>
      </c>
      <c r="J24" s="152" t="e">
        <f t="shared" si="1"/>
        <v>#DIV/0!</v>
      </c>
      <c r="K24" s="781"/>
      <c r="L24" s="782"/>
      <c r="M24" s="783"/>
      <c r="N24" s="784"/>
      <c r="O24" s="785"/>
      <c r="P24" s="768"/>
      <c r="Q24" s="140"/>
      <c r="R24" s="140"/>
      <c r="S24" s="140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</row>
    <row r="25" spans="2:32" ht="19.899999999999999" customHeight="1">
      <c r="B25" s="798"/>
      <c r="C25" s="767" t="s">
        <v>175</v>
      </c>
      <c r="D25" s="313" t="s">
        <v>57</v>
      </c>
      <c r="E25" s="323">
        <v>376.17700000000002</v>
      </c>
      <c r="F25" s="339">
        <f>-245.877-255.692</f>
        <v>-501.56900000000002</v>
      </c>
      <c r="G25" s="285">
        <f>E25+F25</f>
        <v>-125.392</v>
      </c>
      <c r="H25" s="327"/>
      <c r="I25" s="146">
        <f t="shared" si="2"/>
        <v>-125.392</v>
      </c>
      <c r="J25" s="147">
        <f t="shared" si="1"/>
        <v>0</v>
      </c>
      <c r="K25" s="761">
        <f>E25+E26</f>
        <v>501.56900000000002</v>
      </c>
      <c r="L25" s="762">
        <f>F25+F26</f>
        <v>-501.56900000000002</v>
      </c>
      <c r="M25" s="763">
        <f>K25+L25</f>
        <v>0</v>
      </c>
      <c r="N25" s="764">
        <f>H25+H26</f>
        <v>0</v>
      </c>
      <c r="O25" s="786">
        <f>M25-N25</f>
        <v>0</v>
      </c>
      <c r="P25" s="766" t="e">
        <f>N25/M25</f>
        <v>#DIV/0!</v>
      </c>
      <c r="Q25" s="140"/>
      <c r="R25" s="140"/>
      <c r="S25" s="140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</row>
    <row r="26" spans="2:32" ht="19.899999999999999" customHeight="1">
      <c r="B26" s="798"/>
      <c r="C26" s="760"/>
      <c r="D26" s="313" t="s">
        <v>63</v>
      </c>
      <c r="E26" s="323">
        <v>125.392</v>
      </c>
      <c r="F26" s="286"/>
      <c r="G26" s="285">
        <f>E26+F26+I25</f>
        <v>0</v>
      </c>
      <c r="H26" s="327"/>
      <c r="I26" s="141">
        <f t="shared" si="2"/>
        <v>0</v>
      </c>
      <c r="J26" s="145" t="e">
        <f t="shared" si="1"/>
        <v>#DIV/0!</v>
      </c>
      <c r="K26" s="761"/>
      <c r="L26" s="762"/>
      <c r="M26" s="763"/>
      <c r="N26" s="764"/>
      <c r="O26" s="786"/>
      <c r="P26" s="766"/>
      <c r="Q26" s="140"/>
      <c r="R26" s="140"/>
      <c r="S26" s="140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</row>
    <row r="27" spans="2:32" ht="19.899999999999999" customHeight="1">
      <c r="B27" s="798"/>
      <c r="C27" s="767" t="s">
        <v>399</v>
      </c>
      <c r="D27" s="313" t="s">
        <v>57</v>
      </c>
      <c r="E27" s="323">
        <v>65.921000000000006</v>
      </c>
      <c r="F27" s="285"/>
      <c r="G27" s="285">
        <f>E27+F27</f>
        <v>65.921000000000006</v>
      </c>
      <c r="H27" s="327"/>
      <c r="I27" s="146">
        <f t="shared" si="2"/>
        <v>65.921000000000006</v>
      </c>
      <c r="J27" s="147">
        <f t="shared" si="1"/>
        <v>0</v>
      </c>
      <c r="K27" s="761">
        <f>E27+E28</f>
        <v>87.89500000000001</v>
      </c>
      <c r="L27" s="762">
        <f>F27+F28</f>
        <v>0</v>
      </c>
      <c r="M27" s="763">
        <f>K27+L27</f>
        <v>87.89500000000001</v>
      </c>
      <c r="N27" s="764">
        <f>H27+H28</f>
        <v>0</v>
      </c>
      <c r="O27" s="765">
        <f>M27-N27</f>
        <v>87.89500000000001</v>
      </c>
      <c r="P27" s="766">
        <f>N27/M27</f>
        <v>0</v>
      </c>
      <c r="Q27" s="140"/>
      <c r="R27" s="140"/>
      <c r="S27" s="140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</row>
    <row r="28" spans="2:32" ht="19.899999999999999" customHeight="1">
      <c r="B28" s="798"/>
      <c r="C28" s="760"/>
      <c r="D28" s="313" t="s">
        <v>63</v>
      </c>
      <c r="E28" s="323">
        <v>21.974</v>
      </c>
      <c r="F28" s="286"/>
      <c r="G28" s="285">
        <f>E28+F28+I27</f>
        <v>87.89500000000001</v>
      </c>
      <c r="H28" s="327"/>
      <c r="I28" s="141">
        <f t="shared" si="2"/>
        <v>87.89500000000001</v>
      </c>
      <c r="J28" s="145">
        <f t="shared" si="1"/>
        <v>0</v>
      </c>
      <c r="K28" s="761"/>
      <c r="L28" s="762"/>
      <c r="M28" s="763"/>
      <c r="N28" s="764"/>
      <c r="O28" s="765"/>
      <c r="P28" s="766"/>
      <c r="Q28" s="140"/>
      <c r="R28" s="140"/>
      <c r="S28" s="140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</row>
    <row r="29" spans="2:32" ht="19.899999999999999" customHeight="1">
      <c r="B29" s="798"/>
      <c r="C29" s="759" t="s">
        <v>400</v>
      </c>
      <c r="D29" s="313" t="s">
        <v>57</v>
      </c>
      <c r="E29" s="323">
        <v>22.268000000000001</v>
      </c>
      <c r="F29" s="332">
        <f>-29.691</f>
        <v>-29.690999999999999</v>
      </c>
      <c r="G29" s="285">
        <f>E29+F29</f>
        <v>-7.4229999999999983</v>
      </c>
      <c r="H29" s="327"/>
      <c r="I29" s="146">
        <f t="shared" si="2"/>
        <v>-7.4229999999999983</v>
      </c>
      <c r="J29" s="147">
        <f t="shared" si="1"/>
        <v>0</v>
      </c>
      <c r="K29" s="761">
        <f>E29+E30</f>
        <v>29.691000000000003</v>
      </c>
      <c r="L29" s="762">
        <f>F29+F30</f>
        <v>-29.690999999999999</v>
      </c>
      <c r="M29" s="763">
        <f>K29+L29</f>
        <v>0</v>
      </c>
      <c r="N29" s="764">
        <f>H29+H30</f>
        <v>0</v>
      </c>
      <c r="O29" s="765">
        <f>M29-N29</f>
        <v>0</v>
      </c>
      <c r="P29" s="766">
        <v>0</v>
      </c>
      <c r="Q29" s="140"/>
      <c r="R29" s="140"/>
      <c r="S29" s="140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</row>
    <row r="30" spans="2:32" ht="19.899999999999999" customHeight="1">
      <c r="B30" s="798"/>
      <c r="C30" s="759"/>
      <c r="D30" s="313" t="s">
        <v>63</v>
      </c>
      <c r="E30" s="323">
        <v>7.423</v>
      </c>
      <c r="F30" s="286"/>
      <c r="G30" s="285">
        <f>E30+F30+I29</f>
        <v>0</v>
      </c>
      <c r="H30" s="327"/>
      <c r="I30" s="141">
        <f t="shared" si="2"/>
        <v>0</v>
      </c>
      <c r="J30" s="145">
        <v>0</v>
      </c>
      <c r="K30" s="761"/>
      <c r="L30" s="762"/>
      <c r="M30" s="763"/>
      <c r="N30" s="764"/>
      <c r="O30" s="765"/>
      <c r="P30" s="766"/>
      <c r="Q30" s="140"/>
      <c r="R30" s="140"/>
      <c r="S30" s="140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</row>
    <row r="31" spans="2:32" ht="19.899999999999999" customHeight="1">
      <c r="B31" s="798"/>
      <c r="C31" s="767" t="s">
        <v>391</v>
      </c>
      <c r="D31" s="315" t="s">
        <v>57</v>
      </c>
      <c r="E31" s="323">
        <v>107.901</v>
      </c>
      <c r="F31" s="286"/>
      <c r="G31" s="285">
        <f>E31+F31</f>
        <v>107.901</v>
      </c>
      <c r="H31" s="327"/>
      <c r="I31" s="146">
        <f t="shared" si="2"/>
        <v>107.901</v>
      </c>
      <c r="J31" s="147">
        <f t="shared" si="1"/>
        <v>0</v>
      </c>
      <c r="K31" s="761">
        <f>E31+E32</f>
        <v>143.86799999999999</v>
      </c>
      <c r="L31" s="762">
        <f>F31+F32</f>
        <v>0</v>
      </c>
      <c r="M31" s="763">
        <f>K31+L31</f>
        <v>143.86799999999999</v>
      </c>
      <c r="N31" s="764">
        <f>H31+H32</f>
        <v>0</v>
      </c>
      <c r="O31" s="765">
        <f>M31-N31</f>
        <v>143.86799999999999</v>
      </c>
      <c r="P31" s="766">
        <v>0</v>
      </c>
      <c r="Q31" s="140"/>
      <c r="R31" s="140"/>
      <c r="S31" s="140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</row>
    <row r="32" spans="2:32" ht="19.899999999999999" customHeight="1">
      <c r="B32" s="798"/>
      <c r="C32" s="760"/>
      <c r="D32" s="313" t="s">
        <v>63</v>
      </c>
      <c r="E32" s="323">
        <v>35.966999999999999</v>
      </c>
      <c r="F32" s="286"/>
      <c r="G32" s="285">
        <f>E32+F32+I31</f>
        <v>143.86799999999999</v>
      </c>
      <c r="H32" s="325"/>
      <c r="I32" s="141">
        <f t="shared" si="2"/>
        <v>143.86799999999999</v>
      </c>
      <c r="J32" s="145">
        <v>0</v>
      </c>
      <c r="K32" s="761"/>
      <c r="L32" s="762"/>
      <c r="M32" s="763"/>
      <c r="N32" s="764"/>
      <c r="O32" s="765"/>
      <c r="P32" s="766"/>
      <c r="Q32" s="140"/>
      <c r="R32" s="140"/>
      <c r="S32" s="140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</row>
    <row r="33" spans="2:32" ht="19.899999999999999" customHeight="1">
      <c r="B33" s="798"/>
      <c r="C33" s="759" t="s">
        <v>401</v>
      </c>
      <c r="D33" s="313" t="s">
        <v>57</v>
      </c>
      <c r="E33" s="323">
        <v>34.933999999999997</v>
      </c>
      <c r="F33" s="286">
        <f>-40.176</f>
        <v>-40.176000000000002</v>
      </c>
      <c r="G33" s="285">
        <f>E33+F33</f>
        <v>-5.2420000000000044</v>
      </c>
      <c r="H33" s="325"/>
      <c r="I33" s="146">
        <f t="shared" si="2"/>
        <v>-5.2420000000000044</v>
      </c>
      <c r="J33" s="147">
        <f t="shared" si="1"/>
        <v>0</v>
      </c>
      <c r="K33" s="761">
        <f>E33+E34</f>
        <v>46.578999999999994</v>
      </c>
      <c r="L33" s="762">
        <f>F33+F34</f>
        <v>-40.176000000000002</v>
      </c>
      <c r="M33" s="763">
        <f>K33+L33</f>
        <v>6.4029999999999916</v>
      </c>
      <c r="N33" s="764">
        <f>H33+H34</f>
        <v>0</v>
      </c>
      <c r="O33" s="765">
        <f>M33-N33</f>
        <v>6.4029999999999916</v>
      </c>
      <c r="P33" s="766">
        <f>N33/M33</f>
        <v>0</v>
      </c>
      <c r="Q33" s="140"/>
      <c r="R33" s="140"/>
      <c r="S33" s="140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</row>
    <row r="34" spans="2:32" ht="19.899999999999999" customHeight="1">
      <c r="B34" s="798"/>
      <c r="C34" s="760"/>
      <c r="D34" s="313" t="s">
        <v>63</v>
      </c>
      <c r="E34" s="323">
        <v>11.645</v>
      </c>
      <c r="F34" s="286"/>
      <c r="G34" s="285">
        <f>E34+F34+I33</f>
        <v>6.4029999999999951</v>
      </c>
      <c r="H34" s="325"/>
      <c r="I34" s="141">
        <f t="shared" si="2"/>
        <v>6.4029999999999951</v>
      </c>
      <c r="J34" s="145">
        <f t="shared" si="1"/>
        <v>0</v>
      </c>
      <c r="K34" s="761"/>
      <c r="L34" s="762"/>
      <c r="M34" s="763"/>
      <c r="N34" s="764"/>
      <c r="O34" s="765"/>
      <c r="P34" s="766"/>
      <c r="Q34" s="140"/>
      <c r="R34" s="140"/>
      <c r="S34" s="140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</row>
    <row r="35" spans="2:32" ht="19.899999999999999" customHeight="1">
      <c r="B35" s="798"/>
      <c r="C35" s="787" t="s">
        <v>87</v>
      </c>
      <c r="D35" s="313" t="s">
        <v>57</v>
      </c>
      <c r="E35" s="510">
        <v>0</v>
      </c>
      <c r="F35" s="510">
        <f>1.2499</f>
        <v>1.2499</v>
      </c>
      <c r="G35" s="508">
        <f>E35+F35</f>
        <v>1.2499</v>
      </c>
      <c r="H35" s="509"/>
      <c r="I35" s="513">
        <f>G35-H35</f>
        <v>1.2499</v>
      </c>
      <c r="J35" s="331">
        <f t="shared" si="1"/>
        <v>0</v>
      </c>
      <c r="K35" s="761">
        <f>E35+E36</f>
        <v>0</v>
      </c>
      <c r="L35" s="762">
        <f>F35+F36</f>
        <v>1.2499</v>
      </c>
      <c r="M35" s="763">
        <f>K35+L35</f>
        <v>1.2499</v>
      </c>
      <c r="N35" s="764">
        <f>H35+H36</f>
        <v>0</v>
      </c>
      <c r="O35" s="765">
        <f>M35-N35</f>
        <v>1.2499</v>
      </c>
      <c r="P35" s="766">
        <f>N35/M35</f>
        <v>0</v>
      </c>
      <c r="Q35" s="140"/>
      <c r="R35" s="140"/>
      <c r="S35" s="140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</row>
    <row r="36" spans="2:32" ht="19.899999999999999" customHeight="1">
      <c r="B36" s="798"/>
      <c r="C36" s="788"/>
      <c r="D36" s="313" t="s">
        <v>63</v>
      </c>
      <c r="E36" s="510">
        <v>0</v>
      </c>
      <c r="F36" s="510"/>
      <c r="G36" s="508">
        <f>E36+F36</f>
        <v>0</v>
      </c>
      <c r="H36" s="509"/>
      <c r="I36" s="513">
        <f>G36-H36</f>
        <v>0</v>
      </c>
      <c r="J36" s="331" t="e">
        <f t="shared" si="1"/>
        <v>#DIV/0!</v>
      </c>
      <c r="K36" s="761"/>
      <c r="L36" s="762"/>
      <c r="M36" s="763"/>
      <c r="N36" s="764"/>
      <c r="O36" s="765"/>
      <c r="P36" s="766"/>
      <c r="Q36" s="140"/>
      <c r="R36" s="140"/>
      <c r="S36" s="140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</row>
    <row r="37" spans="2:32" ht="19.899999999999999" customHeight="1">
      <c r="B37" s="798"/>
      <c r="C37" s="767" t="s">
        <v>402</v>
      </c>
      <c r="D37" s="313" t="s">
        <v>57</v>
      </c>
      <c r="E37" s="323">
        <v>1015.277</v>
      </c>
      <c r="F37" s="588">
        <f>604.9559232-1034.407008</f>
        <v>-429.45108479999988</v>
      </c>
      <c r="G37" s="285">
        <f>E37+F37</f>
        <v>585.82591520000017</v>
      </c>
      <c r="H37" s="325">
        <v>490.40300000000002</v>
      </c>
      <c r="I37" s="321">
        <f>G37-H37</f>
        <v>95.422915200000148</v>
      </c>
      <c r="J37" s="147">
        <f t="shared" si="1"/>
        <v>0.83711387167393769</v>
      </c>
      <c r="K37" s="761">
        <f>E37+E38</f>
        <v>1353.703</v>
      </c>
      <c r="L37" s="762">
        <f>F37+F38</f>
        <v>-429.45108479999988</v>
      </c>
      <c r="M37" s="763">
        <f>K37+L37</f>
        <v>924.2519152000001</v>
      </c>
      <c r="N37" s="764">
        <f>H37+H38</f>
        <v>490.40300000000002</v>
      </c>
      <c r="O37" s="765">
        <f>M37-N37</f>
        <v>433.84891520000008</v>
      </c>
      <c r="P37" s="766">
        <f>N37/M37</f>
        <v>0.5305945185884533</v>
      </c>
      <c r="Q37" s="140"/>
      <c r="R37" s="140"/>
      <c r="S37" s="140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</row>
    <row r="38" spans="2:32" ht="19.899999999999999" customHeight="1">
      <c r="B38" s="798"/>
      <c r="C38" s="760"/>
      <c r="D38" s="313" t="s">
        <v>63</v>
      </c>
      <c r="E38" s="323">
        <v>338.42599999999999</v>
      </c>
      <c r="F38" s="286"/>
      <c r="G38" s="285">
        <f>E38+F38+I37</f>
        <v>433.84891520000014</v>
      </c>
      <c r="H38" s="325"/>
      <c r="I38" s="586">
        <f>G38-H38</f>
        <v>433.84891520000014</v>
      </c>
      <c r="J38" s="145">
        <f t="shared" si="1"/>
        <v>0</v>
      </c>
      <c r="K38" s="761"/>
      <c r="L38" s="762"/>
      <c r="M38" s="763"/>
      <c r="N38" s="764"/>
      <c r="O38" s="765"/>
      <c r="P38" s="766"/>
      <c r="Q38" s="140"/>
      <c r="R38" s="140"/>
      <c r="S38" s="140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</row>
    <row r="39" spans="2:32" ht="19.899999999999999" customHeight="1">
      <c r="B39" s="798"/>
      <c r="C39" s="759" t="s">
        <v>403</v>
      </c>
      <c r="D39" s="313" t="s">
        <v>57</v>
      </c>
      <c r="E39" s="323">
        <v>215.864</v>
      </c>
      <c r="F39" s="338">
        <f>-287.819</f>
        <v>-287.81900000000002</v>
      </c>
      <c r="G39" s="285">
        <f>E39+F39</f>
        <v>-71.955000000000013</v>
      </c>
      <c r="H39" s="325"/>
      <c r="I39" s="146">
        <f t="shared" ref="I39:I52" si="3">G39-H39</f>
        <v>-71.955000000000013</v>
      </c>
      <c r="J39" s="147">
        <f t="shared" si="1"/>
        <v>0</v>
      </c>
      <c r="K39" s="761">
        <f>E39+E40</f>
        <v>287.81900000000002</v>
      </c>
      <c r="L39" s="762">
        <f>F39+F40</f>
        <v>-287.81900000000002</v>
      </c>
      <c r="M39" s="763">
        <f>K39+L39</f>
        <v>0</v>
      </c>
      <c r="N39" s="764">
        <f>H39+H40</f>
        <v>0</v>
      </c>
      <c r="O39" s="765">
        <f>M39-N39</f>
        <v>0</v>
      </c>
      <c r="P39" s="766" t="e">
        <f>N39/M39</f>
        <v>#DIV/0!</v>
      </c>
      <c r="Q39" s="140"/>
      <c r="R39" s="140"/>
      <c r="S39" s="140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</row>
    <row r="40" spans="2:32" ht="19.899999999999999" customHeight="1">
      <c r="B40" s="798"/>
      <c r="C40" s="759"/>
      <c r="D40" s="313" t="s">
        <v>63</v>
      </c>
      <c r="E40" s="323">
        <v>71.954999999999998</v>
      </c>
      <c r="F40" s="286"/>
      <c r="G40" s="285">
        <f>E40+F40+I39</f>
        <v>0</v>
      </c>
      <c r="H40" s="325"/>
      <c r="I40" s="141">
        <f t="shared" si="3"/>
        <v>0</v>
      </c>
      <c r="J40" s="145" t="e">
        <f t="shared" si="1"/>
        <v>#DIV/0!</v>
      </c>
      <c r="K40" s="761"/>
      <c r="L40" s="762"/>
      <c r="M40" s="763"/>
      <c r="N40" s="764"/>
      <c r="O40" s="765"/>
      <c r="P40" s="766"/>
      <c r="Q40" s="140"/>
      <c r="R40" s="140"/>
      <c r="S40" s="140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</row>
    <row r="41" spans="2:32" ht="19.899999999999999" customHeight="1">
      <c r="B41" s="798"/>
      <c r="C41" s="767" t="s">
        <v>404</v>
      </c>
      <c r="D41" s="314" t="s">
        <v>57</v>
      </c>
      <c r="E41" s="324">
        <v>67.635999999999996</v>
      </c>
      <c r="F41" s="288"/>
      <c r="G41" s="287">
        <f>E41+F41</f>
        <v>67.635999999999996</v>
      </c>
      <c r="H41" s="326"/>
      <c r="I41" s="149">
        <f t="shared" si="3"/>
        <v>67.635999999999996</v>
      </c>
      <c r="J41" s="150">
        <f t="shared" si="1"/>
        <v>0</v>
      </c>
      <c r="K41" s="781">
        <f>E41+E42</f>
        <v>90.180999999999997</v>
      </c>
      <c r="L41" s="782">
        <f>F41+F42</f>
        <v>0</v>
      </c>
      <c r="M41" s="790">
        <f>K41+L41</f>
        <v>90.180999999999997</v>
      </c>
      <c r="N41" s="784">
        <f>H41+H42</f>
        <v>0</v>
      </c>
      <c r="O41" s="785">
        <f>M41-N41</f>
        <v>90.180999999999997</v>
      </c>
      <c r="P41" s="768">
        <f>N41/M41</f>
        <v>0</v>
      </c>
      <c r="Q41" s="140"/>
      <c r="R41" s="140"/>
      <c r="S41" s="140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</row>
    <row r="42" spans="2:32" ht="19.899999999999999" customHeight="1">
      <c r="B42" s="798"/>
      <c r="C42" s="760"/>
      <c r="D42" s="314" t="s">
        <v>63</v>
      </c>
      <c r="E42" s="324">
        <v>22.545000000000002</v>
      </c>
      <c r="F42" s="288"/>
      <c r="G42" s="287">
        <f>E42+F42+I41</f>
        <v>90.180999999999997</v>
      </c>
      <c r="H42" s="326"/>
      <c r="I42" s="151">
        <f t="shared" si="3"/>
        <v>90.180999999999997</v>
      </c>
      <c r="J42" s="152">
        <f t="shared" si="1"/>
        <v>0</v>
      </c>
      <c r="K42" s="781"/>
      <c r="L42" s="782"/>
      <c r="M42" s="790"/>
      <c r="N42" s="784"/>
      <c r="O42" s="785"/>
      <c r="P42" s="768"/>
      <c r="Q42" s="140"/>
      <c r="R42" s="140"/>
      <c r="S42" s="140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</row>
    <row r="43" spans="2:32" ht="19.899999999999999" customHeight="1">
      <c r="B43" s="798"/>
      <c r="C43" s="759" t="s">
        <v>405</v>
      </c>
      <c r="D43" s="313" t="s">
        <v>57</v>
      </c>
      <c r="E43" s="323">
        <v>155.749</v>
      </c>
      <c r="F43" s="286"/>
      <c r="G43" s="285">
        <f>E43+F43</f>
        <v>155.749</v>
      </c>
      <c r="H43" s="325"/>
      <c r="I43" s="146">
        <f t="shared" si="3"/>
        <v>155.749</v>
      </c>
      <c r="J43" s="147">
        <f t="shared" si="1"/>
        <v>0</v>
      </c>
      <c r="K43" s="761">
        <f>E43+E44</f>
        <v>207.66499999999999</v>
      </c>
      <c r="L43" s="762">
        <f>F43+F44</f>
        <v>0</v>
      </c>
      <c r="M43" s="789">
        <f>K43+L43</f>
        <v>207.66499999999999</v>
      </c>
      <c r="N43" s="764">
        <f>H43+H44</f>
        <v>0</v>
      </c>
      <c r="O43" s="765">
        <f>M43-N43</f>
        <v>207.66499999999999</v>
      </c>
      <c r="P43" s="766">
        <f>N43/M43</f>
        <v>0</v>
      </c>
      <c r="Q43" s="140"/>
      <c r="R43" s="140"/>
      <c r="S43" s="140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</row>
    <row r="44" spans="2:32" ht="19.899999999999999" customHeight="1">
      <c r="B44" s="798"/>
      <c r="C44" s="760"/>
      <c r="D44" s="313" t="s">
        <v>63</v>
      </c>
      <c r="E44" s="323">
        <v>51.915999999999997</v>
      </c>
      <c r="F44" s="286"/>
      <c r="G44" s="285">
        <f>E44+F44+I43</f>
        <v>207.66499999999999</v>
      </c>
      <c r="H44" s="325"/>
      <c r="I44" s="141">
        <f t="shared" si="3"/>
        <v>207.66499999999999</v>
      </c>
      <c r="J44" s="145">
        <f t="shared" si="1"/>
        <v>0</v>
      </c>
      <c r="K44" s="761"/>
      <c r="L44" s="762"/>
      <c r="M44" s="789"/>
      <c r="N44" s="764"/>
      <c r="O44" s="765"/>
      <c r="P44" s="766"/>
      <c r="Q44" s="140"/>
      <c r="R44" s="140"/>
      <c r="S44" s="140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</row>
    <row r="45" spans="2:32" ht="19.899999999999999" customHeight="1">
      <c r="B45" s="798"/>
      <c r="C45" s="767" t="s">
        <v>406</v>
      </c>
      <c r="D45" s="313" t="s">
        <v>57</v>
      </c>
      <c r="E45" s="323">
        <v>9010.61</v>
      </c>
      <c r="F45" s="587">
        <f>230.0227776+38.92608+52.85376+45.88992+40.176+1034.407008</f>
        <v>1442.2755456</v>
      </c>
      <c r="G45" s="285">
        <f>E45+F45</f>
        <v>10452.8855456</v>
      </c>
      <c r="H45" s="325">
        <v>4995.6289999999999</v>
      </c>
      <c r="I45" s="146">
        <f t="shared" si="3"/>
        <v>5457.2565456000002</v>
      </c>
      <c r="J45" s="147">
        <f t="shared" si="1"/>
        <v>0.47791865492135249</v>
      </c>
      <c r="K45" s="761">
        <f>E45+E46</f>
        <v>12014.147000000001</v>
      </c>
      <c r="L45" s="762">
        <f>F45+F46</f>
        <v>1442.2755456</v>
      </c>
      <c r="M45" s="789">
        <f>K45+L45</f>
        <v>13456.4225456</v>
      </c>
      <c r="N45" s="764">
        <f>H45+H46</f>
        <v>4995.6289999999999</v>
      </c>
      <c r="O45" s="765">
        <f>M45-N45</f>
        <v>8460.7935456000014</v>
      </c>
      <c r="P45" s="766">
        <f>N45/M45</f>
        <v>0.37124495630775783</v>
      </c>
      <c r="Q45" s="140"/>
      <c r="R45" s="140"/>
      <c r="S45" s="140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</row>
    <row r="46" spans="2:32" ht="19.899999999999999" customHeight="1">
      <c r="B46" s="798"/>
      <c r="C46" s="760"/>
      <c r="D46" s="313" t="s">
        <v>63</v>
      </c>
      <c r="E46" s="323">
        <v>3003.5369999999998</v>
      </c>
      <c r="F46" s="286"/>
      <c r="G46" s="285">
        <f>E46+F46+I45</f>
        <v>8460.7935455999996</v>
      </c>
      <c r="H46" s="325"/>
      <c r="I46" s="141">
        <f>G46-H46</f>
        <v>8460.7935455999996</v>
      </c>
      <c r="J46" s="145">
        <f t="shared" si="1"/>
        <v>0</v>
      </c>
      <c r="K46" s="761"/>
      <c r="L46" s="762"/>
      <c r="M46" s="789"/>
      <c r="N46" s="764"/>
      <c r="O46" s="765"/>
      <c r="P46" s="766"/>
      <c r="Q46" s="140"/>
      <c r="R46" s="140"/>
      <c r="S46" s="140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</row>
    <row r="47" spans="2:32" ht="19.899999999999999" customHeight="1">
      <c r="B47" s="798"/>
      <c r="C47" s="791" t="s">
        <v>407</v>
      </c>
      <c r="D47" s="313" t="s">
        <v>57</v>
      </c>
      <c r="E47" s="323">
        <v>105.25700000000001</v>
      </c>
      <c r="F47" s="285">
        <f>-45.88992</f>
        <v>-45.889919999999996</v>
      </c>
      <c r="G47" s="285">
        <f>E47+F47</f>
        <v>59.367080000000009</v>
      </c>
      <c r="H47" s="325"/>
      <c r="I47" s="146">
        <f t="shared" si="3"/>
        <v>59.367080000000009</v>
      </c>
      <c r="J47" s="147">
        <f>H47/G47</f>
        <v>0</v>
      </c>
      <c r="K47" s="761">
        <f>E47+E48</f>
        <v>140.34300000000002</v>
      </c>
      <c r="L47" s="762">
        <f>F47+F48</f>
        <v>-45.889919999999996</v>
      </c>
      <c r="M47" s="789">
        <f>K47+L47</f>
        <v>94.453080000000028</v>
      </c>
      <c r="N47" s="764">
        <f>H47+H48</f>
        <v>0</v>
      </c>
      <c r="O47" s="765">
        <f>M47-N47</f>
        <v>94.453080000000028</v>
      </c>
      <c r="P47" s="766">
        <f>N47/M47</f>
        <v>0</v>
      </c>
      <c r="Q47" s="140"/>
      <c r="R47" s="140"/>
      <c r="S47" s="140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</row>
    <row r="48" spans="2:32" ht="19.899999999999999" customHeight="1">
      <c r="B48" s="798"/>
      <c r="C48" s="791"/>
      <c r="D48" s="313" t="s">
        <v>63</v>
      </c>
      <c r="E48" s="323">
        <v>35.085999999999999</v>
      </c>
      <c r="F48" s="286"/>
      <c r="G48" s="285">
        <f>E48+F48+I47</f>
        <v>94.45308</v>
      </c>
      <c r="H48" s="325"/>
      <c r="I48" s="141">
        <f t="shared" si="3"/>
        <v>94.45308</v>
      </c>
      <c r="J48" s="145">
        <f t="shared" si="1"/>
        <v>0</v>
      </c>
      <c r="K48" s="761"/>
      <c r="L48" s="762"/>
      <c r="M48" s="789"/>
      <c r="N48" s="764"/>
      <c r="O48" s="765"/>
      <c r="P48" s="766"/>
      <c r="Q48" s="140"/>
      <c r="R48" s="140"/>
      <c r="S48" s="140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</row>
    <row r="49" spans="2:32" ht="19.899999999999999" customHeight="1">
      <c r="B49" s="798"/>
      <c r="C49" s="791" t="s">
        <v>185</v>
      </c>
      <c r="D49" s="313" t="s">
        <v>57</v>
      </c>
      <c r="E49" s="323">
        <v>154.38999999999999</v>
      </c>
      <c r="F49" s="286"/>
      <c r="G49" s="285">
        <f>E49+F49</f>
        <v>154.38999999999999</v>
      </c>
      <c r="H49" s="153"/>
      <c r="I49" s="146">
        <f t="shared" si="3"/>
        <v>154.38999999999999</v>
      </c>
      <c r="J49" s="147">
        <f>H49/G49</f>
        <v>0</v>
      </c>
      <c r="K49" s="761">
        <f>E49+E50</f>
        <v>205.85299999999998</v>
      </c>
      <c r="L49" s="762">
        <f>F49+F50</f>
        <v>0</v>
      </c>
      <c r="M49" s="763">
        <f>K49+L49</f>
        <v>205.85299999999998</v>
      </c>
      <c r="N49" s="764">
        <f>H49+H50</f>
        <v>0</v>
      </c>
      <c r="O49" s="765">
        <f>M49-N49</f>
        <v>205.85299999999998</v>
      </c>
      <c r="P49" s="766">
        <f>N49/M49</f>
        <v>0</v>
      </c>
      <c r="Q49" s="140"/>
      <c r="R49" s="140"/>
      <c r="S49" s="140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</row>
    <row r="50" spans="2:32" ht="19.899999999999999" customHeight="1">
      <c r="B50" s="798"/>
      <c r="C50" s="791"/>
      <c r="D50" s="313" t="s">
        <v>63</v>
      </c>
      <c r="E50" s="323">
        <v>51.463000000000001</v>
      </c>
      <c r="F50" s="286"/>
      <c r="G50" s="287">
        <f>E50+F50+I49</f>
        <v>205.85299999999998</v>
      </c>
      <c r="H50" s="325"/>
      <c r="I50" s="141">
        <f t="shared" si="3"/>
        <v>205.85299999999998</v>
      </c>
      <c r="J50" s="145">
        <f t="shared" si="1"/>
        <v>0</v>
      </c>
      <c r="K50" s="761"/>
      <c r="L50" s="762"/>
      <c r="M50" s="763"/>
      <c r="N50" s="764"/>
      <c r="O50" s="765"/>
      <c r="P50" s="766"/>
      <c r="Q50" s="140"/>
      <c r="R50" s="140"/>
      <c r="S50" s="140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</row>
    <row r="51" spans="2:32" ht="19.899999999999999" customHeight="1">
      <c r="B51" s="798"/>
      <c r="C51" s="795" t="s">
        <v>408</v>
      </c>
      <c r="D51" s="313" t="s">
        <v>57</v>
      </c>
      <c r="E51" s="323">
        <v>0.50900000000000001</v>
      </c>
      <c r="F51" s="285"/>
      <c r="G51" s="285">
        <f>E51+F51</f>
        <v>0.50900000000000001</v>
      </c>
      <c r="H51" s="325"/>
      <c r="I51" s="146">
        <f t="shared" si="3"/>
        <v>0.50900000000000001</v>
      </c>
      <c r="J51" s="183">
        <f t="shared" ref="J51" si="4">H51/G51</f>
        <v>0</v>
      </c>
      <c r="K51" s="761">
        <f>E51+E52</f>
        <v>0.67900000000000005</v>
      </c>
      <c r="L51" s="762">
        <f>F51+F52</f>
        <v>0</v>
      </c>
      <c r="M51" s="763">
        <f>K51+L51</f>
        <v>0.67900000000000005</v>
      </c>
      <c r="N51" s="764">
        <f>H51+H52</f>
        <v>0</v>
      </c>
      <c r="O51" s="765">
        <f>M51-N51</f>
        <v>0.67900000000000005</v>
      </c>
      <c r="P51" s="766">
        <v>0</v>
      </c>
      <c r="Q51" s="140"/>
      <c r="R51" s="140"/>
      <c r="S51" s="140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</row>
    <row r="52" spans="2:32" ht="19.899999999999999" customHeight="1" thickBot="1">
      <c r="B52" s="799"/>
      <c r="C52" s="796"/>
      <c r="D52" s="316" t="s">
        <v>63</v>
      </c>
      <c r="E52" s="323">
        <v>0.17</v>
      </c>
      <c r="F52" s="286"/>
      <c r="G52" s="285">
        <f>E52+F52+I51</f>
        <v>0.67900000000000005</v>
      </c>
      <c r="H52" s="325"/>
      <c r="I52" s="184">
        <f t="shared" si="3"/>
        <v>0.67900000000000005</v>
      </c>
      <c r="J52" s="185">
        <f>H52/G52</f>
        <v>0</v>
      </c>
      <c r="K52" s="803"/>
      <c r="L52" s="804"/>
      <c r="M52" s="805"/>
      <c r="N52" s="792"/>
      <c r="O52" s="793"/>
      <c r="P52" s="794"/>
      <c r="Q52" s="140"/>
      <c r="R52" s="140"/>
      <c r="S52" s="140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</row>
    <row r="53" spans="2:32" ht="19.899999999999999" customHeight="1">
      <c r="B53" s="140"/>
      <c r="C53" s="139"/>
      <c r="D53" s="140"/>
      <c r="E53" s="154">
        <f>SUM(E7:E52)</f>
        <v>17855.998999999996</v>
      </c>
      <c r="F53" s="155">
        <f>SUM(F7:F52)</f>
        <v>7.815970093361102E-14</v>
      </c>
      <c r="G53" s="155">
        <f>+F53+E53</f>
        <v>17855.998999999996</v>
      </c>
      <c r="H53" s="322"/>
      <c r="I53" s="140">
        <f>SUM(I7:I52)</f>
        <v>19246.181099999998</v>
      </c>
      <c r="J53" s="156">
        <f>+H53/G53</f>
        <v>0</v>
      </c>
      <c r="K53" s="140">
        <f>SUM(K7:K52)</f>
        <v>17855.999</v>
      </c>
      <c r="L53" s="140">
        <f>SUM(L7:L52)</f>
        <v>7.815970093361102E-14</v>
      </c>
      <c r="M53" s="157">
        <f>+K53+L53</f>
        <v>17855.999</v>
      </c>
      <c r="N53" s="140">
        <f>SUM(N7:N52)</f>
        <v>6000.2829999999994</v>
      </c>
      <c r="O53" s="158">
        <f>SUM(O7:O52)</f>
        <v>11855.716</v>
      </c>
      <c r="P53" s="156">
        <f>N53/M53</f>
        <v>0.33603737320997829</v>
      </c>
      <c r="Q53" s="140"/>
      <c r="R53" s="140"/>
      <c r="S53" s="140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</row>
    <row r="54" spans="2:32" ht="19.899999999999999" customHeight="1">
      <c r="B54" s="140"/>
      <c r="C54" s="139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58"/>
      <c r="Q54" s="159"/>
      <c r="R54" s="140"/>
      <c r="S54" s="140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</row>
    <row r="55" spans="2:32" ht="19.899999999999999" customHeight="1" thickBot="1"/>
    <row r="56" spans="2:32" ht="19.899999999999999" customHeight="1">
      <c r="B56" s="806" t="s">
        <v>58</v>
      </c>
      <c r="C56" s="807"/>
      <c r="D56" s="800" t="s">
        <v>60</v>
      </c>
      <c r="E56" s="801"/>
      <c r="F56" s="801"/>
      <c r="G56" s="802"/>
      <c r="H56" s="747" t="s">
        <v>52</v>
      </c>
      <c r="I56" s="747" t="s">
        <v>53</v>
      </c>
      <c r="J56" s="747" t="s">
        <v>61</v>
      </c>
      <c r="K56" s="751" t="s">
        <v>192</v>
      </c>
      <c r="L56" s="751" t="s">
        <v>65</v>
      </c>
      <c r="M56" s="745" t="s">
        <v>66</v>
      </c>
      <c r="N56" s="747" t="s">
        <v>52</v>
      </c>
      <c r="O56" s="186" t="s">
        <v>53</v>
      </c>
      <c r="P56" s="749" t="s">
        <v>61</v>
      </c>
    </row>
    <row r="57" spans="2:32" ht="19.899999999999999" customHeight="1" thickBot="1">
      <c r="B57" s="808"/>
      <c r="C57" s="809"/>
      <c r="D57" s="187" t="s">
        <v>64</v>
      </c>
      <c r="E57" s="187" t="s">
        <v>192</v>
      </c>
      <c r="F57" s="187" t="s">
        <v>65</v>
      </c>
      <c r="G57" s="187" t="s">
        <v>66</v>
      </c>
      <c r="H57" s="748"/>
      <c r="I57" s="748"/>
      <c r="J57" s="748"/>
      <c r="K57" s="752"/>
      <c r="L57" s="752"/>
      <c r="M57" s="746"/>
      <c r="N57" s="748"/>
      <c r="O57" s="188"/>
      <c r="P57" s="750"/>
    </row>
    <row r="58" spans="2:32" ht="19.899999999999999" customHeight="1">
      <c r="B58" s="739" t="s">
        <v>98</v>
      </c>
      <c r="C58" s="740"/>
      <c r="D58" s="144" t="s">
        <v>57</v>
      </c>
      <c r="E58" s="160">
        <f>E7+E9+E11+E13+E15+E17+E19+E21+E23+E25+E27+E29+E31+E33+E37+E39+E41+E43+E45+E47+E49+E51</f>
        <v>13391.998</v>
      </c>
      <c r="F58" s="189">
        <f>F7+F9+F11+F13+F15+F17+F19+F21+F23+F25+F27+F29+F31+F33+F37+F39+F41+F43+F45+F47+F49+F51+F35</f>
        <v>5.3068660577082483E-14</v>
      </c>
      <c r="G58" s="160">
        <f>E58+F58</f>
        <v>13391.998</v>
      </c>
      <c r="H58" s="161">
        <f>H7+H9+H11+H13+H15+H17+H19+H21+H23+H25+H27+H29+H31+H33+H37+H39+H41+H43+H45+H47+H49+H51</f>
        <v>6000.2829999999994</v>
      </c>
      <c r="I58" s="161">
        <f>G58-H58</f>
        <v>7391.7150000000001</v>
      </c>
      <c r="J58" s="162">
        <f>H58/G58</f>
        <v>0.44804987276730474</v>
      </c>
      <c r="K58" s="744">
        <f>E58+E59</f>
        <v>17855.999</v>
      </c>
      <c r="L58" s="744">
        <f>F58+F59</f>
        <v>5.3068660577082483E-14</v>
      </c>
      <c r="M58" s="743">
        <f>K58+L58</f>
        <v>17855.999</v>
      </c>
      <c r="N58" s="754">
        <f>H58+H59</f>
        <v>6000.2829999999994</v>
      </c>
      <c r="O58" s="757">
        <f>M58-N58</f>
        <v>11855.716</v>
      </c>
      <c r="P58" s="755">
        <f>N58/M58</f>
        <v>0.33603737320997829</v>
      </c>
    </row>
    <row r="59" spans="2:32" ht="19.899999999999999" customHeight="1">
      <c r="B59" s="741"/>
      <c r="C59" s="742"/>
      <c r="D59" s="163" t="s">
        <v>63</v>
      </c>
      <c r="E59" s="164">
        <f>E8+E10+E12+E14+E16+E18+E20+E22+E24+E26+E28+E30+E32+E34+E38+E40+E42+E44+E46+E48+E50+E52</f>
        <v>4464.0009999999993</v>
      </c>
      <c r="F59" s="165">
        <f>F8+F10+F12+F14+F16+F18+F20+F22+F24+F26+F28+F30+F32+F34+F38+F40+F42+F44+F46+F48+F50+F52</f>
        <v>0</v>
      </c>
      <c r="G59" s="164">
        <f>E59+F59+G58</f>
        <v>17855.999</v>
      </c>
      <c r="H59" s="166">
        <f>H8+H10+H12+H14+H16+H18+H20+H22+H24+H26+H28+H30+H32+H34+H38+H40+H42+H44+H46+H48+H50+H52</f>
        <v>0</v>
      </c>
      <c r="I59" s="166">
        <f>G59-H59</f>
        <v>17855.999</v>
      </c>
      <c r="J59" s="167">
        <f>H59/G59</f>
        <v>0</v>
      </c>
      <c r="K59" s="753"/>
      <c r="L59" s="753"/>
      <c r="M59" s="744"/>
      <c r="N59" s="753"/>
      <c r="O59" s="754"/>
      <c r="P59" s="756"/>
    </row>
    <row r="60" spans="2:32" ht="19.899999999999999" customHeight="1"/>
    <row r="61" spans="2:32" ht="19.899999999999999" customHeight="1"/>
    <row r="62" spans="2:32" s="168" customFormat="1" ht="12" customHeight="1"/>
    <row r="63" spans="2:32" s="168" customFormat="1" ht="12" customHeight="1"/>
    <row r="64" spans="2:32" s="168" customFormat="1" ht="12" customHeight="1"/>
    <row r="65" spans="8:11" s="168" customFormat="1" ht="12" customHeight="1"/>
    <row r="66" spans="8:11" s="168" customFormat="1" ht="12" customHeight="1"/>
    <row r="67" spans="8:11" s="168" customFormat="1" ht="12" customHeight="1"/>
    <row r="68" spans="8:11" s="168" customFormat="1" ht="12" customHeight="1"/>
    <row r="69" spans="8:11" s="168" customFormat="1" ht="12" customHeight="1"/>
    <row r="70" spans="8:11" s="168" customFormat="1" ht="12" customHeight="1"/>
    <row r="71" spans="8:11" s="168" customFormat="1" ht="12" customHeight="1"/>
    <row r="72" spans="8:11" s="168" customFormat="1" ht="12" customHeight="1"/>
    <row r="73" spans="8:11" s="168" customFormat="1" ht="12" customHeight="1">
      <c r="H73" s="138"/>
      <c r="I73" s="138"/>
      <c r="J73" s="138"/>
      <c r="K73" s="138"/>
    </row>
    <row r="74" spans="8:11" ht="12" customHeight="1"/>
    <row r="75" spans="8:11" ht="12" customHeight="1"/>
    <row r="76" spans="8:11" ht="12" customHeight="1"/>
    <row r="77" spans="8:11" ht="12" customHeight="1"/>
    <row r="78" spans="8:11" ht="12" customHeight="1"/>
    <row r="79" spans="8:11" ht="12" customHeight="1"/>
    <row r="80" spans="8:11" ht="12" customHeight="1"/>
    <row r="81" ht="12" customHeight="1"/>
    <row r="82" ht="12" customHeight="1"/>
    <row r="83" ht="19.899999999999999" customHeight="1"/>
    <row r="84" ht="19.899999999999999" customHeight="1"/>
    <row r="85" ht="19.899999999999999" customHeight="1"/>
    <row r="86" ht="19.899999999999999" customHeight="1"/>
    <row r="87" ht="19.899999999999999" customHeight="1"/>
    <row r="88" ht="19.899999999999999" customHeight="1"/>
    <row r="89" ht="19.899999999999999" customHeight="1"/>
    <row r="90" ht="19.899999999999999" customHeight="1"/>
    <row r="91" ht="19.899999999999999" customHeight="1"/>
    <row r="92" ht="19.899999999999999" customHeight="1"/>
    <row r="93" ht="19.899999999999999" customHeight="1"/>
    <row r="94" ht="19.899999999999999" customHeight="1"/>
    <row r="95" ht="19.899999999999999" customHeight="1"/>
    <row r="96" ht="19.899999999999999" customHeight="1"/>
    <row r="97" ht="19.899999999999999" customHeight="1"/>
    <row r="98" ht="19.899999999999999" customHeight="1"/>
    <row r="99" ht="19.899999999999999" customHeight="1"/>
    <row r="100" ht="19.899999999999999" customHeight="1"/>
    <row r="101" ht="19.899999999999999" customHeight="1"/>
    <row r="102" ht="19.899999999999999" customHeight="1"/>
    <row r="103" ht="19.899999999999999" customHeight="1"/>
    <row r="104" ht="19.899999999999999" customHeight="1"/>
    <row r="105" ht="19.899999999999999" customHeight="1"/>
    <row r="106" ht="19.899999999999999" customHeight="1"/>
  </sheetData>
  <mergeCells count="183">
    <mergeCell ref="B7:B52"/>
    <mergeCell ref="D56:G56"/>
    <mergeCell ref="H56:H57"/>
    <mergeCell ref="I56:I57"/>
    <mergeCell ref="J56:J57"/>
    <mergeCell ref="C11:C12"/>
    <mergeCell ref="K51:K52"/>
    <mergeCell ref="L51:L52"/>
    <mergeCell ref="M51:M52"/>
    <mergeCell ref="C39:C40"/>
    <mergeCell ref="K39:K40"/>
    <mergeCell ref="L39:L40"/>
    <mergeCell ref="M39:M40"/>
    <mergeCell ref="B56:C57"/>
    <mergeCell ref="L7:L8"/>
    <mergeCell ref="M7:M8"/>
    <mergeCell ref="L11:L12"/>
    <mergeCell ref="M11:M12"/>
    <mergeCell ref="N51:N52"/>
    <mergeCell ref="O51:O52"/>
    <mergeCell ref="P51:P52"/>
    <mergeCell ref="C51:C52"/>
    <mergeCell ref="P49:P50"/>
    <mergeCell ref="C49:C50"/>
    <mergeCell ref="K49:K50"/>
    <mergeCell ref="L49:L50"/>
    <mergeCell ref="M49:M50"/>
    <mergeCell ref="N49:N50"/>
    <mergeCell ref="O49:O50"/>
    <mergeCell ref="P45:P46"/>
    <mergeCell ref="C47:C48"/>
    <mergeCell ref="K47:K48"/>
    <mergeCell ref="L47:L48"/>
    <mergeCell ref="M47:M48"/>
    <mergeCell ref="N47:N48"/>
    <mergeCell ref="O47:O48"/>
    <mergeCell ref="P47:P48"/>
    <mergeCell ref="C45:C46"/>
    <mergeCell ref="K45:K46"/>
    <mergeCell ref="L45:L46"/>
    <mergeCell ref="M45:M46"/>
    <mergeCell ref="N45:N46"/>
    <mergeCell ref="O45:O46"/>
    <mergeCell ref="P41:P42"/>
    <mergeCell ref="C43:C44"/>
    <mergeCell ref="K43:K44"/>
    <mergeCell ref="L43:L44"/>
    <mergeCell ref="M43:M44"/>
    <mergeCell ref="N43:N44"/>
    <mergeCell ref="O43:O44"/>
    <mergeCell ref="P43:P44"/>
    <mergeCell ref="C41:C42"/>
    <mergeCell ref="K41:K42"/>
    <mergeCell ref="L41:L42"/>
    <mergeCell ref="M41:M42"/>
    <mergeCell ref="N41:N42"/>
    <mergeCell ref="O41:O42"/>
    <mergeCell ref="N39:N40"/>
    <mergeCell ref="O39:O40"/>
    <mergeCell ref="P39:P40"/>
    <mergeCell ref="P33:P34"/>
    <mergeCell ref="C37:C38"/>
    <mergeCell ref="K37:K38"/>
    <mergeCell ref="L37:L38"/>
    <mergeCell ref="M37:M38"/>
    <mergeCell ref="N37:N38"/>
    <mergeCell ref="O37:O38"/>
    <mergeCell ref="P37:P38"/>
    <mergeCell ref="C33:C34"/>
    <mergeCell ref="K33:K34"/>
    <mergeCell ref="L33:L34"/>
    <mergeCell ref="M33:M34"/>
    <mergeCell ref="N33:N34"/>
    <mergeCell ref="O33:O34"/>
    <mergeCell ref="C35:C36"/>
    <mergeCell ref="K35:K36"/>
    <mergeCell ref="L35:L36"/>
    <mergeCell ref="M35:M36"/>
    <mergeCell ref="N35:N36"/>
    <mergeCell ref="O35:O36"/>
    <mergeCell ref="P35:P36"/>
    <mergeCell ref="P29:P30"/>
    <mergeCell ref="C31:C32"/>
    <mergeCell ref="K31:K32"/>
    <mergeCell ref="L31:L32"/>
    <mergeCell ref="M31:M32"/>
    <mergeCell ref="N31:N32"/>
    <mergeCell ref="O31:O32"/>
    <mergeCell ref="P31:P32"/>
    <mergeCell ref="C29:C30"/>
    <mergeCell ref="K29:K30"/>
    <mergeCell ref="L29:L30"/>
    <mergeCell ref="M29:M30"/>
    <mergeCell ref="N29:N30"/>
    <mergeCell ref="O29:O30"/>
    <mergeCell ref="P25:P26"/>
    <mergeCell ref="C27:C28"/>
    <mergeCell ref="K27:K28"/>
    <mergeCell ref="L27:L28"/>
    <mergeCell ref="M27:M28"/>
    <mergeCell ref="N27:N28"/>
    <mergeCell ref="O27:O28"/>
    <mergeCell ref="P27:P28"/>
    <mergeCell ref="C25:C26"/>
    <mergeCell ref="K25:K26"/>
    <mergeCell ref="L25:L26"/>
    <mergeCell ref="M25:M26"/>
    <mergeCell ref="N25:N26"/>
    <mergeCell ref="O25:O26"/>
    <mergeCell ref="P21:P22"/>
    <mergeCell ref="C23:C24"/>
    <mergeCell ref="K23:K24"/>
    <mergeCell ref="L23:L24"/>
    <mergeCell ref="M23:M24"/>
    <mergeCell ref="N23:N24"/>
    <mergeCell ref="O23:O24"/>
    <mergeCell ref="P23:P24"/>
    <mergeCell ref="C21:C22"/>
    <mergeCell ref="K21:K22"/>
    <mergeCell ref="L21:L22"/>
    <mergeCell ref="M21:M22"/>
    <mergeCell ref="N21:N22"/>
    <mergeCell ref="O21:O22"/>
    <mergeCell ref="E5:G5"/>
    <mergeCell ref="K5:P5"/>
    <mergeCell ref="P7:P8"/>
    <mergeCell ref="P9:P10"/>
    <mergeCell ref="P17:P18"/>
    <mergeCell ref="C19:C20"/>
    <mergeCell ref="K19:K20"/>
    <mergeCell ref="L19:L20"/>
    <mergeCell ref="M19:M20"/>
    <mergeCell ref="N19:N20"/>
    <mergeCell ref="O19:O20"/>
    <mergeCell ref="P19:P20"/>
    <mergeCell ref="C17:C18"/>
    <mergeCell ref="K17:K18"/>
    <mergeCell ref="L17:L18"/>
    <mergeCell ref="M17:M18"/>
    <mergeCell ref="N17:N18"/>
    <mergeCell ref="O17:O18"/>
    <mergeCell ref="C7:C8"/>
    <mergeCell ref="K9:K10"/>
    <mergeCell ref="L9:L10"/>
    <mergeCell ref="M9:M10"/>
    <mergeCell ref="N9:N10"/>
    <mergeCell ref="O9:O10"/>
    <mergeCell ref="B2:P2"/>
    <mergeCell ref="C15:C16"/>
    <mergeCell ref="K15:K16"/>
    <mergeCell ref="L15:L16"/>
    <mergeCell ref="M15:M16"/>
    <mergeCell ref="N15:N16"/>
    <mergeCell ref="O15:O16"/>
    <mergeCell ref="P15:P16"/>
    <mergeCell ref="C13:C14"/>
    <mergeCell ref="K13:K14"/>
    <mergeCell ref="L13:L14"/>
    <mergeCell ref="M13:M14"/>
    <mergeCell ref="N13:N14"/>
    <mergeCell ref="O13:O14"/>
    <mergeCell ref="P13:P14"/>
    <mergeCell ref="P11:P12"/>
    <mergeCell ref="C9:C10"/>
    <mergeCell ref="K11:K12"/>
    <mergeCell ref="N11:N12"/>
    <mergeCell ref="O11:O12"/>
    <mergeCell ref="N7:N8"/>
    <mergeCell ref="O7:O8"/>
    <mergeCell ref="B3:O3"/>
    <mergeCell ref="K7:K8"/>
    <mergeCell ref="B58:C59"/>
    <mergeCell ref="M58:M59"/>
    <mergeCell ref="M56:M57"/>
    <mergeCell ref="N56:N57"/>
    <mergeCell ref="P56:P57"/>
    <mergeCell ref="K56:K57"/>
    <mergeCell ref="L56:L57"/>
    <mergeCell ref="K58:K59"/>
    <mergeCell ref="L58:L59"/>
    <mergeCell ref="N58:N59"/>
    <mergeCell ref="P58:P59"/>
    <mergeCell ref="O58:O59"/>
  </mergeCells>
  <conditionalFormatting sqref="Q54">
    <cfRule type="dataBar" priority="26">
      <dataBar>
        <cfvo type="min" val="0"/>
        <cfvo type="max" val="0"/>
        <color rgb="FF63C384"/>
      </dataBar>
    </cfRule>
  </conditionalFormatting>
  <conditionalFormatting sqref="Q54">
    <cfRule type="dataBar" priority="23">
      <dataBar>
        <cfvo type="min" val="0"/>
        <cfvo type="max" val="0"/>
        <color rgb="FF63C384"/>
      </dataBar>
    </cfRule>
  </conditionalFormatting>
  <conditionalFormatting sqref="K54">
    <cfRule type="dataBar" priority="22">
      <dataBar>
        <cfvo type="min" val="0"/>
        <cfvo type="max" val="0"/>
        <color rgb="FF63C384"/>
      </dataBar>
    </cfRule>
  </conditionalFormatting>
  <conditionalFormatting sqref="K54">
    <cfRule type="dataBar" priority="21">
      <dataBar>
        <cfvo type="min" val="0"/>
        <cfvo type="max" val="0"/>
        <color rgb="FF63C384"/>
      </dataBar>
    </cfRule>
  </conditionalFormatting>
  <conditionalFormatting sqref="Q54">
    <cfRule type="dataBar" priority="20">
      <dataBar>
        <cfvo type="min" val="0"/>
        <cfvo type="max" val="0"/>
        <color rgb="FF63C384"/>
      </dataBar>
    </cfRule>
  </conditionalFormatting>
  <conditionalFormatting sqref="P54 P3:P5 O6:O52">
    <cfRule type="cellIs" dxfId="5" priority="16" operator="lessThan">
      <formula>0</formula>
    </cfRule>
  </conditionalFormatting>
  <conditionalFormatting sqref="J56">
    <cfRule type="dataBar" priority="29">
      <dataBar>
        <cfvo type="min" val="0"/>
        <cfvo type="max" val="0"/>
        <color rgb="FFFFB628"/>
      </dataBar>
    </cfRule>
  </conditionalFormatting>
  <conditionalFormatting sqref="P56">
    <cfRule type="dataBar" priority="15">
      <dataBar>
        <cfvo type="min" val="0"/>
        <cfvo type="max" val="0"/>
        <color rgb="FFFFB628"/>
      </dataBar>
    </cfRule>
  </conditionalFormatting>
  <conditionalFormatting sqref="H7:H52">
    <cfRule type="dataBar" priority="7">
      <dataBar>
        <cfvo type="min" val="0"/>
        <cfvo type="max" val="0"/>
        <color theme="7" tint="0.39997558519241921"/>
      </dataBar>
    </cfRule>
    <cfRule type="dataBar" priority="109">
      <dataBar>
        <cfvo type="min" val="0"/>
        <cfvo type="max" val="0"/>
        <color rgb="FF008AEF"/>
      </dataBar>
    </cfRule>
  </conditionalFormatting>
  <conditionalFormatting sqref="J7:J53">
    <cfRule type="cellIs" dxfId="4" priority="6" operator="greaterThan">
      <formula>1</formula>
    </cfRule>
  </conditionalFormatting>
  <conditionalFormatting sqref="J7:J52">
    <cfRule type="cellIs" dxfId="3" priority="4" operator="greaterThan">
      <formula>1</formula>
    </cfRule>
    <cfRule type="cellIs" dxfId="2" priority="5" operator="greaterThan">
      <formula>1</formula>
    </cfRule>
  </conditionalFormatting>
  <conditionalFormatting sqref="P7:P53">
    <cfRule type="cellIs" dxfId="1" priority="2" operator="greaterThan">
      <formula>1</formula>
    </cfRule>
    <cfRule type="dataBar" priority="3">
      <dataBar>
        <cfvo type="min" val="0"/>
        <cfvo type="max" val="0"/>
        <color theme="7"/>
      </dataBar>
    </cfRule>
  </conditionalFormatting>
  <conditionalFormatting sqref="I7:I52">
    <cfRule type="cellIs" dxfId="0" priority="1" operator="lessThan">
      <formula>0</formula>
    </cfRule>
  </conditionalFormatting>
  <pageMargins left="0.7" right="0.7" top="0.75" bottom="0.75" header="0.3" footer="0.3"/>
  <pageSetup paperSize="172" orientation="portrait" r:id="rId1"/>
  <ignoredErrors>
    <ignoredError sqref="G12" 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G62"/>
  <sheetViews>
    <sheetView zoomScaleNormal="100" workbookViewId="0">
      <selection activeCell="F18" sqref="F18"/>
    </sheetView>
  </sheetViews>
  <sheetFormatPr baseColWidth="10" defaultRowHeight="15"/>
  <cols>
    <col min="1" max="1" width="2.28515625" style="17" customWidth="1"/>
    <col min="2" max="2" width="34" customWidth="1"/>
    <col min="5" max="5" width="14.140625" customWidth="1"/>
    <col min="6" max="6" width="14" customWidth="1"/>
    <col min="7" max="7" width="21" bestFit="1" customWidth="1"/>
    <col min="11" max="25" width="11.5703125" style="17"/>
  </cols>
  <sheetData>
    <row r="1" spans="1:33" s="17" customFormat="1"/>
    <row r="2" spans="1:33" s="7" customFormat="1" ht="20.100000000000001" customHeight="1">
      <c r="A2" s="6"/>
      <c r="B2" s="823" t="s">
        <v>410</v>
      </c>
      <c r="C2" s="824"/>
      <c r="D2" s="824"/>
      <c r="E2" s="824"/>
      <c r="F2" s="824"/>
      <c r="G2" s="824"/>
      <c r="H2" s="824"/>
      <c r="I2" s="824"/>
      <c r="J2" s="82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7" customFormat="1" ht="20.100000000000001" customHeight="1">
      <c r="A3" s="6"/>
      <c r="B3" s="826">
        <f>Resumen_año!C5</f>
        <v>43559</v>
      </c>
      <c r="C3" s="827"/>
      <c r="D3" s="827"/>
      <c r="E3" s="827"/>
      <c r="F3" s="827"/>
      <c r="G3" s="827"/>
      <c r="H3" s="827"/>
      <c r="I3" s="827"/>
      <c r="J3" s="828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17" customFormat="1"/>
    <row r="5" spans="1:33" s="17" customFormat="1"/>
    <row r="6" spans="1:33">
      <c r="B6" s="822" t="s">
        <v>77</v>
      </c>
      <c r="C6" s="829" t="s">
        <v>64</v>
      </c>
      <c r="D6" s="822" t="s">
        <v>78</v>
      </c>
      <c r="E6" s="830" t="s">
        <v>79</v>
      </c>
      <c r="F6" s="830"/>
      <c r="G6" s="831" t="s">
        <v>80</v>
      </c>
      <c r="H6" s="832" t="s">
        <v>53</v>
      </c>
      <c r="I6" s="822" t="s">
        <v>81</v>
      </c>
      <c r="J6" s="822" t="s">
        <v>62</v>
      </c>
    </row>
    <row r="7" spans="1:33">
      <c r="B7" s="822"/>
      <c r="C7" s="829"/>
      <c r="D7" s="822"/>
      <c r="E7" s="191" t="s">
        <v>82</v>
      </c>
      <c r="F7" s="191" t="s">
        <v>83</v>
      </c>
      <c r="G7" s="831"/>
      <c r="H7" s="832"/>
      <c r="I7" s="822"/>
      <c r="J7" s="822"/>
    </row>
    <row r="8" spans="1:33">
      <c r="B8" s="190" t="s">
        <v>84</v>
      </c>
      <c r="C8" s="192" t="s">
        <v>74</v>
      </c>
      <c r="D8" s="193">
        <v>20</v>
      </c>
      <c r="E8" s="194"/>
      <c r="F8" s="194">
        <v>0.255</v>
      </c>
      <c r="G8" s="194">
        <f>E8+F8</f>
        <v>0.255</v>
      </c>
      <c r="H8" s="195">
        <f t="shared" ref="H8:H9" si="0">D8-G8</f>
        <v>19.745000000000001</v>
      </c>
      <c r="I8" s="196">
        <f t="shared" ref="I8" si="1">G8/D8</f>
        <v>1.2750000000000001E-2</v>
      </c>
      <c r="J8" s="197"/>
    </row>
    <row r="9" spans="1:33">
      <c r="B9" s="190" t="s">
        <v>85</v>
      </c>
      <c r="C9" s="192" t="s">
        <v>74</v>
      </c>
      <c r="D9" s="193">
        <v>20</v>
      </c>
      <c r="E9" s="194"/>
      <c r="F9" s="194"/>
      <c r="G9" s="194">
        <f>E9+F9</f>
        <v>0</v>
      </c>
      <c r="H9" s="195">
        <f t="shared" si="0"/>
        <v>20</v>
      </c>
      <c r="I9" s="196">
        <f>G9/D9</f>
        <v>0</v>
      </c>
      <c r="J9" s="197"/>
    </row>
    <row r="10" spans="1:33" s="17" customFormat="1"/>
    <row r="11" spans="1:33" s="17" customFormat="1"/>
    <row r="12" spans="1:33" s="17" customFormat="1"/>
    <row r="13" spans="1:33" s="17" customFormat="1"/>
    <row r="14" spans="1:33" s="17" customFormat="1" ht="18.75">
      <c r="B14" s="816" t="s">
        <v>540</v>
      </c>
      <c r="C14" s="817"/>
      <c r="D14" s="817"/>
      <c r="E14" s="817"/>
      <c r="F14" s="817"/>
      <c r="G14" s="817"/>
      <c r="H14" s="818"/>
    </row>
    <row r="15" spans="1:33" s="17" customFormat="1" ht="18.75">
      <c r="B15" s="819">
        <f>Resumen_año!C5</f>
        <v>43559</v>
      </c>
      <c r="C15" s="820"/>
      <c r="D15" s="820"/>
      <c r="E15" s="820"/>
      <c r="F15" s="820"/>
      <c r="G15" s="820"/>
      <c r="H15" s="821"/>
    </row>
    <row r="16" spans="1:33" s="17" customFormat="1">
      <c r="B16" s="539"/>
      <c r="C16" s="539"/>
      <c r="D16" s="539"/>
      <c r="E16" s="539"/>
      <c r="F16" s="539"/>
      <c r="G16" s="539"/>
      <c r="H16" s="539"/>
    </row>
    <row r="17" spans="2:8" s="17" customFormat="1">
      <c r="B17" s="561" t="s">
        <v>197</v>
      </c>
      <c r="C17" s="561" t="s">
        <v>64</v>
      </c>
      <c r="D17" s="561" t="s">
        <v>59</v>
      </c>
      <c r="E17" s="561" t="s">
        <v>541</v>
      </c>
      <c r="F17" s="561" t="s">
        <v>69</v>
      </c>
      <c r="G17" s="561" t="s">
        <v>10</v>
      </c>
      <c r="H17" s="561" t="s">
        <v>199</v>
      </c>
    </row>
    <row r="18" spans="2:8" s="17" customFormat="1">
      <c r="B18" s="812" t="s">
        <v>542</v>
      </c>
      <c r="C18" s="814" t="s">
        <v>543</v>
      </c>
      <c r="D18" s="560" t="s">
        <v>544</v>
      </c>
      <c r="E18" s="558">
        <v>0.14849999999999999</v>
      </c>
      <c r="F18" s="559">
        <v>3.9E-2</v>
      </c>
      <c r="G18" s="563">
        <f>+E18-F18</f>
        <v>0.10949999999999999</v>
      </c>
      <c r="H18" s="562">
        <f>+F18/E18</f>
        <v>0.26262626262626265</v>
      </c>
    </row>
    <row r="19" spans="2:8" s="17" customFormat="1">
      <c r="B19" s="813"/>
      <c r="C19" s="815"/>
      <c r="D19" s="560" t="s">
        <v>88</v>
      </c>
      <c r="E19" s="558">
        <v>4.9500000000000002E-2</v>
      </c>
      <c r="F19" s="559">
        <v>0</v>
      </c>
      <c r="G19" s="563">
        <f>+E19-F19</f>
        <v>4.9500000000000002E-2</v>
      </c>
      <c r="H19" s="562">
        <f>+F19/E19</f>
        <v>0</v>
      </c>
    </row>
    <row r="20" spans="2:8" s="17" customFormat="1"/>
    <row r="21" spans="2:8" s="17" customFormat="1"/>
    <row r="22" spans="2:8" s="17" customFormat="1"/>
    <row r="23" spans="2:8" s="17" customFormat="1"/>
    <row r="24" spans="2:8" s="17" customFormat="1"/>
    <row r="25" spans="2:8" s="17" customFormat="1"/>
    <row r="26" spans="2:8" s="17" customFormat="1"/>
    <row r="27" spans="2:8" s="17" customFormat="1"/>
    <row r="28" spans="2:8" s="17" customFormat="1"/>
    <row r="29" spans="2:8" s="17" customFormat="1"/>
    <row r="30" spans="2:8" s="17" customFormat="1"/>
    <row r="31" spans="2:8" s="17" customFormat="1"/>
    <row r="32" spans="2:8" s="17" customFormat="1"/>
    <row r="33" s="17" customFormat="1"/>
    <row r="34" s="17" customFormat="1"/>
    <row r="35" s="17" customFormat="1"/>
    <row r="36" s="17" customFormat="1"/>
    <row r="37" s="17" customFormat="1"/>
    <row r="38" s="17" customFormat="1"/>
    <row r="39" s="17" customFormat="1"/>
    <row r="40" s="17" customFormat="1"/>
    <row r="41" s="17" customFormat="1"/>
    <row r="42" s="17" customFormat="1"/>
    <row r="43" s="17" customFormat="1"/>
    <row r="44" s="17" customFormat="1"/>
    <row r="45" s="17" customFormat="1"/>
    <row r="46" s="17" customFormat="1"/>
    <row r="47" s="17" customFormat="1"/>
    <row r="48" s="17" customFormat="1"/>
    <row r="49" s="17" customFormat="1"/>
    <row r="50" s="17" customFormat="1"/>
    <row r="51" s="17" customFormat="1"/>
    <row r="52" s="17" customFormat="1"/>
    <row r="53" s="17" customFormat="1"/>
    <row r="54" s="17" customFormat="1"/>
    <row r="55" s="17" customFormat="1"/>
    <row r="56" s="17" customFormat="1"/>
    <row r="57" s="17" customFormat="1"/>
    <row r="58" s="17" customFormat="1"/>
    <row r="59" s="17" customFormat="1"/>
    <row r="60" s="17" customFormat="1"/>
    <row r="61" s="17" customFormat="1"/>
    <row r="62" s="17" customFormat="1"/>
  </sheetData>
  <mergeCells count="14">
    <mergeCell ref="B2:J2"/>
    <mergeCell ref="B3:J3"/>
    <mergeCell ref="B6:B7"/>
    <mergeCell ref="C6:C7"/>
    <mergeCell ref="D6:D7"/>
    <mergeCell ref="E6:F6"/>
    <mergeCell ref="G6:G7"/>
    <mergeCell ref="H6:H7"/>
    <mergeCell ref="I6:I7"/>
    <mergeCell ref="B18:B19"/>
    <mergeCell ref="C18:C19"/>
    <mergeCell ref="B14:H14"/>
    <mergeCell ref="B15:H15"/>
    <mergeCell ref="J6:J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H9"/>
  <sheetViews>
    <sheetView workbookViewId="0">
      <selection activeCell="I7" sqref="I7:I9"/>
    </sheetView>
  </sheetViews>
  <sheetFormatPr baseColWidth="10" defaultRowHeight="15"/>
  <cols>
    <col min="3" max="3" width="18" bestFit="1" customWidth="1"/>
    <col min="8" max="8" width="13.7109375" bestFit="1" customWidth="1"/>
  </cols>
  <sheetData>
    <row r="1" spans="1:34" s="539" customFormat="1"/>
    <row r="2" spans="1:34" s="7" customFormat="1" ht="20.100000000000001" customHeight="1">
      <c r="A2" s="6"/>
      <c r="B2" s="833" t="s">
        <v>551</v>
      </c>
      <c r="C2" s="834"/>
      <c r="D2" s="834"/>
      <c r="E2" s="834"/>
      <c r="F2" s="834"/>
      <c r="G2" s="834"/>
      <c r="H2" s="834"/>
      <c r="I2" s="834"/>
      <c r="J2" s="834"/>
      <c r="K2" s="83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s="7" customFormat="1" ht="20.100000000000001" customHeight="1">
      <c r="A3" s="6"/>
      <c r="B3" s="836">
        <f>Resumen_año!C5</f>
        <v>43559</v>
      </c>
      <c r="C3" s="837"/>
      <c r="D3" s="837"/>
      <c r="E3" s="837"/>
      <c r="F3" s="837"/>
      <c r="G3" s="837"/>
      <c r="H3" s="837"/>
      <c r="I3" s="837"/>
      <c r="J3" s="837"/>
      <c r="K3" s="838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6" spans="1:34" s="565" customFormat="1">
      <c r="B6" s="567" t="s">
        <v>390</v>
      </c>
      <c r="C6" s="567" t="s">
        <v>552</v>
      </c>
      <c r="D6" s="567" t="s">
        <v>554</v>
      </c>
      <c r="E6" s="567" t="s">
        <v>5</v>
      </c>
      <c r="F6" s="567" t="s">
        <v>198</v>
      </c>
      <c r="G6" s="567" t="s">
        <v>555</v>
      </c>
      <c r="H6" s="567" t="s">
        <v>15</v>
      </c>
      <c r="I6" s="567" t="s">
        <v>69</v>
      </c>
      <c r="J6" s="567" t="s">
        <v>10</v>
      </c>
      <c r="K6" s="567" t="s">
        <v>81</v>
      </c>
    </row>
    <row r="7" spans="1:34">
      <c r="B7" s="522">
        <v>36</v>
      </c>
      <c r="C7" s="566" t="s">
        <v>553</v>
      </c>
      <c r="D7" s="522">
        <v>963986</v>
      </c>
      <c r="E7" s="522" t="s">
        <v>74</v>
      </c>
      <c r="F7" s="522">
        <v>20</v>
      </c>
      <c r="G7" s="522"/>
      <c r="H7" s="522">
        <f>F7+G7</f>
        <v>20</v>
      </c>
      <c r="I7" s="881">
        <v>1.5</v>
      </c>
      <c r="J7" s="522">
        <f>H7-I7</f>
        <v>18.5</v>
      </c>
      <c r="K7" s="589">
        <f>I7/H7</f>
        <v>7.4999999999999997E-2</v>
      </c>
    </row>
    <row r="8" spans="1:34">
      <c r="B8" s="522">
        <v>37</v>
      </c>
      <c r="C8" s="566" t="s">
        <v>558</v>
      </c>
      <c r="D8" s="522">
        <v>966861</v>
      </c>
      <c r="E8" s="522" t="s">
        <v>74</v>
      </c>
      <c r="F8" s="522">
        <v>6</v>
      </c>
      <c r="G8" s="522"/>
      <c r="H8" s="522">
        <f>F8+G8</f>
        <v>6</v>
      </c>
      <c r="I8" s="881"/>
      <c r="J8" s="522">
        <f>H8-I8</f>
        <v>6</v>
      </c>
      <c r="K8" s="589">
        <f>I8/H8</f>
        <v>0</v>
      </c>
    </row>
    <row r="9" spans="1:34">
      <c r="B9" s="522">
        <v>38</v>
      </c>
      <c r="C9" s="566" t="s">
        <v>557</v>
      </c>
      <c r="D9" s="522">
        <v>964694</v>
      </c>
      <c r="E9" s="522" t="s">
        <v>74</v>
      </c>
      <c r="F9" s="522">
        <v>20.38</v>
      </c>
      <c r="G9" s="522"/>
      <c r="H9" s="522">
        <f>F9+G9</f>
        <v>20.38</v>
      </c>
      <c r="I9" s="881">
        <v>0.6</v>
      </c>
      <c r="J9" s="522">
        <f>H9-I9</f>
        <v>19.779999999999998</v>
      </c>
      <c r="K9" s="589">
        <f>I9/H9</f>
        <v>2.9440628066732092E-2</v>
      </c>
    </row>
  </sheetData>
  <mergeCells count="2">
    <mergeCell ref="B2:K2"/>
    <mergeCell ref="B3:K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73"/>
  <sheetViews>
    <sheetView zoomScale="80" zoomScaleNormal="80" workbookViewId="0">
      <pane ySplit="1" topLeftCell="A427" activePane="bottomLeft" state="frozen"/>
      <selection pane="bottomLeft" activeCell="E28" sqref="E28"/>
    </sheetView>
  </sheetViews>
  <sheetFormatPr baseColWidth="10" defaultColWidth="14.42578125" defaultRowHeight="15.75" customHeight="1"/>
  <cols>
    <col min="1" max="1" width="28.28515625" style="540" customWidth="1"/>
    <col min="2" max="2" width="22.85546875" style="540" customWidth="1"/>
    <col min="3" max="3" width="6.85546875" style="540" customWidth="1"/>
    <col min="4" max="4" width="17.5703125" style="540" customWidth="1"/>
    <col min="5" max="5" width="85.140625" style="540" customWidth="1"/>
    <col min="6" max="6" width="14.140625" style="540" customWidth="1"/>
    <col min="7" max="7" width="16.140625" style="540" customWidth="1"/>
    <col min="8" max="8" width="13.28515625" style="540" customWidth="1"/>
    <col min="9" max="9" width="10.28515625" style="540" customWidth="1"/>
    <col min="10" max="10" width="12.7109375" style="540" customWidth="1"/>
    <col min="11" max="11" width="11.140625" style="540" customWidth="1"/>
    <col min="12" max="12" width="11" style="540" customWidth="1"/>
    <col min="13" max="13" width="10" style="548" customWidth="1"/>
    <col min="14" max="14" width="15.28515625" style="504" customWidth="1"/>
    <col min="15" max="16384" width="14.42578125" style="540"/>
  </cols>
  <sheetData>
    <row r="1" spans="1:15" ht="15.75" customHeight="1">
      <c r="A1" s="545" t="s">
        <v>320</v>
      </c>
      <c r="B1" s="545" t="s">
        <v>321</v>
      </c>
      <c r="C1" s="545" t="s">
        <v>59</v>
      </c>
      <c r="D1" s="545" t="s">
        <v>322</v>
      </c>
      <c r="E1" s="545" t="s">
        <v>323</v>
      </c>
      <c r="F1" s="545" t="s">
        <v>324</v>
      </c>
      <c r="G1" s="545" t="s">
        <v>325</v>
      </c>
      <c r="H1" s="545" t="s">
        <v>198</v>
      </c>
      <c r="I1" s="545" t="s">
        <v>326</v>
      </c>
      <c r="J1" s="545" t="s">
        <v>327</v>
      </c>
      <c r="K1" s="545" t="s">
        <v>196</v>
      </c>
      <c r="L1" s="545" t="s">
        <v>10</v>
      </c>
      <c r="M1" s="552" t="s">
        <v>328</v>
      </c>
      <c r="N1" s="503" t="s">
        <v>329</v>
      </c>
      <c r="O1" s="20" t="s">
        <v>330</v>
      </c>
    </row>
    <row r="2" spans="1:15" ht="15">
      <c r="A2" s="546" t="s">
        <v>98</v>
      </c>
      <c r="B2" s="546" t="s">
        <v>99</v>
      </c>
      <c r="C2" s="546" t="s">
        <v>71</v>
      </c>
      <c r="D2" s="546" t="s">
        <v>100</v>
      </c>
      <c r="E2" s="546" t="s">
        <v>108</v>
      </c>
      <c r="F2" s="546" t="s">
        <v>103</v>
      </c>
      <c r="G2" s="546" t="s">
        <v>103</v>
      </c>
      <c r="H2" s="550">
        <f>'Merluza común Artesanal'!G9</f>
        <v>1.7110000000000001</v>
      </c>
      <c r="I2" s="550">
        <f>'Merluza común Artesanal'!H9</f>
        <v>0</v>
      </c>
      <c r="J2" s="550">
        <f>'Merluza común Artesanal'!I9</f>
        <v>1.7110000000000001</v>
      </c>
      <c r="K2" s="550">
        <f>'Merluza común Artesanal'!J9</f>
        <v>0</v>
      </c>
      <c r="L2" s="550">
        <f>'Merluza común Artesanal'!K9</f>
        <v>1.7110000000000001</v>
      </c>
      <c r="M2" s="553">
        <f>'Merluza común Artesanal'!L9</f>
        <v>0</v>
      </c>
      <c r="N2" s="506" t="str">
        <f>'Merluza común Artesanal'!M9</f>
        <v xml:space="preserve"> -</v>
      </c>
      <c r="O2" s="527">
        <f>Resumen_año!$C$5</f>
        <v>43559</v>
      </c>
    </row>
    <row r="3" spans="1:15" ht="15">
      <c r="A3" s="546" t="s">
        <v>98</v>
      </c>
      <c r="B3" s="546" t="s">
        <v>99</v>
      </c>
      <c r="C3" s="546" t="s">
        <v>71</v>
      </c>
      <c r="D3" s="546" t="s">
        <v>100</v>
      </c>
      <c r="E3" s="546" t="s">
        <v>108</v>
      </c>
      <c r="F3" s="546" t="s">
        <v>104</v>
      </c>
      <c r="G3" s="546" t="s">
        <v>105</v>
      </c>
      <c r="H3" s="550">
        <f>'Merluza común Artesanal'!G10</f>
        <v>8.0109999999999992</v>
      </c>
      <c r="I3" s="550">
        <f>'Merluza común Artesanal'!H10</f>
        <v>0</v>
      </c>
      <c r="J3" s="550">
        <f>'Merluza común Artesanal'!I10</f>
        <v>9.7219999999999995</v>
      </c>
      <c r="K3" s="550">
        <f>'Merluza común Artesanal'!J10</f>
        <v>7.8E-2</v>
      </c>
      <c r="L3" s="550">
        <f>'Merluza común Artesanal'!K10</f>
        <v>9.6440000000000001</v>
      </c>
      <c r="M3" s="553">
        <f>'Merluza común Artesanal'!L10</f>
        <v>8.02304052664061E-3</v>
      </c>
      <c r="N3" s="506" t="str">
        <f>'Merluza común Artesanal'!M10</f>
        <v xml:space="preserve"> -</v>
      </c>
      <c r="O3" s="527">
        <f>Resumen_año!$C$5</f>
        <v>43559</v>
      </c>
    </row>
    <row r="4" spans="1:15" ht="15">
      <c r="A4" s="546" t="s">
        <v>98</v>
      </c>
      <c r="B4" s="546" t="s">
        <v>99</v>
      </c>
      <c r="C4" s="546" t="s">
        <v>71</v>
      </c>
      <c r="D4" s="546" t="s">
        <v>100</v>
      </c>
      <c r="E4" s="546" t="s">
        <v>108</v>
      </c>
      <c r="F4" s="546" t="s">
        <v>106</v>
      </c>
      <c r="G4" s="546" t="s">
        <v>107</v>
      </c>
      <c r="H4" s="550">
        <f>'Merluza común Artesanal'!G11</f>
        <v>9.7230000000000008</v>
      </c>
      <c r="I4" s="550">
        <f>'Merluza común Artesanal'!H11</f>
        <v>0</v>
      </c>
      <c r="J4" s="550">
        <f>'Merluza común Artesanal'!I11</f>
        <v>19.367000000000001</v>
      </c>
      <c r="K4" s="550">
        <f>'Merluza común Artesanal'!J11</f>
        <v>0</v>
      </c>
      <c r="L4" s="550">
        <f>'Merluza común Artesanal'!K11</f>
        <v>19.367000000000001</v>
      </c>
      <c r="M4" s="553">
        <f>'Merluza común Artesanal'!L11</f>
        <v>0</v>
      </c>
      <c r="N4" s="506" t="str">
        <f>'Merluza común Artesanal'!M11</f>
        <v xml:space="preserve"> -</v>
      </c>
      <c r="O4" s="527">
        <f>Resumen_año!$C$5</f>
        <v>43559</v>
      </c>
    </row>
    <row r="5" spans="1:15" ht="15">
      <c r="A5" s="546" t="s">
        <v>98</v>
      </c>
      <c r="B5" s="546" t="s">
        <v>99</v>
      </c>
      <c r="C5" s="546" t="s">
        <v>71</v>
      </c>
      <c r="D5" s="546" t="s">
        <v>100</v>
      </c>
      <c r="E5" s="546" t="s">
        <v>108</v>
      </c>
      <c r="F5" s="546" t="s">
        <v>103</v>
      </c>
      <c r="G5" s="546" t="s">
        <v>107</v>
      </c>
      <c r="H5" s="550">
        <f>'Merluza común Artesanal'!N9</f>
        <v>19.445</v>
      </c>
      <c r="I5" s="550">
        <f>'Merluza común Artesanal'!O9</f>
        <v>0</v>
      </c>
      <c r="J5" s="550">
        <f>'Merluza común Artesanal'!P9</f>
        <v>19.445</v>
      </c>
      <c r="K5" s="550">
        <f>'Merluza común Artesanal'!Q9</f>
        <v>7.8E-2</v>
      </c>
      <c r="L5" s="550">
        <f>'Merluza común Artesanal'!R9</f>
        <v>19.367000000000001</v>
      </c>
      <c r="M5" s="553">
        <f>'Merluza común Artesanal'!S9</f>
        <v>4.0113139624582154E-3</v>
      </c>
      <c r="N5" s="506" t="s">
        <v>336</v>
      </c>
      <c r="O5" s="527">
        <f>Resumen_año!$C$5</f>
        <v>43559</v>
      </c>
    </row>
    <row r="6" spans="1:15" ht="15">
      <c r="A6" s="546" t="s">
        <v>98</v>
      </c>
      <c r="B6" s="546" t="s">
        <v>99</v>
      </c>
      <c r="C6" s="546" t="s">
        <v>71</v>
      </c>
      <c r="D6" s="546" t="s">
        <v>100</v>
      </c>
      <c r="E6" s="546" t="s">
        <v>101</v>
      </c>
      <c r="F6" s="546" t="s">
        <v>103</v>
      </c>
      <c r="G6" s="546" t="s">
        <v>103</v>
      </c>
      <c r="H6" s="550">
        <f>'Merluza común Artesanal'!G12</f>
        <v>36.762999999999998</v>
      </c>
      <c r="I6" s="550">
        <f>'Merluza común Artesanal'!H12</f>
        <v>0</v>
      </c>
      <c r="J6" s="550">
        <f>'Merluza común Artesanal'!I12</f>
        <v>36.762999999999998</v>
      </c>
      <c r="K6" s="550">
        <f>'Merluza común Artesanal'!J12</f>
        <v>13.95</v>
      </c>
      <c r="L6" s="550">
        <f>'Merluza común Artesanal'!K12</f>
        <v>22.812999999999999</v>
      </c>
      <c r="M6" s="553">
        <f>'Merluza común Artesanal'!L12</f>
        <v>0.37945760683295704</v>
      </c>
      <c r="N6" s="534" t="str">
        <f>'Merluza común Artesanal'!M12</f>
        <v xml:space="preserve"> -</v>
      </c>
      <c r="O6" s="527">
        <f>Resumen_año!$C$5</f>
        <v>43559</v>
      </c>
    </row>
    <row r="7" spans="1:15" ht="15">
      <c r="A7" s="546" t="s">
        <v>98</v>
      </c>
      <c r="B7" s="546" t="s">
        <v>99</v>
      </c>
      <c r="C7" s="546" t="s">
        <v>71</v>
      </c>
      <c r="D7" s="546" t="s">
        <v>116</v>
      </c>
      <c r="E7" s="546" t="s">
        <v>498</v>
      </c>
      <c r="F7" s="546" t="s">
        <v>103</v>
      </c>
      <c r="G7" s="546" t="s">
        <v>103</v>
      </c>
      <c r="H7" s="550">
        <f>'Merluza común Artesanal'!G13</f>
        <v>0</v>
      </c>
      <c r="I7" s="550">
        <f>'Merluza común Artesanal'!H13</f>
        <v>0</v>
      </c>
      <c r="J7" s="550">
        <f>'Merluza común Artesanal'!I13</f>
        <v>0</v>
      </c>
      <c r="K7" s="550">
        <f>'Merluza común Artesanal'!J13</f>
        <v>0</v>
      </c>
      <c r="L7" s="550">
        <f>'Merluza común Artesanal'!K13</f>
        <v>0</v>
      </c>
      <c r="M7" s="553">
        <f>'Merluza común Artesanal'!L13</f>
        <v>0</v>
      </c>
      <c r="N7" s="534" t="str">
        <f>'Merluza común Artesanal'!M13</f>
        <v xml:space="preserve"> -</v>
      </c>
      <c r="O7" s="527">
        <f>Resumen_año!$C$5</f>
        <v>43559</v>
      </c>
    </row>
    <row r="8" spans="1:15" ht="15">
      <c r="A8" s="546" t="s">
        <v>98</v>
      </c>
      <c r="B8" s="546" t="s">
        <v>99</v>
      </c>
      <c r="C8" s="546" t="s">
        <v>71</v>
      </c>
      <c r="D8" s="546" t="s">
        <v>116</v>
      </c>
      <c r="E8" s="546" t="s">
        <v>498</v>
      </c>
      <c r="F8" s="546" t="s">
        <v>104</v>
      </c>
      <c r="G8" s="546" t="s">
        <v>105</v>
      </c>
      <c r="H8" s="550">
        <f>'Merluza común Artesanal'!G14</f>
        <v>135.99299999999999</v>
      </c>
      <c r="I8" s="550">
        <f>'Merluza común Artesanal'!H14</f>
        <v>0</v>
      </c>
      <c r="J8" s="550">
        <f>'Merluza común Artesanal'!I14</f>
        <v>135.99299999999999</v>
      </c>
      <c r="K8" s="550">
        <f>'Merluza común Artesanal'!J14</f>
        <v>31.908000000000001</v>
      </c>
      <c r="L8" s="550">
        <f>'Merluza común Artesanal'!K14</f>
        <v>104.08499999999999</v>
      </c>
      <c r="M8" s="553">
        <f>'Merluza común Artesanal'!L14</f>
        <v>0.23462972358871415</v>
      </c>
      <c r="N8" s="534" t="str">
        <f>'Merluza común Artesanal'!M14</f>
        <v xml:space="preserve"> -</v>
      </c>
      <c r="O8" s="527">
        <f>Resumen_año!$C$5</f>
        <v>43559</v>
      </c>
    </row>
    <row r="9" spans="1:15" ht="15">
      <c r="A9" s="546" t="s">
        <v>98</v>
      </c>
      <c r="B9" s="546" t="s">
        <v>99</v>
      </c>
      <c r="C9" s="546" t="s">
        <v>71</v>
      </c>
      <c r="D9" s="546" t="s">
        <v>116</v>
      </c>
      <c r="E9" s="546" t="s">
        <v>498</v>
      </c>
      <c r="F9" s="546" t="s">
        <v>106</v>
      </c>
      <c r="G9" s="546" t="s">
        <v>107</v>
      </c>
      <c r="H9" s="550">
        <f>'Merluza común Artesanal'!G15</f>
        <v>145.53800000000001</v>
      </c>
      <c r="I9" s="550">
        <f>'Merluza común Artesanal'!H15</f>
        <v>0</v>
      </c>
      <c r="J9" s="550">
        <f>'Merluza común Artesanal'!I15</f>
        <v>249.62299999999999</v>
      </c>
      <c r="K9" s="550">
        <f>'Merluza común Artesanal'!J15</f>
        <v>0</v>
      </c>
      <c r="L9" s="550">
        <f>'Merluza común Artesanal'!K15</f>
        <v>249.62299999999999</v>
      </c>
      <c r="M9" s="553">
        <f>'Merluza común Artesanal'!L15</f>
        <v>0</v>
      </c>
      <c r="N9" s="534" t="str">
        <f>'Merluza común Artesanal'!M15</f>
        <v xml:space="preserve"> -</v>
      </c>
      <c r="O9" s="527">
        <f>Resumen_año!$C$5</f>
        <v>43559</v>
      </c>
    </row>
    <row r="10" spans="1:15" ht="15">
      <c r="A10" s="546" t="s">
        <v>98</v>
      </c>
      <c r="B10" s="546" t="s">
        <v>99</v>
      </c>
      <c r="C10" s="546" t="s">
        <v>71</v>
      </c>
      <c r="D10" s="546" t="s">
        <v>116</v>
      </c>
      <c r="E10" s="546" t="s">
        <v>498</v>
      </c>
      <c r="F10" s="546" t="s">
        <v>103</v>
      </c>
      <c r="G10" s="546" t="s">
        <v>107</v>
      </c>
      <c r="H10" s="550">
        <f>'Merluza común Artesanal'!N13</f>
        <v>281.53100000000001</v>
      </c>
      <c r="I10" s="550">
        <f>'Merluza común Artesanal'!O13</f>
        <v>0</v>
      </c>
      <c r="J10" s="550">
        <f>'Merluza común Artesanal'!P13</f>
        <v>281.53100000000001</v>
      </c>
      <c r="K10" s="550">
        <f>'Merluza común Artesanal'!Q13</f>
        <v>31.908000000000001</v>
      </c>
      <c r="L10" s="550">
        <f>'Merluza común Artesanal'!R13</f>
        <v>249.62299999999999</v>
      </c>
      <c r="M10" s="553">
        <f>'Merluza común Artesanal'!S13</f>
        <v>0.1133374299810678</v>
      </c>
      <c r="N10" s="506" t="s">
        <v>336</v>
      </c>
      <c r="O10" s="527">
        <f>Resumen_año!$C$5</f>
        <v>43559</v>
      </c>
    </row>
    <row r="11" spans="1:15" ht="15">
      <c r="A11" s="546" t="s">
        <v>98</v>
      </c>
      <c r="B11" s="546" t="s">
        <v>99</v>
      </c>
      <c r="C11" s="546" t="s">
        <v>71</v>
      </c>
      <c r="D11" s="546" t="s">
        <v>116</v>
      </c>
      <c r="E11" s="546" t="s">
        <v>499</v>
      </c>
      <c r="F11" s="546" t="s">
        <v>103</v>
      </c>
      <c r="G11" s="546" t="s">
        <v>103</v>
      </c>
      <c r="H11" s="550">
        <f>'Merluza común Artesanal'!G16</f>
        <v>0</v>
      </c>
      <c r="I11" s="550">
        <f>'Merluza común Artesanal'!H16</f>
        <v>0</v>
      </c>
      <c r="J11" s="550">
        <f>'Merluza común Artesanal'!I16</f>
        <v>0</v>
      </c>
      <c r="K11" s="550">
        <f>'Merluza común Artesanal'!J16</f>
        <v>0</v>
      </c>
      <c r="L11" s="550">
        <f>'Merluza común Artesanal'!K16</f>
        <v>0</v>
      </c>
      <c r="M11" s="553">
        <f>'Merluza común Artesanal'!S14</f>
        <v>0</v>
      </c>
      <c r="N11" s="506" t="s">
        <v>336</v>
      </c>
      <c r="O11" s="527">
        <f>Resumen_año!$C$5</f>
        <v>43559</v>
      </c>
    </row>
    <row r="12" spans="1:15" ht="15">
      <c r="A12" s="546" t="s">
        <v>98</v>
      </c>
      <c r="B12" s="546" t="s">
        <v>99</v>
      </c>
      <c r="C12" s="546" t="s">
        <v>71</v>
      </c>
      <c r="D12" s="546" t="s">
        <v>116</v>
      </c>
      <c r="E12" s="546" t="s">
        <v>499</v>
      </c>
      <c r="F12" s="546" t="s">
        <v>104</v>
      </c>
      <c r="G12" s="546" t="s">
        <v>105</v>
      </c>
      <c r="H12" s="550">
        <f>'Merluza común Artesanal'!G17</f>
        <v>4.6719999999999997</v>
      </c>
      <c r="I12" s="550">
        <f>'Merluza común Artesanal'!H17</f>
        <v>0</v>
      </c>
      <c r="J12" s="550">
        <f>'Merluza común Artesanal'!I17</f>
        <v>4.6719999999999997</v>
      </c>
      <c r="K12" s="550">
        <f>'Merluza común Artesanal'!J17</f>
        <v>1.9330000000000001</v>
      </c>
      <c r="L12" s="550">
        <f>'Merluza común Artesanal'!K17</f>
        <v>2.7389999999999999</v>
      </c>
      <c r="M12" s="553">
        <f>'Merluza común Artesanal'!S15</f>
        <v>0</v>
      </c>
      <c r="N12" s="506" t="s">
        <v>336</v>
      </c>
      <c r="O12" s="527">
        <f>Resumen_año!$C$5</f>
        <v>43559</v>
      </c>
    </row>
    <row r="13" spans="1:15" ht="15">
      <c r="A13" s="546" t="s">
        <v>98</v>
      </c>
      <c r="B13" s="546" t="s">
        <v>99</v>
      </c>
      <c r="C13" s="546" t="s">
        <v>71</v>
      </c>
      <c r="D13" s="546" t="s">
        <v>116</v>
      </c>
      <c r="E13" s="546" t="s">
        <v>499</v>
      </c>
      <c r="F13" s="546" t="s">
        <v>106</v>
      </c>
      <c r="G13" s="546" t="s">
        <v>107</v>
      </c>
      <c r="H13" s="550">
        <f>'Merluza común Artesanal'!G18</f>
        <v>5</v>
      </c>
      <c r="I13" s="550">
        <f>'Merluza común Artesanal'!H18</f>
        <v>0</v>
      </c>
      <c r="J13" s="550">
        <f>'Merluza común Artesanal'!I18</f>
        <v>7.7389999999999999</v>
      </c>
      <c r="K13" s="550">
        <f>'Merluza común Artesanal'!J18</f>
        <v>0</v>
      </c>
      <c r="L13" s="550">
        <f>'Merluza común Artesanal'!K18</f>
        <v>7.7389999999999999</v>
      </c>
      <c r="M13" s="553">
        <f>'Merluza común Artesanal'!S16</f>
        <v>0.1998552522746071</v>
      </c>
      <c r="N13" s="506" t="s">
        <v>336</v>
      </c>
      <c r="O13" s="527">
        <f>Resumen_año!$C$5</f>
        <v>43559</v>
      </c>
    </row>
    <row r="14" spans="1:15" ht="15">
      <c r="A14" s="546" t="s">
        <v>98</v>
      </c>
      <c r="B14" s="546" t="s">
        <v>99</v>
      </c>
      <c r="C14" s="546" t="s">
        <v>71</v>
      </c>
      <c r="D14" s="546" t="s">
        <v>116</v>
      </c>
      <c r="E14" s="546" t="s">
        <v>499</v>
      </c>
      <c r="F14" s="546" t="s">
        <v>103</v>
      </c>
      <c r="G14" s="546" t="s">
        <v>107</v>
      </c>
      <c r="H14" s="550">
        <f>'Merluza común Artesanal'!N16</f>
        <v>9.6720000000000006</v>
      </c>
      <c r="I14" s="550">
        <f>'Merluza común Artesanal'!O16</f>
        <v>0</v>
      </c>
      <c r="J14" s="550">
        <f>'Merluza común Artesanal'!P16</f>
        <v>9.6720000000000006</v>
      </c>
      <c r="K14" s="550">
        <f>'Merluza común Artesanal'!Q16</f>
        <v>1.9330000000000001</v>
      </c>
      <c r="L14" s="550">
        <f>'Merluza común Artesanal'!R16</f>
        <v>7.7390000000000008</v>
      </c>
      <c r="M14" s="536">
        <f>'Merluza común Artesanal'!S16</f>
        <v>0.1998552522746071</v>
      </c>
      <c r="N14" s="535" t="s">
        <v>336</v>
      </c>
      <c r="O14" s="527">
        <f>Resumen_año!$C$5</f>
        <v>43559</v>
      </c>
    </row>
    <row r="15" spans="1:15" ht="15">
      <c r="A15" s="546" t="s">
        <v>98</v>
      </c>
      <c r="B15" s="546" t="s">
        <v>99</v>
      </c>
      <c r="C15" s="546" t="s">
        <v>71</v>
      </c>
      <c r="D15" s="546" t="s">
        <v>500</v>
      </c>
      <c r="E15" s="546" t="s">
        <v>500</v>
      </c>
      <c r="F15" s="546" t="s">
        <v>103</v>
      </c>
      <c r="G15" s="546" t="s">
        <v>103</v>
      </c>
      <c r="H15" s="550">
        <f>'Merluza común Artesanal'!G19</f>
        <v>0</v>
      </c>
      <c r="I15" s="550">
        <f>'Merluza común Artesanal'!H19</f>
        <v>0</v>
      </c>
      <c r="J15" s="550">
        <f>'Merluza común Artesanal'!I19</f>
        <v>0</v>
      </c>
      <c r="K15" s="550">
        <f>'Merluza común Artesanal'!J19</f>
        <v>0</v>
      </c>
      <c r="L15" s="550">
        <f>'Merluza común Artesanal'!K19</f>
        <v>0</v>
      </c>
      <c r="M15" s="536">
        <f>'Merluza común Artesanal'!L19</f>
        <v>0</v>
      </c>
      <c r="N15" s="524" t="str">
        <f>'Merluza común Artesanal'!M19</f>
        <v xml:space="preserve"> -</v>
      </c>
      <c r="O15" s="527">
        <f>Resumen_año!$C$5</f>
        <v>43559</v>
      </c>
    </row>
    <row r="16" spans="1:15" ht="15">
      <c r="A16" s="546" t="s">
        <v>98</v>
      </c>
      <c r="B16" s="546" t="s">
        <v>99</v>
      </c>
      <c r="C16" s="546" t="s">
        <v>71</v>
      </c>
      <c r="D16" s="546" t="s">
        <v>500</v>
      </c>
      <c r="E16" s="546" t="s">
        <v>500</v>
      </c>
      <c r="F16" s="546" t="s">
        <v>104</v>
      </c>
      <c r="G16" s="546" t="s">
        <v>105</v>
      </c>
      <c r="H16" s="550">
        <f>'Merluza común Artesanal'!G20</f>
        <v>54.517000000000003</v>
      </c>
      <c r="I16" s="550">
        <f>'Merluza común Artesanal'!H20</f>
        <v>0</v>
      </c>
      <c r="J16" s="550">
        <f>'Merluza común Artesanal'!I20</f>
        <v>54.517000000000003</v>
      </c>
      <c r="K16" s="550">
        <f>'Merluza común Artesanal'!J20</f>
        <v>8.8849999999999998</v>
      </c>
      <c r="L16" s="550">
        <f>'Merluza común Artesanal'!K20</f>
        <v>45.632000000000005</v>
      </c>
      <c r="M16" s="536">
        <f>'Merluza común Artesanal'!L20</f>
        <v>0.16297668617128599</v>
      </c>
      <c r="N16" s="524" t="str">
        <f>'Merluza común Artesanal'!M20</f>
        <v xml:space="preserve"> -</v>
      </c>
      <c r="O16" s="527">
        <f>Resumen_año!$C$5</f>
        <v>43559</v>
      </c>
    </row>
    <row r="17" spans="1:15" ht="15">
      <c r="A17" s="546" t="s">
        <v>98</v>
      </c>
      <c r="B17" s="546" t="s">
        <v>99</v>
      </c>
      <c r="C17" s="546" t="s">
        <v>71</v>
      </c>
      <c r="D17" s="546" t="s">
        <v>500</v>
      </c>
      <c r="E17" s="546" t="s">
        <v>500</v>
      </c>
      <c r="F17" s="546" t="s">
        <v>106</v>
      </c>
      <c r="G17" s="546" t="s">
        <v>107</v>
      </c>
      <c r="H17" s="550">
        <f>'Merluza común Artesanal'!G21</f>
        <v>58.344000000000001</v>
      </c>
      <c r="I17" s="550">
        <f>'Merluza común Artesanal'!H21</f>
        <v>0</v>
      </c>
      <c r="J17" s="550">
        <f>'Merluza común Artesanal'!I21</f>
        <v>103.976</v>
      </c>
      <c r="K17" s="550">
        <f>'Merluza común Artesanal'!J21</f>
        <v>0</v>
      </c>
      <c r="L17" s="550">
        <f>'Merluza común Artesanal'!K21</f>
        <v>103.976</v>
      </c>
      <c r="M17" s="536">
        <f>'Merluza común Artesanal'!L21</f>
        <v>0</v>
      </c>
      <c r="N17" s="524" t="str">
        <f>'Merluza común Artesanal'!M21</f>
        <v xml:space="preserve"> -</v>
      </c>
      <c r="O17" s="527">
        <f>Resumen_año!$C$5</f>
        <v>43559</v>
      </c>
    </row>
    <row r="18" spans="1:15" ht="15">
      <c r="A18" s="546" t="s">
        <v>98</v>
      </c>
      <c r="B18" s="546" t="s">
        <v>99</v>
      </c>
      <c r="C18" s="546" t="s">
        <v>71</v>
      </c>
      <c r="D18" s="546" t="s">
        <v>500</v>
      </c>
      <c r="E18" s="546" t="s">
        <v>500</v>
      </c>
      <c r="F18" s="546" t="s">
        <v>103</v>
      </c>
      <c r="G18" s="546" t="s">
        <v>107</v>
      </c>
      <c r="H18" s="550">
        <f>'Merluza común Artesanal'!N19</f>
        <v>112.861</v>
      </c>
      <c r="I18" s="550">
        <f>'Merluza común Artesanal'!O19</f>
        <v>0</v>
      </c>
      <c r="J18" s="550">
        <f>'Merluza común Artesanal'!P19</f>
        <v>112.861</v>
      </c>
      <c r="K18" s="550">
        <f>'Merluza común Artesanal'!Q19</f>
        <v>8.8849999999999998</v>
      </c>
      <c r="L18" s="550">
        <f>'Merluza común Artesanal'!R19</f>
        <v>103.976</v>
      </c>
      <c r="M18" s="536">
        <f>'Merluza común Artesanal'!S19</f>
        <v>7.8725157494617268E-2</v>
      </c>
      <c r="N18" s="506" t="s">
        <v>336</v>
      </c>
      <c r="O18" s="527">
        <f>Resumen_año!$C$5</f>
        <v>43559</v>
      </c>
    </row>
    <row r="19" spans="1:15" ht="15">
      <c r="A19" s="546" t="s">
        <v>98</v>
      </c>
      <c r="B19" s="546" t="s">
        <v>99</v>
      </c>
      <c r="C19" s="546" t="s">
        <v>71</v>
      </c>
      <c r="D19" s="546" t="s">
        <v>100</v>
      </c>
      <c r="E19" s="546" t="s">
        <v>102</v>
      </c>
      <c r="F19" s="546" t="s">
        <v>103</v>
      </c>
      <c r="G19" s="546" t="s">
        <v>103</v>
      </c>
      <c r="H19" s="550">
        <f>'Merluza común Artesanal'!G22</f>
        <v>5.7060000000000004</v>
      </c>
      <c r="I19" s="550">
        <f>'Merluza común Artesanal'!H22</f>
        <v>0</v>
      </c>
      <c r="J19" s="550">
        <f>'Merluza común Artesanal'!I22</f>
        <v>109.682</v>
      </c>
      <c r="K19" s="550">
        <f>'Merluza común Artesanal'!J22</f>
        <v>1.85</v>
      </c>
      <c r="L19" s="550">
        <f>'Merluza común Artesanal'!K22</f>
        <v>107.83200000000001</v>
      </c>
      <c r="M19" s="553">
        <f>'Merluza común Artesanal'!L22</f>
        <v>1.6866942615926042E-2</v>
      </c>
      <c r="N19" s="533" t="str">
        <f>'Merluza común Artesanal'!M22</f>
        <v xml:space="preserve"> -</v>
      </c>
      <c r="O19" s="527">
        <f>Resumen_año!$C$5</f>
        <v>43559</v>
      </c>
    </row>
    <row r="20" spans="1:15" ht="15">
      <c r="A20" s="546" t="s">
        <v>98</v>
      </c>
      <c r="B20" s="546" t="s">
        <v>99</v>
      </c>
      <c r="C20" s="546" t="s">
        <v>71</v>
      </c>
      <c r="D20" s="546" t="s">
        <v>100</v>
      </c>
      <c r="E20" s="546" t="s">
        <v>102</v>
      </c>
      <c r="F20" s="546" t="s">
        <v>104</v>
      </c>
      <c r="G20" s="546" t="s">
        <v>105</v>
      </c>
      <c r="H20" s="550">
        <f>'Merluza común Artesanal'!G23</f>
        <v>26.715</v>
      </c>
      <c r="I20" s="550">
        <f>'Merluza común Artesanal'!H23</f>
        <v>0</v>
      </c>
      <c r="J20" s="550">
        <f>'Merluza común Artesanal'!I23</f>
        <v>134.547</v>
      </c>
      <c r="K20" s="550">
        <f>'Merluza común Artesanal'!J23</f>
        <v>1.786</v>
      </c>
      <c r="L20" s="550">
        <f>'Merluza común Artesanal'!K23</f>
        <v>132.761</v>
      </c>
      <c r="M20" s="553">
        <f>'Merluza común Artesanal'!L23</f>
        <v>1.3274171850728742E-2</v>
      </c>
      <c r="N20" s="533" t="str">
        <f>'Merluza común Artesanal'!M23</f>
        <v xml:space="preserve"> -</v>
      </c>
      <c r="O20" s="527">
        <f>Resumen_año!$C$5</f>
        <v>43559</v>
      </c>
    </row>
    <row r="21" spans="1:15" ht="15">
      <c r="A21" s="546" t="s">
        <v>98</v>
      </c>
      <c r="B21" s="546" t="s">
        <v>99</v>
      </c>
      <c r="C21" s="546" t="s">
        <v>71</v>
      </c>
      <c r="D21" s="546" t="s">
        <v>100</v>
      </c>
      <c r="E21" s="546" t="s">
        <v>102</v>
      </c>
      <c r="F21" s="546" t="s">
        <v>106</v>
      </c>
      <c r="G21" s="546" t="s">
        <v>107</v>
      </c>
      <c r="H21" s="550">
        <f>'Merluza común Artesanal'!G24</f>
        <v>32.420999999999999</v>
      </c>
      <c r="I21" s="550">
        <f>'Merluza común Artesanal'!H24</f>
        <v>0</v>
      </c>
      <c r="J21" s="550">
        <f>'Merluza común Artesanal'!I24</f>
        <v>165.18199999999999</v>
      </c>
      <c r="K21" s="550">
        <f>'Merluza común Artesanal'!J24</f>
        <v>0</v>
      </c>
      <c r="L21" s="550">
        <f>'Merluza común Artesanal'!K24</f>
        <v>165.18199999999999</v>
      </c>
      <c r="M21" s="553">
        <f>'Merluza común Artesanal'!L24</f>
        <v>0</v>
      </c>
      <c r="N21" s="533" t="str">
        <f>'Merluza común Artesanal'!M24</f>
        <v xml:space="preserve"> -</v>
      </c>
      <c r="O21" s="527">
        <f>Resumen_año!$C$5</f>
        <v>43559</v>
      </c>
    </row>
    <row r="22" spans="1:15" ht="15">
      <c r="A22" s="546" t="s">
        <v>98</v>
      </c>
      <c r="B22" s="546" t="s">
        <v>99</v>
      </c>
      <c r="C22" s="546" t="s">
        <v>71</v>
      </c>
      <c r="D22" s="546" t="s">
        <v>100</v>
      </c>
      <c r="E22" s="546" t="s">
        <v>102</v>
      </c>
      <c r="F22" s="546" t="s">
        <v>103</v>
      </c>
      <c r="G22" s="546" t="s">
        <v>107</v>
      </c>
      <c r="H22" s="550">
        <f>'Merluza común Artesanal'!N22</f>
        <v>64.841999999999999</v>
      </c>
      <c r="I22" s="550">
        <f>'Merluza común Artesanal'!O22</f>
        <v>0</v>
      </c>
      <c r="J22" s="550">
        <f>'Merluza común Artesanal'!P22</f>
        <v>64.841999999999999</v>
      </c>
      <c r="K22" s="550">
        <f>'Merluza común Artesanal'!Q22</f>
        <v>3.6360000000000001</v>
      </c>
      <c r="L22" s="550">
        <f>'Merluza común Artesanal'!R22</f>
        <v>61.205999999999996</v>
      </c>
      <c r="M22" s="553">
        <f>'Merluza común Artesanal'!S22</f>
        <v>5.6074766355140193E-2</v>
      </c>
      <c r="N22" s="533" t="s">
        <v>336</v>
      </c>
      <c r="O22" s="527">
        <f>Resumen_año!$C$5</f>
        <v>43559</v>
      </c>
    </row>
    <row r="23" spans="1:15" ht="15.75" customHeight="1">
      <c r="A23" s="546" t="s">
        <v>98</v>
      </c>
      <c r="B23" s="546" t="s">
        <v>99</v>
      </c>
      <c r="C23" s="543" t="s">
        <v>71</v>
      </c>
      <c r="D23" s="501" t="s">
        <v>194</v>
      </c>
      <c r="E23" s="543" t="s">
        <v>193</v>
      </c>
      <c r="F23" s="546" t="s">
        <v>103</v>
      </c>
      <c r="G23" s="546" t="s">
        <v>107</v>
      </c>
      <c r="H23" s="551">
        <f>Resumen_año!E9</f>
        <v>525.11400000000003</v>
      </c>
      <c r="I23" s="551">
        <f>Resumen_año!F9</f>
        <v>0</v>
      </c>
      <c r="J23" s="551">
        <f>Resumen_año!G9</f>
        <v>525.11400000000003</v>
      </c>
      <c r="K23" s="551">
        <f>Resumen_año!H9</f>
        <v>60.39</v>
      </c>
      <c r="L23" s="551">
        <f>Resumen_año!I9</f>
        <v>973.10399999999993</v>
      </c>
      <c r="M23" s="548">
        <f>Resumen_año!J9</f>
        <v>0.23800351308990791</v>
      </c>
      <c r="N23" s="506" t="s">
        <v>336</v>
      </c>
      <c r="O23" s="527">
        <f>Resumen_año!$C$5</f>
        <v>43559</v>
      </c>
    </row>
    <row r="24" spans="1:15" ht="15">
      <c r="A24" s="546" t="s">
        <v>98</v>
      </c>
      <c r="B24" s="546" t="s">
        <v>99</v>
      </c>
      <c r="C24" s="546" t="s">
        <v>166</v>
      </c>
      <c r="D24" s="546" t="s">
        <v>100</v>
      </c>
      <c r="E24" s="546" t="s">
        <v>108</v>
      </c>
      <c r="F24" s="546" t="s">
        <v>103</v>
      </c>
      <c r="G24" s="546" t="s">
        <v>103</v>
      </c>
      <c r="H24" s="550">
        <f>'Merluza común Artesanal'!G26</f>
        <v>48.097999999999999</v>
      </c>
      <c r="I24" s="550">
        <f>'Merluza común Artesanal'!H26</f>
        <v>0</v>
      </c>
      <c r="J24" s="550">
        <f>'Merluza común Artesanal'!I26</f>
        <v>48.097999999999999</v>
      </c>
      <c r="K24" s="550">
        <f>'Merluza común Artesanal'!J26</f>
        <v>13.574</v>
      </c>
      <c r="L24" s="550">
        <f>'Merluza común Artesanal'!K26</f>
        <v>34.524000000000001</v>
      </c>
      <c r="M24" s="553">
        <f>'Merluza común Artesanal'!L26</f>
        <v>0.28221547673499936</v>
      </c>
      <c r="N24" s="506" t="str">
        <f>'Merluza común Artesanal'!M26</f>
        <v>-</v>
      </c>
      <c r="O24" s="527">
        <f>Resumen_año!$C$5</f>
        <v>43559</v>
      </c>
    </row>
    <row r="25" spans="1:15" ht="15">
      <c r="A25" s="546" t="s">
        <v>98</v>
      </c>
      <c r="B25" s="546" t="s">
        <v>99</v>
      </c>
      <c r="C25" s="546" t="s">
        <v>166</v>
      </c>
      <c r="D25" s="546" t="s">
        <v>100</v>
      </c>
      <c r="E25" s="546" t="s">
        <v>108</v>
      </c>
      <c r="F25" s="546" t="s">
        <v>104</v>
      </c>
      <c r="G25" s="546" t="s">
        <v>105</v>
      </c>
      <c r="H25" s="550">
        <f>'Merluza común Artesanal'!G27</f>
        <v>225.184</v>
      </c>
      <c r="I25" s="550">
        <f>'Merluza común Artesanal'!H27</f>
        <v>0</v>
      </c>
      <c r="J25" s="550">
        <f>'Merluza común Artesanal'!I27</f>
        <v>259.70799999999997</v>
      </c>
      <c r="K25" s="550">
        <f>'Merluza común Artesanal'!J27</f>
        <v>35.631</v>
      </c>
      <c r="L25" s="550">
        <f>'Merluza común Artesanal'!K27</f>
        <v>224.07699999999997</v>
      </c>
      <c r="M25" s="553">
        <f>'Merluza común Artesanal'!L27</f>
        <v>0.13719638979161214</v>
      </c>
      <c r="N25" s="506" t="str">
        <f>'Merluza común Artesanal'!M27</f>
        <v>-</v>
      </c>
      <c r="O25" s="527">
        <f>Resumen_año!$C$5</f>
        <v>43559</v>
      </c>
    </row>
    <row r="26" spans="1:15" ht="15">
      <c r="A26" s="546" t="s">
        <v>98</v>
      </c>
      <c r="B26" s="546" t="s">
        <v>99</v>
      </c>
      <c r="C26" s="546" t="s">
        <v>166</v>
      </c>
      <c r="D26" s="546" t="s">
        <v>100</v>
      </c>
      <c r="E26" s="546" t="s">
        <v>108</v>
      </c>
      <c r="F26" s="546" t="s">
        <v>106</v>
      </c>
      <c r="G26" s="546" t="s">
        <v>107</v>
      </c>
      <c r="H26" s="550">
        <f>'Merluza común Artesanal'!G28</f>
        <v>273.28199999999998</v>
      </c>
      <c r="I26" s="550">
        <f>'Merluza común Artesanal'!H28</f>
        <v>0</v>
      </c>
      <c r="J26" s="550">
        <f>'Merluza común Artesanal'!I28</f>
        <v>497.35899999999992</v>
      </c>
      <c r="K26" s="550">
        <f>'Merluza común Artesanal'!J28</f>
        <v>0</v>
      </c>
      <c r="L26" s="550">
        <f>'Merluza común Artesanal'!K28</f>
        <v>497.35899999999992</v>
      </c>
      <c r="M26" s="553">
        <f>'Merluza común Artesanal'!L28</f>
        <v>0</v>
      </c>
      <c r="N26" s="506" t="str">
        <f>'Merluza común Artesanal'!M28</f>
        <v>-</v>
      </c>
      <c r="O26" s="527">
        <f>Resumen_año!$C$5</f>
        <v>43559</v>
      </c>
    </row>
    <row r="27" spans="1:15" ht="15">
      <c r="A27" s="546" t="s">
        <v>98</v>
      </c>
      <c r="B27" s="546" t="s">
        <v>99</v>
      </c>
      <c r="C27" s="546" t="s">
        <v>166</v>
      </c>
      <c r="D27" s="546" t="s">
        <v>100</v>
      </c>
      <c r="E27" s="546" t="s">
        <v>108</v>
      </c>
      <c r="F27" s="546" t="s">
        <v>103</v>
      </c>
      <c r="G27" s="546" t="s">
        <v>107</v>
      </c>
      <c r="H27" s="550">
        <f>'Merluza común Artesanal'!N26</f>
        <v>546.56399999999996</v>
      </c>
      <c r="I27" s="550">
        <f>'Merluza común Artesanal'!O26</f>
        <v>0</v>
      </c>
      <c r="J27" s="550">
        <f>'Merluza común Artesanal'!P26</f>
        <v>546.56399999999996</v>
      </c>
      <c r="K27" s="550">
        <f>'Merluza común Artesanal'!Q26</f>
        <v>49.204999999999998</v>
      </c>
      <c r="L27" s="550">
        <f>'Merluza común Artesanal'!R26</f>
        <v>497.35899999999998</v>
      </c>
      <c r="M27" s="553">
        <f>'Merluza común Artesanal'!S26</f>
        <v>9.0026053673494782E-2</v>
      </c>
      <c r="N27" s="506" t="s">
        <v>336</v>
      </c>
      <c r="O27" s="527">
        <f>Resumen_año!$C$5</f>
        <v>43559</v>
      </c>
    </row>
    <row r="28" spans="1:15" ht="15">
      <c r="A28" s="546" t="s">
        <v>98</v>
      </c>
      <c r="B28" s="546" t="s">
        <v>99</v>
      </c>
      <c r="C28" s="546" t="s">
        <v>166</v>
      </c>
      <c r="D28" s="546" t="s">
        <v>100</v>
      </c>
      <c r="E28" s="546" t="s">
        <v>101</v>
      </c>
      <c r="F28" s="546" t="s">
        <v>103</v>
      </c>
      <c r="G28" s="546" t="s">
        <v>103</v>
      </c>
      <c r="H28" s="550">
        <f>'Merluza común Artesanal'!G29</f>
        <v>159.52500000000001</v>
      </c>
      <c r="I28" s="550">
        <f>'Merluza común Artesanal'!H29</f>
        <v>0</v>
      </c>
      <c r="J28" s="550">
        <f>'Merluza común Artesanal'!I29</f>
        <v>159.52500000000001</v>
      </c>
      <c r="K28" s="550">
        <f>'Merluza común Artesanal'!J29</f>
        <v>112.919</v>
      </c>
      <c r="L28" s="550">
        <f>'Merluza común Artesanal'!K29</f>
        <v>46.606000000000009</v>
      </c>
      <c r="M28" s="532">
        <f>'Merluza común Artesanal'!L29</f>
        <v>0.70784516533458697</v>
      </c>
      <c r="N28" s="530" t="str">
        <f>'Merluza común Artesanal'!M29</f>
        <v>-</v>
      </c>
      <c r="O28" s="527">
        <f>Resumen_año!$C$5</f>
        <v>43559</v>
      </c>
    </row>
    <row r="29" spans="1:15" ht="15">
      <c r="A29" s="546" t="s">
        <v>98</v>
      </c>
      <c r="B29" s="546" t="s">
        <v>99</v>
      </c>
      <c r="C29" s="546" t="s">
        <v>166</v>
      </c>
      <c r="D29" s="546" t="s">
        <v>116</v>
      </c>
      <c r="E29" s="546" t="s">
        <v>332</v>
      </c>
      <c r="F29" s="546" t="s">
        <v>103</v>
      </c>
      <c r="G29" s="546" t="s">
        <v>103</v>
      </c>
      <c r="H29" s="550">
        <f>'Merluza común Artesanal'!G30</f>
        <v>0</v>
      </c>
      <c r="I29" s="550">
        <f>'Merluza común Artesanal'!H30</f>
        <v>0</v>
      </c>
      <c r="J29" s="550">
        <f>'Merluza común Artesanal'!I30</f>
        <v>0</v>
      </c>
      <c r="K29" s="550">
        <f>'Merluza común Artesanal'!J30</f>
        <v>0</v>
      </c>
      <c r="L29" s="550">
        <f>'Merluza común Artesanal'!K30</f>
        <v>0</v>
      </c>
      <c r="M29" s="553">
        <f>'Merluza común Artesanal'!L30</f>
        <v>0</v>
      </c>
      <c r="N29" s="506" t="str">
        <f>'Merluza común Artesanal'!M30</f>
        <v>-</v>
      </c>
      <c r="O29" s="527">
        <f>Resumen_año!$C$5</f>
        <v>43559</v>
      </c>
    </row>
    <row r="30" spans="1:15" ht="15">
      <c r="A30" s="546" t="s">
        <v>98</v>
      </c>
      <c r="B30" s="546" t="s">
        <v>99</v>
      </c>
      <c r="C30" s="546" t="s">
        <v>166</v>
      </c>
      <c r="D30" s="546" t="s">
        <v>116</v>
      </c>
      <c r="E30" s="546" t="s">
        <v>332</v>
      </c>
      <c r="F30" s="546" t="s">
        <v>104</v>
      </c>
      <c r="G30" s="546" t="s">
        <v>105</v>
      </c>
      <c r="H30" s="550">
        <f>'Merluza común Artesanal'!G31</f>
        <v>453.04700000000003</v>
      </c>
      <c r="I30" s="550">
        <f>'Merluza común Artesanal'!H31</f>
        <v>0</v>
      </c>
      <c r="J30" s="550">
        <f>'Merluza común Artesanal'!I31</f>
        <v>453.04700000000003</v>
      </c>
      <c r="K30" s="550">
        <f>'Merluza común Artesanal'!J31</f>
        <v>244.15600000000001</v>
      </c>
      <c r="L30" s="550">
        <f>'Merluza común Artesanal'!K31</f>
        <v>208.89100000000002</v>
      </c>
      <c r="M30" s="553">
        <f>'Merluza común Artesanal'!L31</f>
        <v>0.53891980302264442</v>
      </c>
      <c r="N30" s="506" t="str">
        <f>'Merluza común Artesanal'!M31</f>
        <v>-</v>
      </c>
      <c r="O30" s="527">
        <f>Resumen_año!$C$5</f>
        <v>43559</v>
      </c>
    </row>
    <row r="31" spans="1:15" ht="15">
      <c r="A31" s="546" t="s">
        <v>98</v>
      </c>
      <c r="B31" s="546" t="s">
        <v>99</v>
      </c>
      <c r="C31" s="546" t="s">
        <v>166</v>
      </c>
      <c r="D31" s="546" t="s">
        <v>116</v>
      </c>
      <c r="E31" s="546" t="s">
        <v>332</v>
      </c>
      <c r="F31" s="546" t="s">
        <v>106</v>
      </c>
      <c r="G31" s="546" t="s">
        <v>107</v>
      </c>
      <c r="H31" s="550">
        <f>'Merluza común Artesanal'!G32</f>
        <v>517.52</v>
      </c>
      <c r="I31" s="550">
        <f>'Merluza común Artesanal'!H32</f>
        <v>0</v>
      </c>
      <c r="J31" s="550">
        <f>'Merluza común Artesanal'!I32</f>
        <v>726.41100000000006</v>
      </c>
      <c r="K31" s="550">
        <f>'Merluza común Artesanal'!J32</f>
        <v>0</v>
      </c>
      <c r="L31" s="550">
        <f>'Merluza común Artesanal'!K32</f>
        <v>726.41100000000006</v>
      </c>
      <c r="M31" s="553">
        <f>'Merluza común Artesanal'!L32</f>
        <v>0</v>
      </c>
      <c r="N31" s="506" t="str">
        <f>'Merluza común Artesanal'!M32</f>
        <v>-</v>
      </c>
      <c r="O31" s="527">
        <f>Resumen_año!$C$5</f>
        <v>43559</v>
      </c>
    </row>
    <row r="32" spans="1:15" ht="15">
      <c r="A32" s="546" t="s">
        <v>98</v>
      </c>
      <c r="B32" s="546" t="s">
        <v>99</v>
      </c>
      <c r="C32" s="546" t="s">
        <v>166</v>
      </c>
      <c r="D32" s="546" t="s">
        <v>116</v>
      </c>
      <c r="E32" s="546" t="s">
        <v>332</v>
      </c>
      <c r="F32" s="546" t="s">
        <v>103</v>
      </c>
      <c r="G32" s="546" t="s">
        <v>107</v>
      </c>
      <c r="H32" s="550">
        <f>'Merluza común Artesanal'!N30</f>
        <v>970.56700000000001</v>
      </c>
      <c r="I32" s="550">
        <f>'Merluza común Artesanal'!O30</f>
        <v>0</v>
      </c>
      <c r="J32" s="550">
        <f>'Merluza común Artesanal'!P30</f>
        <v>970.56700000000001</v>
      </c>
      <c r="K32" s="550">
        <f>'Merluza común Artesanal'!Q30</f>
        <v>244.15600000000001</v>
      </c>
      <c r="L32" s="550">
        <f>'Merluza común Artesanal'!R30</f>
        <v>726.41100000000006</v>
      </c>
      <c r="M32" s="532">
        <f>'Merluza común Artesanal'!S30</f>
        <v>0.25156017049827578</v>
      </c>
      <c r="N32" s="506" t="s">
        <v>336</v>
      </c>
      <c r="O32" s="527">
        <f>Resumen_año!$C$5</f>
        <v>43559</v>
      </c>
    </row>
    <row r="33" spans="1:15" ht="15">
      <c r="A33" s="546" t="s">
        <v>98</v>
      </c>
      <c r="B33" s="546" t="s">
        <v>99</v>
      </c>
      <c r="C33" s="546" t="s">
        <v>166</v>
      </c>
      <c r="D33" s="546" t="s">
        <v>116</v>
      </c>
      <c r="E33" s="546" t="s">
        <v>333</v>
      </c>
      <c r="F33" s="546" t="s">
        <v>103</v>
      </c>
      <c r="G33" s="546" t="s">
        <v>103</v>
      </c>
      <c r="H33" s="550">
        <f>'Merluza común Artesanal'!G33</f>
        <v>0</v>
      </c>
      <c r="I33" s="550">
        <f>'Merluza común Artesanal'!H33</f>
        <v>0</v>
      </c>
      <c r="J33" s="550">
        <f>'Merluza común Artesanal'!I33</f>
        <v>0</v>
      </c>
      <c r="K33" s="550">
        <f>'Merluza común Artesanal'!J33</f>
        <v>0</v>
      </c>
      <c r="L33" s="550">
        <f>'Merluza común Artesanal'!K33</f>
        <v>0</v>
      </c>
      <c r="M33" s="553">
        <f>'Merluza común Artesanal'!L33</f>
        <v>0</v>
      </c>
      <c r="N33" s="506" t="str">
        <f>'Merluza común Artesanal'!M33</f>
        <v>-</v>
      </c>
      <c r="O33" s="527">
        <f>Resumen_año!$C$5</f>
        <v>43559</v>
      </c>
    </row>
    <row r="34" spans="1:15" ht="15">
      <c r="A34" s="546" t="s">
        <v>98</v>
      </c>
      <c r="B34" s="546" t="s">
        <v>99</v>
      </c>
      <c r="C34" s="546" t="s">
        <v>166</v>
      </c>
      <c r="D34" s="546" t="s">
        <v>116</v>
      </c>
      <c r="E34" s="546" t="s">
        <v>333</v>
      </c>
      <c r="F34" s="546" t="s">
        <v>104</v>
      </c>
      <c r="G34" s="546" t="s">
        <v>105</v>
      </c>
      <c r="H34" s="550">
        <f>'Merluza común Artesanal'!G34</f>
        <v>45.698</v>
      </c>
      <c r="I34" s="550">
        <f>'Merluza común Artesanal'!H34</f>
        <v>0</v>
      </c>
      <c r="J34" s="550">
        <f>'Merluza común Artesanal'!I34</f>
        <v>45.698</v>
      </c>
      <c r="K34" s="550">
        <f>'Merluza común Artesanal'!J34</f>
        <v>13.73</v>
      </c>
      <c r="L34" s="550">
        <f>'Merluza común Artesanal'!K34</f>
        <v>31.968</v>
      </c>
      <c r="M34" s="553">
        <f>'Merluza común Artesanal'!L34</f>
        <v>0.30045078559236726</v>
      </c>
      <c r="N34" s="506" t="str">
        <f>'Merluza común Artesanal'!M34</f>
        <v>-</v>
      </c>
      <c r="O34" s="527">
        <f>Resumen_año!$C$5</f>
        <v>43559</v>
      </c>
    </row>
    <row r="35" spans="1:15" ht="15">
      <c r="A35" s="546" t="s">
        <v>98</v>
      </c>
      <c r="B35" s="546" t="s">
        <v>99</v>
      </c>
      <c r="C35" s="546" t="s">
        <v>166</v>
      </c>
      <c r="D35" s="546" t="s">
        <v>116</v>
      </c>
      <c r="E35" s="546" t="s">
        <v>333</v>
      </c>
      <c r="F35" s="546" t="s">
        <v>106</v>
      </c>
      <c r="G35" s="546" t="s">
        <v>107</v>
      </c>
      <c r="H35" s="550">
        <f>'Merluza común Artesanal'!G35</f>
        <v>52.201999999999998</v>
      </c>
      <c r="I35" s="550">
        <f>'Merluza común Artesanal'!H35</f>
        <v>0</v>
      </c>
      <c r="J35" s="550">
        <f>'Merluza común Artesanal'!I35</f>
        <v>84.17</v>
      </c>
      <c r="K35" s="550">
        <f>'Merluza común Artesanal'!J35</f>
        <v>0</v>
      </c>
      <c r="L35" s="550">
        <f>'Merluza común Artesanal'!K35</f>
        <v>84.17</v>
      </c>
      <c r="M35" s="553">
        <f>'Merluza común Artesanal'!L35</f>
        <v>0</v>
      </c>
      <c r="N35" s="506" t="str">
        <f>'Merluza común Artesanal'!M35</f>
        <v>-</v>
      </c>
      <c r="O35" s="527">
        <f>Resumen_año!$C$5</f>
        <v>43559</v>
      </c>
    </row>
    <row r="36" spans="1:15" ht="15">
      <c r="A36" s="546" t="s">
        <v>98</v>
      </c>
      <c r="B36" s="546" t="s">
        <v>99</v>
      </c>
      <c r="C36" s="546" t="s">
        <v>166</v>
      </c>
      <c r="D36" s="546" t="s">
        <v>116</v>
      </c>
      <c r="E36" s="546" t="s">
        <v>333</v>
      </c>
      <c r="F36" s="546" t="s">
        <v>103</v>
      </c>
      <c r="G36" s="546" t="s">
        <v>107</v>
      </c>
      <c r="H36" s="550">
        <f>'Merluza común Artesanal'!N33</f>
        <v>97.9</v>
      </c>
      <c r="I36" s="550">
        <f>'Merluza común Artesanal'!O33</f>
        <v>0</v>
      </c>
      <c r="J36" s="550">
        <f>'Merluza común Artesanal'!P33</f>
        <v>97.9</v>
      </c>
      <c r="K36" s="550">
        <f>'Merluza común Artesanal'!Q33</f>
        <v>13.73</v>
      </c>
      <c r="L36" s="550">
        <f>'Merluza común Artesanal'!R33</f>
        <v>84.17</v>
      </c>
      <c r="M36" s="553">
        <f>'Merluza común Artesanal'!S33</f>
        <v>0.14024514811031666</v>
      </c>
      <c r="N36" s="506" t="s">
        <v>336</v>
      </c>
      <c r="O36" s="527">
        <f>Resumen_año!$C$5</f>
        <v>43559</v>
      </c>
    </row>
    <row r="37" spans="1:15" ht="15">
      <c r="A37" s="546" t="s">
        <v>98</v>
      </c>
      <c r="B37" s="546" t="s">
        <v>99</v>
      </c>
      <c r="C37" s="546" t="s">
        <v>166</v>
      </c>
      <c r="D37" s="546" t="s">
        <v>116</v>
      </c>
      <c r="E37" s="546" t="s">
        <v>334</v>
      </c>
      <c r="F37" s="546" t="s">
        <v>103</v>
      </c>
      <c r="G37" s="546" t="s">
        <v>103</v>
      </c>
      <c r="H37" s="550">
        <f>'Merluza común Artesanal'!G36</f>
        <v>0</v>
      </c>
      <c r="I37" s="550">
        <f>'Merluza común Artesanal'!H36</f>
        <v>0</v>
      </c>
      <c r="J37" s="550">
        <f>'Merluza común Artesanal'!I36</f>
        <v>0</v>
      </c>
      <c r="K37" s="550">
        <f>'Merluza común Artesanal'!J36</f>
        <v>0</v>
      </c>
      <c r="L37" s="550">
        <f>'Merluza común Artesanal'!K36</f>
        <v>0</v>
      </c>
      <c r="M37" s="553">
        <f>'Merluza común Artesanal'!L36</f>
        <v>0</v>
      </c>
      <c r="N37" s="506" t="str">
        <f>'Merluza común Artesanal'!M36</f>
        <v>-</v>
      </c>
      <c r="O37" s="527">
        <f>Resumen_año!$C$5</f>
        <v>43559</v>
      </c>
    </row>
    <row r="38" spans="1:15" ht="15">
      <c r="A38" s="546" t="s">
        <v>98</v>
      </c>
      <c r="B38" s="546" t="s">
        <v>99</v>
      </c>
      <c r="C38" s="546" t="s">
        <v>166</v>
      </c>
      <c r="D38" s="546" t="s">
        <v>116</v>
      </c>
      <c r="E38" s="546" t="s">
        <v>334</v>
      </c>
      <c r="F38" s="546" t="s">
        <v>104</v>
      </c>
      <c r="G38" s="546" t="s">
        <v>105</v>
      </c>
      <c r="H38" s="550">
        <f>'Merluza común Artesanal'!G37</f>
        <v>66.134</v>
      </c>
      <c r="I38" s="550">
        <f>'Merluza común Artesanal'!H37</f>
        <v>0</v>
      </c>
      <c r="J38" s="550">
        <f>'Merluza común Artesanal'!I37</f>
        <v>66.134</v>
      </c>
      <c r="K38" s="550">
        <f>'Merluza común Artesanal'!J37</f>
        <v>6.7</v>
      </c>
      <c r="L38" s="550">
        <f>'Merluza común Artesanal'!K37</f>
        <v>59.433999999999997</v>
      </c>
      <c r="M38" s="532">
        <f>'Merluza común Artesanal'!L37</f>
        <v>0.10130946260622373</v>
      </c>
      <c r="N38" s="506" t="str">
        <f>'Merluza común Artesanal'!M37</f>
        <v>-</v>
      </c>
      <c r="O38" s="527">
        <f>Resumen_año!$C$5</f>
        <v>43559</v>
      </c>
    </row>
    <row r="39" spans="1:15" ht="15">
      <c r="A39" s="546" t="s">
        <v>98</v>
      </c>
      <c r="B39" s="546" t="s">
        <v>99</v>
      </c>
      <c r="C39" s="546" t="s">
        <v>166</v>
      </c>
      <c r="D39" s="546" t="s">
        <v>116</v>
      </c>
      <c r="E39" s="546" t="s">
        <v>334</v>
      </c>
      <c r="F39" s="546" t="s">
        <v>106</v>
      </c>
      <c r="G39" s="546" t="s">
        <v>107</v>
      </c>
      <c r="H39" s="550">
        <f>'Merluza común Artesanal'!G38</f>
        <v>75.546000000000006</v>
      </c>
      <c r="I39" s="550">
        <f>'Merluza común Artesanal'!H38</f>
        <v>0</v>
      </c>
      <c r="J39" s="550">
        <f>'Merluza común Artesanal'!I38</f>
        <v>134.98000000000002</v>
      </c>
      <c r="K39" s="550">
        <f>'Merluza común Artesanal'!J38</f>
        <v>0</v>
      </c>
      <c r="L39" s="550">
        <f>'Merluza común Artesanal'!K38</f>
        <v>134.98000000000002</v>
      </c>
      <c r="M39" s="532">
        <f>'Merluza común Artesanal'!L38</f>
        <v>0</v>
      </c>
      <c r="N39" s="506" t="str">
        <f>'Merluza común Artesanal'!M38</f>
        <v>-</v>
      </c>
      <c r="O39" s="527">
        <f>Resumen_año!$C$5</f>
        <v>43559</v>
      </c>
    </row>
    <row r="40" spans="1:15" ht="15">
      <c r="A40" s="546" t="s">
        <v>98</v>
      </c>
      <c r="B40" s="546" t="s">
        <v>99</v>
      </c>
      <c r="C40" s="546" t="s">
        <v>166</v>
      </c>
      <c r="D40" s="546" t="s">
        <v>116</v>
      </c>
      <c r="E40" s="546" t="s">
        <v>334</v>
      </c>
      <c r="F40" s="546" t="s">
        <v>103</v>
      </c>
      <c r="G40" s="546" t="s">
        <v>107</v>
      </c>
      <c r="H40" s="550">
        <f>'Merluza común Artesanal'!N36</f>
        <v>141.68</v>
      </c>
      <c r="I40" s="550">
        <f>'Merluza común Artesanal'!O36</f>
        <v>0</v>
      </c>
      <c r="J40" s="550">
        <f>'Merluza común Artesanal'!P36</f>
        <v>141.68</v>
      </c>
      <c r="K40" s="550">
        <f>'Merluza común Artesanal'!Q36</f>
        <v>6.7</v>
      </c>
      <c r="L40" s="550">
        <f>'Merluza común Artesanal'!R36</f>
        <v>134.98000000000002</v>
      </c>
      <c r="M40" s="553">
        <f>'Merluza común Artesanal'!S36</f>
        <v>4.7289666854884248E-2</v>
      </c>
      <c r="N40" s="506" t="s">
        <v>336</v>
      </c>
      <c r="O40" s="527">
        <f>Resumen_año!$C$5</f>
        <v>43559</v>
      </c>
    </row>
    <row r="41" spans="1:15" ht="15">
      <c r="A41" s="546" t="s">
        <v>98</v>
      </c>
      <c r="B41" s="546" t="s">
        <v>99</v>
      </c>
      <c r="C41" s="546" t="s">
        <v>166</v>
      </c>
      <c r="D41" s="546" t="s">
        <v>116</v>
      </c>
      <c r="E41" s="546" t="s">
        <v>335</v>
      </c>
      <c r="F41" s="546" t="s">
        <v>103</v>
      </c>
      <c r="G41" s="546" t="s">
        <v>103</v>
      </c>
      <c r="H41" s="550">
        <f>'Merluza común Artesanal'!G39</f>
        <v>0</v>
      </c>
      <c r="I41" s="550">
        <f>'Merluza común Artesanal'!H39</f>
        <v>0</v>
      </c>
      <c r="J41" s="550">
        <f>'Merluza común Artesanal'!I39</f>
        <v>0</v>
      </c>
      <c r="K41" s="550">
        <f>'Merluza común Artesanal'!J39</f>
        <v>0</v>
      </c>
      <c r="L41" s="550">
        <f>'Merluza común Artesanal'!K39</f>
        <v>0</v>
      </c>
      <c r="M41" s="553">
        <f>'Merluza común Artesanal'!L39</f>
        <v>0</v>
      </c>
      <c r="N41" s="506" t="str">
        <f>'Merluza común Artesanal'!M39</f>
        <v>-</v>
      </c>
      <c r="O41" s="527">
        <f>Resumen_año!$C$5</f>
        <v>43559</v>
      </c>
    </row>
    <row r="42" spans="1:15" ht="15">
      <c r="A42" s="546" t="s">
        <v>98</v>
      </c>
      <c r="B42" s="546" t="s">
        <v>99</v>
      </c>
      <c r="C42" s="546" t="s">
        <v>166</v>
      </c>
      <c r="D42" s="546" t="s">
        <v>116</v>
      </c>
      <c r="E42" s="546" t="s">
        <v>335</v>
      </c>
      <c r="F42" s="546" t="s">
        <v>104</v>
      </c>
      <c r="G42" s="546" t="s">
        <v>105</v>
      </c>
      <c r="H42" s="550">
        <f>'Merluza común Artesanal'!G40</f>
        <v>120.667</v>
      </c>
      <c r="I42" s="550">
        <f>'Merluza común Artesanal'!H40</f>
        <v>0</v>
      </c>
      <c r="J42" s="550">
        <f>'Merluza común Artesanal'!I40</f>
        <v>120.667</v>
      </c>
      <c r="K42" s="550">
        <f>'Merluza común Artesanal'!J40</f>
        <v>48.823</v>
      </c>
      <c r="L42" s="550">
        <f>'Merluza común Artesanal'!K40</f>
        <v>71.843999999999994</v>
      </c>
      <c r="M42" s="553">
        <f>'Merluza común Artesanal'!L40</f>
        <v>0.40460937953210074</v>
      </c>
      <c r="N42" s="506" t="str">
        <f>'Merluza común Artesanal'!M40</f>
        <v>-</v>
      </c>
      <c r="O42" s="527">
        <f>Resumen_año!$C$5</f>
        <v>43559</v>
      </c>
    </row>
    <row r="43" spans="1:15" ht="15">
      <c r="A43" s="546" t="s">
        <v>98</v>
      </c>
      <c r="B43" s="546" t="s">
        <v>99</v>
      </c>
      <c r="C43" s="546" t="s">
        <v>166</v>
      </c>
      <c r="D43" s="546" t="s">
        <v>116</v>
      </c>
      <c r="E43" s="546" t="s">
        <v>335</v>
      </c>
      <c r="F43" s="546" t="s">
        <v>106</v>
      </c>
      <c r="G43" s="546" t="s">
        <v>107</v>
      </c>
      <c r="H43" s="550">
        <f>'Merluza común Artesanal'!G41</f>
        <v>137.839</v>
      </c>
      <c r="I43" s="550">
        <f>'Merluza común Artesanal'!H41</f>
        <v>0</v>
      </c>
      <c r="J43" s="550">
        <f>'Merluza común Artesanal'!I41</f>
        <v>209.68299999999999</v>
      </c>
      <c r="K43" s="550">
        <f>'Merluza común Artesanal'!J41</f>
        <v>0</v>
      </c>
      <c r="L43" s="550">
        <f>'Merluza común Artesanal'!K41</f>
        <v>209.68299999999999</v>
      </c>
      <c r="M43" s="553">
        <f>'Merluza común Artesanal'!L41</f>
        <v>0</v>
      </c>
      <c r="N43" s="506" t="str">
        <f>'Merluza común Artesanal'!M41</f>
        <v>-</v>
      </c>
      <c r="O43" s="527">
        <f>Resumen_año!$C$5</f>
        <v>43559</v>
      </c>
    </row>
    <row r="44" spans="1:15" ht="15">
      <c r="A44" s="546" t="s">
        <v>98</v>
      </c>
      <c r="B44" s="546" t="s">
        <v>99</v>
      </c>
      <c r="C44" s="546" t="s">
        <v>166</v>
      </c>
      <c r="D44" s="546" t="s">
        <v>116</v>
      </c>
      <c r="E44" s="546" t="s">
        <v>335</v>
      </c>
      <c r="F44" s="546" t="s">
        <v>103</v>
      </c>
      <c r="G44" s="546" t="s">
        <v>107</v>
      </c>
      <c r="H44" s="550">
        <f>'Merluza común Artesanal'!N39</f>
        <v>258.50599999999997</v>
      </c>
      <c r="I44" s="550">
        <f>'Merluza común Artesanal'!O39</f>
        <v>0</v>
      </c>
      <c r="J44" s="550">
        <f>'Merluza común Artesanal'!P39</f>
        <v>258.50599999999997</v>
      </c>
      <c r="K44" s="550">
        <f>'Merluza común Artesanal'!Q39</f>
        <v>48.823</v>
      </c>
      <c r="L44" s="550">
        <f>'Merluza común Artesanal'!R39</f>
        <v>209.68299999999996</v>
      </c>
      <c r="M44" s="553">
        <f>'Merluza común Artesanal'!S39</f>
        <v>0.18886602245209011</v>
      </c>
      <c r="N44" s="506" t="s">
        <v>336</v>
      </c>
      <c r="O44" s="527">
        <f>Resumen_año!$C$5</f>
        <v>43559</v>
      </c>
    </row>
    <row r="45" spans="1:15" ht="15">
      <c r="A45" s="546" t="s">
        <v>98</v>
      </c>
      <c r="B45" s="546" t="s">
        <v>99</v>
      </c>
      <c r="C45" s="546" t="s">
        <v>166</v>
      </c>
      <c r="D45" s="546" t="s">
        <v>115</v>
      </c>
      <c r="E45" s="546" t="s">
        <v>115</v>
      </c>
      <c r="F45" s="546" t="s">
        <v>103</v>
      </c>
      <c r="G45" s="546" t="s">
        <v>103</v>
      </c>
      <c r="H45" s="550">
        <f>'Merluza común Artesanal'!G42</f>
        <v>0</v>
      </c>
      <c r="I45" s="550">
        <f>'Merluza común Artesanal'!H42</f>
        <v>0</v>
      </c>
      <c r="J45" s="550">
        <f>'Merluza común Artesanal'!I42</f>
        <v>0</v>
      </c>
      <c r="K45" s="550">
        <f>'Merluza común Artesanal'!J42</f>
        <v>0</v>
      </c>
      <c r="L45" s="550">
        <f>'Merluza común Artesanal'!K42</f>
        <v>0</v>
      </c>
      <c r="M45" s="553">
        <f>'Merluza común Artesanal'!L42</f>
        <v>0</v>
      </c>
      <c r="N45" s="506" t="str">
        <f>'Merluza común Artesanal'!M42</f>
        <v>-</v>
      </c>
      <c r="O45" s="527">
        <f>Resumen_año!$C$5</f>
        <v>43559</v>
      </c>
    </row>
    <row r="46" spans="1:15" ht="15">
      <c r="A46" s="546" t="s">
        <v>98</v>
      </c>
      <c r="B46" s="546" t="s">
        <v>99</v>
      </c>
      <c r="C46" s="546" t="s">
        <v>166</v>
      </c>
      <c r="D46" s="546" t="s">
        <v>115</v>
      </c>
      <c r="E46" s="546" t="s">
        <v>115</v>
      </c>
      <c r="F46" s="546" t="s">
        <v>104</v>
      </c>
      <c r="G46" s="546" t="s">
        <v>105</v>
      </c>
      <c r="H46" s="550">
        <f>'Merluza común Artesanal'!G43</f>
        <v>107.926</v>
      </c>
      <c r="I46" s="550">
        <f>'Merluza común Artesanal'!H43</f>
        <v>0</v>
      </c>
      <c r="J46" s="550">
        <f>'Merluza común Artesanal'!I43</f>
        <v>107.926</v>
      </c>
      <c r="K46" s="550">
        <f>'Merluza común Artesanal'!J43</f>
        <v>14.817</v>
      </c>
      <c r="L46" s="550">
        <f>'Merluza común Artesanal'!K43</f>
        <v>93.109000000000009</v>
      </c>
      <c r="M46" s="553">
        <f>'Merluza común Artesanal'!L43</f>
        <v>0.13728851249930507</v>
      </c>
      <c r="N46" s="506" t="str">
        <f>'Merluza común Artesanal'!M43</f>
        <v>-</v>
      </c>
      <c r="O46" s="527">
        <f>Resumen_año!$C$5</f>
        <v>43559</v>
      </c>
    </row>
    <row r="47" spans="1:15" ht="15">
      <c r="A47" s="546" t="s">
        <v>98</v>
      </c>
      <c r="B47" s="546" t="s">
        <v>99</v>
      </c>
      <c r="C47" s="546" t="s">
        <v>166</v>
      </c>
      <c r="D47" s="546" t="s">
        <v>115</v>
      </c>
      <c r="E47" s="546" t="s">
        <v>115</v>
      </c>
      <c r="F47" s="546" t="s">
        <v>106</v>
      </c>
      <c r="G47" s="546" t="s">
        <v>107</v>
      </c>
      <c r="H47" s="550">
        <f>'Merluza común Artesanal'!G44</f>
        <v>123.283</v>
      </c>
      <c r="I47" s="550">
        <f>'Merluza común Artesanal'!H44</f>
        <v>0</v>
      </c>
      <c r="J47" s="550">
        <f>'Merluza común Artesanal'!I44</f>
        <v>216.392</v>
      </c>
      <c r="K47" s="550">
        <f>'Merluza común Artesanal'!J44</f>
        <v>0</v>
      </c>
      <c r="L47" s="550">
        <f>'Merluza común Artesanal'!K44</f>
        <v>216.392</v>
      </c>
      <c r="M47" s="553">
        <f>'Merluza común Artesanal'!L44</f>
        <v>0</v>
      </c>
      <c r="N47" s="506" t="str">
        <f>'Merluza común Artesanal'!M44</f>
        <v>-</v>
      </c>
      <c r="O47" s="527">
        <f>Resumen_año!$C$5</f>
        <v>43559</v>
      </c>
    </row>
    <row r="48" spans="1:15" ht="15">
      <c r="A48" s="546" t="s">
        <v>98</v>
      </c>
      <c r="B48" s="546" t="s">
        <v>99</v>
      </c>
      <c r="C48" s="546" t="s">
        <v>166</v>
      </c>
      <c r="D48" s="546" t="s">
        <v>115</v>
      </c>
      <c r="E48" s="546" t="s">
        <v>115</v>
      </c>
      <c r="F48" s="546" t="s">
        <v>103</v>
      </c>
      <c r="G48" s="546" t="s">
        <v>107</v>
      </c>
      <c r="H48" s="550">
        <f>'Merluza común Artesanal'!N42</f>
        <v>231.209</v>
      </c>
      <c r="I48" s="550">
        <f>'Merluza común Artesanal'!O42</f>
        <v>0</v>
      </c>
      <c r="J48" s="550">
        <f>'Merluza común Artesanal'!P42</f>
        <v>231.209</v>
      </c>
      <c r="K48" s="550">
        <f>'Merluza común Artesanal'!Q42</f>
        <v>14.817</v>
      </c>
      <c r="L48" s="550">
        <f>'Merluza común Artesanal'!R42</f>
        <v>216.392</v>
      </c>
      <c r="M48" s="553">
        <f>'Merluza común Artesanal'!S42</f>
        <v>6.4084875588753032E-2</v>
      </c>
      <c r="N48" s="506" t="s">
        <v>336</v>
      </c>
      <c r="O48" s="527">
        <f>Resumen_año!$C$5</f>
        <v>43559</v>
      </c>
    </row>
    <row r="49" spans="1:15" ht="15">
      <c r="A49" s="546" t="s">
        <v>98</v>
      </c>
      <c r="B49" s="546" t="s">
        <v>99</v>
      </c>
      <c r="C49" s="546" t="s">
        <v>166</v>
      </c>
      <c r="D49" s="546" t="s">
        <v>100</v>
      </c>
      <c r="E49" s="546" t="s">
        <v>102</v>
      </c>
      <c r="F49" s="546" t="s">
        <v>103</v>
      </c>
      <c r="G49" s="546" t="s">
        <v>103</v>
      </c>
      <c r="H49" s="550">
        <f>'Merluza común Artesanal'!G45</f>
        <v>130.67099999999999</v>
      </c>
      <c r="I49" s="550">
        <f>'Merluza común Artesanal'!H45</f>
        <v>0</v>
      </c>
      <c r="J49" s="550">
        <f>'Merluza común Artesanal'!I45</f>
        <v>130.67099999999999</v>
      </c>
      <c r="K49" s="550">
        <f>'Merluza común Artesanal'!J45</f>
        <v>125.21599999999999</v>
      </c>
      <c r="L49" s="550">
        <f>'Merluza común Artesanal'!K45</f>
        <v>5.4549999999999983</v>
      </c>
      <c r="M49" s="553">
        <f>'Merluza común Artesanal'!L45</f>
        <v>0.95825393545622217</v>
      </c>
      <c r="N49" s="531" t="str">
        <f>'Merluza común Artesanal'!M45</f>
        <v>-</v>
      </c>
      <c r="O49" s="527">
        <f>Resumen_año!$C$5</f>
        <v>43559</v>
      </c>
    </row>
    <row r="50" spans="1:15" ht="15">
      <c r="A50" s="546" t="s">
        <v>98</v>
      </c>
      <c r="B50" s="546" t="s">
        <v>99</v>
      </c>
      <c r="C50" s="546" t="s">
        <v>166</v>
      </c>
      <c r="D50" s="546" t="s">
        <v>100</v>
      </c>
      <c r="E50" s="546" t="s">
        <v>102</v>
      </c>
      <c r="F50" s="546" t="s">
        <v>104</v>
      </c>
      <c r="G50" s="546" t="s">
        <v>104</v>
      </c>
      <c r="H50" s="550">
        <f>'Merluza común Artesanal'!G46</f>
        <v>122.35599999999999</v>
      </c>
      <c r="I50" s="550">
        <f>'Merluza común Artesanal'!H46</f>
        <v>0</v>
      </c>
      <c r="J50" s="550">
        <f>'Merluza común Artesanal'!I46</f>
        <v>127.81099999999999</v>
      </c>
      <c r="K50" s="550">
        <f>'Merluza común Artesanal'!J46</f>
        <v>106.00700000000001</v>
      </c>
      <c r="L50" s="550">
        <f>'Merluza común Artesanal'!K46</f>
        <v>21.803999999999988</v>
      </c>
      <c r="M50" s="553">
        <f>'Merluza común Artesanal'!L46</f>
        <v>0.82940435486773445</v>
      </c>
      <c r="N50" s="531" t="str">
        <f>'Merluza común Artesanal'!M46</f>
        <v>-</v>
      </c>
      <c r="O50" s="527">
        <f>Resumen_año!$C$5</f>
        <v>43559</v>
      </c>
    </row>
    <row r="51" spans="1:15" ht="15">
      <c r="A51" s="546" t="s">
        <v>98</v>
      </c>
      <c r="B51" s="546" t="s">
        <v>99</v>
      </c>
      <c r="C51" s="546" t="s">
        <v>166</v>
      </c>
      <c r="D51" s="546" t="s">
        <v>100</v>
      </c>
      <c r="E51" s="546" t="s">
        <v>102</v>
      </c>
      <c r="F51" s="546" t="s">
        <v>109</v>
      </c>
      <c r="G51" s="546" t="s">
        <v>109</v>
      </c>
      <c r="H51" s="550">
        <f>'Merluza común Artesanal'!G47</f>
        <v>122.35599999999999</v>
      </c>
      <c r="I51" s="550">
        <f>'Merluza común Artesanal'!H47</f>
        <v>0</v>
      </c>
      <c r="J51" s="550">
        <f>'Merluza común Artesanal'!I47</f>
        <v>144.15999999999997</v>
      </c>
      <c r="K51" s="550">
        <f>'Merluza común Artesanal'!J47</f>
        <v>103.964</v>
      </c>
      <c r="L51" s="550">
        <f>'Merluza común Artesanal'!K47</f>
        <v>40.19599999999997</v>
      </c>
      <c r="M51" s="553">
        <f>'Merluza común Artesanal'!L47</f>
        <v>0.72117092119866832</v>
      </c>
      <c r="N51" s="506" t="str">
        <f>'Merluza común Artesanal'!M47</f>
        <v>-</v>
      </c>
      <c r="O51" s="527">
        <f>Resumen_año!$C$5</f>
        <v>43559</v>
      </c>
    </row>
    <row r="52" spans="1:15" ht="15">
      <c r="A52" s="546" t="s">
        <v>98</v>
      </c>
      <c r="B52" s="546" t="s">
        <v>99</v>
      </c>
      <c r="C52" s="546" t="s">
        <v>166</v>
      </c>
      <c r="D52" s="546" t="s">
        <v>100</v>
      </c>
      <c r="E52" s="546" t="s">
        <v>102</v>
      </c>
      <c r="F52" s="546" t="s">
        <v>110</v>
      </c>
      <c r="G52" s="546" t="s">
        <v>110</v>
      </c>
      <c r="H52" s="550">
        <f>'Merluza común Artesanal'!G48</f>
        <v>122.35599999999999</v>
      </c>
      <c r="I52" s="550">
        <f>'Merluza común Artesanal'!H48</f>
        <v>0</v>
      </c>
      <c r="J52" s="550">
        <f>'Merluza común Artesanal'!I48</f>
        <v>162.55199999999996</v>
      </c>
      <c r="K52" s="550">
        <f>'Merluza común Artesanal'!J48</f>
        <v>13.205</v>
      </c>
      <c r="L52" s="550">
        <f>'Merluza común Artesanal'!K48</f>
        <v>149.34699999999995</v>
      </c>
      <c r="M52" s="553">
        <f>'Merluza común Artesanal'!L48</f>
        <v>8.1235543087750398E-2</v>
      </c>
      <c r="N52" s="506" t="str">
        <f>'Merluza común Artesanal'!M48</f>
        <v>-</v>
      </c>
      <c r="O52" s="527">
        <f>Resumen_año!$C$5</f>
        <v>43559</v>
      </c>
    </row>
    <row r="53" spans="1:15" ht="15">
      <c r="A53" s="546" t="s">
        <v>98</v>
      </c>
      <c r="B53" s="546" t="s">
        <v>99</v>
      </c>
      <c r="C53" s="546" t="s">
        <v>166</v>
      </c>
      <c r="D53" s="546" t="s">
        <v>100</v>
      </c>
      <c r="E53" s="546" t="s">
        <v>102</v>
      </c>
      <c r="F53" s="546" t="s">
        <v>111</v>
      </c>
      <c r="G53" s="546" t="s">
        <v>111</v>
      </c>
      <c r="H53" s="550">
        <f>'Merluza común Artesanal'!G49</f>
        <v>122.355</v>
      </c>
      <c r="I53" s="550">
        <f>'Merluza común Artesanal'!H49</f>
        <v>0</v>
      </c>
      <c r="J53" s="550">
        <f>'Merluza común Artesanal'!I49</f>
        <v>271.70199999999994</v>
      </c>
      <c r="K53" s="550">
        <f>'Merluza común Artesanal'!J49</f>
        <v>0</v>
      </c>
      <c r="L53" s="550">
        <f>'Merluza común Artesanal'!K49</f>
        <v>271.70199999999994</v>
      </c>
      <c r="M53" s="553">
        <f>'Merluza común Artesanal'!L49</f>
        <v>0</v>
      </c>
      <c r="N53" s="506" t="str">
        <f>'Merluza común Artesanal'!M49</f>
        <v>-</v>
      </c>
      <c r="O53" s="527">
        <f>Resumen_año!$C$5</f>
        <v>43559</v>
      </c>
    </row>
    <row r="54" spans="1:15" ht="15">
      <c r="A54" s="546" t="s">
        <v>98</v>
      </c>
      <c r="B54" s="546" t="s">
        <v>99</v>
      </c>
      <c r="C54" s="546" t="s">
        <v>166</v>
      </c>
      <c r="D54" s="546" t="s">
        <v>100</v>
      </c>
      <c r="E54" s="546" t="s">
        <v>102</v>
      </c>
      <c r="F54" s="546" t="s">
        <v>105</v>
      </c>
      <c r="G54" s="546" t="s">
        <v>105</v>
      </c>
      <c r="H54" s="550">
        <f>'Merluza común Artesanal'!G50</f>
        <v>122.355</v>
      </c>
      <c r="I54" s="550">
        <f>'Merluza común Artesanal'!H50</f>
        <v>0</v>
      </c>
      <c r="J54" s="550">
        <f>'Merluza común Artesanal'!I50</f>
        <v>394.05699999999996</v>
      </c>
      <c r="K54" s="550">
        <f>'Merluza común Artesanal'!J50</f>
        <v>0</v>
      </c>
      <c r="L54" s="550">
        <f>'Merluza común Artesanal'!K50</f>
        <v>394.05699999999996</v>
      </c>
      <c r="M54" s="553">
        <f>'Merluza común Artesanal'!L50</f>
        <v>0</v>
      </c>
      <c r="N54" s="506" t="str">
        <f>'Merluza común Artesanal'!M50</f>
        <v>-</v>
      </c>
      <c r="O54" s="527">
        <f>Resumen_año!$C$5</f>
        <v>43559</v>
      </c>
    </row>
    <row r="55" spans="1:15" ht="15">
      <c r="A55" s="546" t="s">
        <v>98</v>
      </c>
      <c r="B55" s="546" t="s">
        <v>99</v>
      </c>
      <c r="C55" s="546" t="s">
        <v>166</v>
      </c>
      <c r="D55" s="546" t="s">
        <v>100</v>
      </c>
      <c r="E55" s="546" t="s">
        <v>102</v>
      </c>
      <c r="F55" s="546" t="s">
        <v>106</v>
      </c>
      <c r="G55" s="546" t="s">
        <v>106</v>
      </c>
      <c r="H55" s="550">
        <f>'Merluza común Artesanal'!G51</f>
        <v>148.49</v>
      </c>
      <c r="I55" s="550">
        <f>'Merluza común Artesanal'!H51</f>
        <v>0</v>
      </c>
      <c r="J55" s="550">
        <f>'Merluza común Artesanal'!I51</f>
        <v>542.54700000000003</v>
      </c>
      <c r="K55" s="550">
        <f>'Merluza común Artesanal'!J51</f>
        <v>0</v>
      </c>
      <c r="L55" s="550">
        <f>'Merluza común Artesanal'!K51</f>
        <v>542.54700000000003</v>
      </c>
      <c r="M55" s="553">
        <f>'Merluza común Artesanal'!L51</f>
        <v>0</v>
      </c>
      <c r="N55" s="506" t="str">
        <f>'Merluza común Artesanal'!M51</f>
        <v>-</v>
      </c>
      <c r="O55" s="527">
        <f>Resumen_año!$C$5</f>
        <v>43559</v>
      </c>
    </row>
    <row r="56" spans="1:15" ht="15">
      <c r="A56" s="546" t="s">
        <v>98</v>
      </c>
      <c r="B56" s="546" t="s">
        <v>99</v>
      </c>
      <c r="C56" s="546" t="s">
        <v>166</v>
      </c>
      <c r="D56" s="546" t="s">
        <v>100</v>
      </c>
      <c r="E56" s="546" t="s">
        <v>102</v>
      </c>
      <c r="F56" s="546" t="s">
        <v>112</v>
      </c>
      <c r="G56" s="546" t="s">
        <v>112</v>
      </c>
      <c r="H56" s="550">
        <f>'Merluza común Artesanal'!G52</f>
        <v>148.49</v>
      </c>
      <c r="I56" s="550">
        <f>'Merluza común Artesanal'!H52</f>
        <v>0</v>
      </c>
      <c r="J56" s="550">
        <f>'Merluza común Artesanal'!I52</f>
        <v>691.03700000000003</v>
      </c>
      <c r="K56" s="550">
        <f>'Merluza común Artesanal'!J52</f>
        <v>0</v>
      </c>
      <c r="L56" s="550">
        <f>'Merluza común Artesanal'!K52</f>
        <v>691.03700000000003</v>
      </c>
      <c r="M56" s="553">
        <f>'Merluza común Artesanal'!L52</f>
        <v>0</v>
      </c>
      <c r="N56" s="506" t="str">
        <f>'Merluza común Artesanal'!M52</f>
        <v>-</v>
      </c>
      <c r="O56" s="527">
        <f>Resumen_año!$C$5</f>
        <v>43559</v>
      </c>
    </row>
    <row r="57" spans="1:15" ht="15">
      <c r="A57" s="546" t="s">
        <v>98</v>
      </c>
      <c r="B57" s="546" t="s">
        <v>99</v>
      </c>
      <c r="C57" s="546" t="s">
        <v>166</v>
      </c>
      <c r="D57" s="546" t="s">
        <v>100</v>
      </c>
      <c r="E57" s="546" t="s">
        <v>102</v>
      </c>
      <c r="F57" s="546" t="s">
        <v>113</v>
      </c>
      <c r="G57" s="546" t="s">
        <v>113</v>
      </c>
      <c r="H57" s="550">
        <f>'Merluza común Artesanal'!G53</f>
        <v>148.49</v>
      </c>
      <c r="I57" s="550">
        <f>'Merluza común Artesanal'!H53</f>
        <v>0</v>
      </c>
      <c r="J57" s="550">
        <f>'Merluza común Artesanal'!I53</f>
        <v>839.52700000000004</v>
      </c>
      <c r="K57" s="550">
        <f>'Merluza común Artesanal'!J53</f>
        <v>0</v>
      </c>
      <c r="L57" s="550">
        <f>'Merluza común Artesanal'!K53</f>
        <v>839.52700000000004</v>
      </c>
      <c r="M57" s="553">
        <f>'Merluza común Artesanal'!L53</f>
        <v>0</v>
      </c>
      <c r="N57" s="506" t="str">
        <f>'Merluza común Artesanal'!M53</f>
        <v>-</v>
      </c>
      <c r="O57" s="527">
        <f>Resumen_año!$C$5</f>
        <v>43559</v>
      </c>
    </row>
    <row r="58" spans="1:15" ht="15">
      <c r="A58" s="546" t="s">
        <v>98</v>
      </c>
      <c r="B58" s="546" t="s">
        <v>99</v>
      </c>
      <c r="C58" s="546" t="s">
        <v>166</v>
      </c>
      <c r="D58" s="546" t="s">
        <v>100</v>
      </c>
      <c r="E58" s="546" t="s">
        <v>102</v>
      </c>
      <c r="F58" s="546" t="s">
        <v>114</v>
      </c>
      <c r="G58" s="546" t="s">
        <v>114</v>
      </c>
      <c r="H58" s="550">
        <f>'Merluza común Artesanal'!G54</f>
        <v>148.49</v>
      </c>
      <c r="I58" s="550">
        <f>'Merluza común Artesanal'!H54</f>
        <v>0</v>
      </c>
      <c r="J58" s="550">
        <f>'Merluza común Artesanal'!I54</f>
        <v>988.01700000000005</v>
      </c>
      <c r="K58" s="550">
        <f>'Merluza común Artesanal'!J54</f>
        <v>0</v>
      </c>
      <c r="L58" s="550">
        <f>'Merluza común Artesanal'!K54</f>
        <v>988.01700000000005</v>
      </c>
      <c r="M58" s="553">
        <f>'Merluza común Artesanal'!L54</f>
        <v>0</v>
      </c>
      <c r="N58" s="506" t="str">
        <f>'Merluza común Artesanal'!M54</f>
        <v>-</v>
      </c>
      <c r="O58" s="527">
        <f>Resumen_año!$C$5</f>
        <v>43559</v>
      </c>
    </row>
    <row r="59" spans="1:15" ht="15">
      <c r="A59" s="546" t="s">
        <v>98</v>
      </c>
      <c r="B59" s="546" t="s">
        <v>99</v>
      </c>
      <c r="C59" s="546" t="s">
        <v>166</v>
      </c>
      <c r="D59" s="546" t="s">
        <v>100</v>
      </c>
      <c r="E59" s="546" t="s">
        <v>102</v>
      </c>
      <c r="F59" s="546" t="s">
        <v>107</v>
      </c>
      <c r="G59" s="546" t="s">
        <v>107</v>
      </c>
      <c r="H59" s="550">
        <f>'Merluza común Artesanal'!G55</f>
        <v>148.489</v>
      </c>
      <c r="I59" s="550">
        <f>'Merluza común Artesanal'!H55</f>
        <v>0</v>
      </c>
      <c r="J59" s="550">
        <f>'Merluza común Artesanal'!I55</f>
        <v>1136.5060000000001</v>
      </c>
      <c r="K59" s="550">
        <f>'Merluza común Artesanal'!J55</f>
        <v>0</v>
      </c>
      <c r="L59" s="550">
        <f>'Merluza común Artesanal'!K55</f>
        <v>1136.5060000000001</v>
      </c>
      <c r="M59" s="553">
        <f>'Merluza común Artesanal'!L55</f>
        <v>0</v>
      </c>
      <c r="N59" s="506" t="str">
        <f>'Merluza común Artesanal'!M55</f>
        <v>-</v>
      </c>
      <c r="O59" s="527">
        <f>Resumen_año!$C$5</f>
        <v>43559</v>
      </c>
    </row>
    <row r="60" spans="1:15" ht="15">
      <c r="A60" s="546" t="s">
        <v>98</v>
      </c>
      <c r="B60" s="546" t="s">
        <v>99</v>
      </c>
      <c r="C60" s="546" t="s">
        <v>166</v>
      </c>
      <c r="D60" s="546" t="s">
        <v>100</v>
      </c>
      <c r="E60" s="546" t="s">
        <v>102</v>
      </c>
      <c r="F60" s="546" t="s">
        <v>103</v>
      </c>
      <c r="G60" s="546" t="s">
        <v>107</v>
      </c>
      <c r="H60" s="550">
        <f>'Merluza común Artesanal'!N45</f>
        <v>1484.8979999999999</v>
      </c>
      <c r="I60" s="550">
        <f>'Merluza común Artesanal'!O45</f>
        <v>0</v>
      </c>
      <c r="J60" s="550">
        <f>'Merluza común Artesanal'!P45</f>
        <v>1484.8979999999999</v>
      </c>
      <c r="K60" s="550">
        <f>'Merluza común Artesanal'!Q45</f>
        <v>348.392</v>
      </c>
      <c r="L60" s="550">
        <f>'Merluza común Artesanal'!R45</f>
        <v>1136.5059999999999</v>
      </c>
      <c r="M60" s="553">
        <f>'Merluza común Artesanal'!S45</f>
        <v>0.23462352296252001</v>
      </c>
      <c r="N60" s="506" t="s">
        <v>336</v>
      </c>
      <c r="O60" s="527">
        <f>Resumen_año!$C$5</f>
        <v>43559</v>
      </c>
    </row>
    <row r="61" spans="1:15" ht="15">
      <c r="A61" s="546" t="s">
        <v>98</v>
      </c>
      <c r="B61" s="546" t="s">
        <v>99</v>
      </c>
      <c r="C61" s="546" t="s">
        <v>166</v>
      </c>
      <c r="D61" s="501" t="s">
        <v>194</v>
      </c>
      <c r="E61" s="543" t="s">
        <v>193</v>
      </c>
      <c r="F61" s="546" t="s">
        <v>103</v>
      </c>
      <c r="G61" s="546" t="s">
        <v>107</v>
      </c>
      <c r="H61" s="550">
        <f>Resumen_año!E10</f>
        <v>3890.8490000000002</v>
      </c>
      <c r="I61" s="550">
        <f>Resumen_año!F10</f>
        <v>0</v>
      </c>
      <c r="J61" s="550">
        <f>Resumen_año!G10</f>
        <v>3890.8490000000002</v>
      </c>
      <c r="K61" s="550">
        <f>Resumen_año!H10</f>
        <v>838.74199999999996</v>
      </c>
      <c r="L61" s="550">
        <f>Resumen_año!I10</f>
        <v>3052.107</v>
      </c>
      <c r="M61" s="553">
        <f>Resumen_año!J10</f>
        <v>0.2155678619242227</v>
      </c>
      <c r="N61" s="506" t="s">
        <v>336</v>
      </c>
      <c r="O61" s="527">
        <f>Resumen_año!$C$5</f>
        <v>43559</v>
      </c>
    </row>
    <row r="62" spans="1:15" ht="15">
      <c r="A62" s="546" t="s">
        <v>98</v>
      </c>
      <c r="B62" s="546" t="s">
        <v>99</v>
      </c>
      <c r="C62" s="546" t="s">
        <v>167</v>
      </c>
      <c r="D62" s="546" t="s">
        <v>100</v>
      </c>
      <c r="E62" s="546" t="s">
        <v>108</v>
      </c>
      <c r="F62" s="546" t="s">
        <v>103</v>
      </c>
      <c r="G62" s="546" t="s">
        <v>103</v>
      </c>
      <c r="H62" s="550">
        <f>'Merluza común Artesanal'!G57</f>
        <v>2.0649999999999999</v>
      </c>
      <c r="I62" s="550">
        <f>'Merluza común Artesanal'!H57</f>
        <v>0</v>
      </c>
      <c r="J62" s="550">
        <f>'Merluza común Artesanal'!I57</f>
        <v>2.0649999999999999</v>
      </c>
      <c r="K62" s="550">
        <f>'Merluza común Artesanal'!J57</f>
        <v>1.456</v>
      </c>
      <c r="L62" s="550">
        <f>'Merluza común Artesanal'!K57</f>
        <v>0.60899999999999999</v>
      </c>
      <c r="M62" s="553">
        <f>'Merluza común Artesanal'!L57</f>
        <v>0.70508474576271185</v>
      </c>
      <c r="N62" s="506" t="str">
        <f>'Merluza común Artesanal'!M57</f>
        <v>-</v>
      </c>
      <c r="O62" s="527">
        <f>Resumen_año!$C$5</f>
        <v>43559</v>
      </c>
    </row>
    <row r="63" spans="1:15" ht="15">
      <c r="A63" s="546" t="s">
        <v>98</v>
      </c>
      <c r="B63" s="546" t="s">
        <v>99</v>
      </c>
      <c r="C63" s="546" t="s">
        <v>167</v>
      </c>
      <c r="D63" s="546" t="s">
        <v>100</v>
      </c>
      <c r="E63" s="546" t="s">
        <v>108</v>
      </c>
      <c r="F63" s="546" t="s">
        <v>104</v>
      </c>
      <c r="G63" s="546" t="s">
        <v>105</v>
      </c>
      <c r="H63" s="550">
        <f>'Merluza común Artesanal'!G58</f>
        <v>9.6690000000000005</v>
      </c>
      <c r="I63" s="550">
        <f>'Merluza común Artesanal'!H58</f>
        <v>0</v>
      </c>
      <c r="J63" s="550">
        <f>'Merluza común Artesanal'!I58</f>
        <v>10.278</v>
      </c>
      <c r="K63" s="550">
        <f>'Merluza común Artesanal'!J58</f>
        <v>1.97</v>
      </c>
      <c r="L63" s="550">
        <f>'Merluza común Artesanal'!K58</f>
        <v>8.3079999999999998</v>
      </c>
      <c r="M63" s="553">
        <f>'Merluza común Artesanal'!L58</f>
        <v>0.19167153142634752</v>
      </c>
      <c r="N63" s="506" t="str">
        <f>'Merluza común Artesanal'!M58</f>
        <v>-</v>
      </c>
      <c r="O63" s="527">
        <f>Resumen_año!$C$5</f>
        <v>43559</v>
      </c>
    </row>
    <row r="64" spans="1:15" ht="15">
      <c r="A64" s="546" t="s">
        <v>98</v>
      </c>
      <c r="B64" s="546" t="s">
        <v>99</v>
      </c>
      <c r="C64" s="546" t="s">
        <v>167</v>
      </c>
      <c r="D64" s="546" t="s">
        <v>100</v>
      </c>
      <c r="E64" s="546" t="s">
        <v>108</v>
      </c>
      <c r="F64" s="546" t="s">
        <v>106</v>
      </c>
      <c r="G64" s="546" t="s">
        <v>107</v>
      </c>
      <c r="H64" s="550">
        <f>'Merluza común Artesanal'!G59</f>
        <v>11.734999999999999</v>
      </c>
      <c r="I64" s="550">
        <f>'Merluza común Artesanal'!H59</f>
        <v>0</v>
      </c>
      <c r="J64" s="550">
        <f>'Merluza común Artesanal'!I59</f>
        <v>20.042999999999999</v>
      </c>
      <c r="K64" s="550">
        <f>'Merluza común Artesanal'!J59</f>
        <v>0</v>
      </c>
      <c r="L64" s="550">
        <f>'Merluza común Artesanal'!K59</f>
        <v>20.042999999999999</v>
      </c>
      <c r="M64" s="553">
        <f>'Merluza común Artesanal'!L59</f>
        <v>0</v>
      </c>
      <c r="N64" s="506" t="str">
        <f>'Merluza común Artesanal'!M59</f>
        <v>-</v>
      </c>
      <c r="O64" s="527">
        <f>Resumen_año!$C$5</f>
        <v>43559</v>
      </c>
    </row>
    <row r="65" spans="1:17" ht="15">
      <c r="A65" s="546" t="s">
        <v>98</v>
      </c>
      <c r="B65" s="546" t="s">
        <v>99</v>
      </c>
      <c r="C65" s="546" t="s">
        <v>167</v>
      </c>
      <c r="D65" s="546" t="s">
        <v>100</v>
      </c>
      <c r="E65" s="546" t="s">
        <v>108</v>
      </c>
      <c r="F65" s="546" t="s">
        <v>103</v>
      </c>
      <c r="G65" s="546" t="s">
        <v>107</v>
      </c>
      <c r="H65" s="550">
        <f>'Merluza común Artesanal'!N57</f>
        <v>23.469000000000001</v>
      </c>
      <c r="I65" s="550">
        <f>'Merluza común Artesanal'!O57</f>
        <v>0</v>
      </c>
      <c r="J65" s="550">
        <f>'Merluza común Artesanal'!P57</f>
        <v>23.469000000000001</v>
      </c>
      <c r="K65" s="550">
        <f>'Merluza común Artesanal'!Q57</f>
        <v>3.4260000000000002</v>
      </c>
      <c r="L65" s="550">
        <f>'Merluza común Artesanal'!R57</f>
        <v>20.042999999999999</v>
      </c>
      <c r="M65" s="553">
        <f>'Merluza común Artesanal'!S57</f>
        <v>0.14597980314457371</v>
      </c>
      <c r="N65" s="506" t="s">
        <v>336</v>
      </c>
      <c r="O65" s="527">
        <f>Resumen_año!$C$5</f>
        <v>43559</v>
      </c>
    </row>
    <row r="66" spans="1:17" s="541" customFormat="1" ht="15">
      <c r="A66" s="546" t="s">
        <v>98</v>
      </c>
      <c r="B66" s="546" t="s">
        <v>99</v>
      </c>
      <c r="C66" s="546" t="s">
        <v>167</v>
      </c>
      <c r="D66" s="525" t="s">
        <v>100</v>
      </c>
      <c r="E66" s="549" t="s">
        <v>102</v>
      </c>
      <c r="F66" s="546" t="s">
        <v>103</v>
      </c>
      <c r="G66" s="546" t="s">
        <v>103</v>
      </c>
      <c r="H66" s="550">
        <f>'Merluza común Artesanal'!G60</f>
        <v>37.421999999999997</v>
      </c>
      <c r="I66" s="550">
        <f>'Merluza común Artesanal'!H60</f>
        <v>0</v>
      </c>
      <c r="J66" s="550">
        <f>'Merluza común Artesanal'!I60</f>
        <v>37.421999999999997</v>
      </c>
      <c r="K66" s="550">
        <f>'Merluza común Artesanal'!J60</f>
        <v>13.026</v>
      </c>
      <c r="L66" s="550">
        <f>'Merluza común Artesanal'!K60</f>
        <v>24.395999999999997</v>
      </c>
      <c r="M66" s="553">
        <f>'Merluza común Artesanal'!L60</f>
        <v>0.34808401475068146</v>
      </c>
      <c r="N66" s="506" t="str">
        <f>'Merluza común Artesanal'!M61</f>
        <v>-</v>
      </c>
      <c r="O66" s="527">
        <f>Resumen_año!$C$5</f>
        <v>43559</v>
      </c>
      <c r="P66" s="556"/>
      <c r="Q66" s="528"/>
    </row>
    <row r="67" spans="1:17" s="541" customFormat="1" ht="15">
      <c r="A67" s="546" t="s">
        <v>98</v>
      </c>
      <c r="B67" s="546" t="s">
        <v>99</v>
      </c>
      <c r="C67" s="546" t="s">
        <v>167</v>
      </c>
      <c r="D67" s="525" t="s">
        <v>116</v>
      </c>
      <c r="E67" s="549" t="s">
        <v>501</v>
      </c>
      <c r="F67" s="546" t="s">
        <v>103</v>
      </c>
      <c r="G67" s="546" t="s">
        <v>103</v>
      </c>
      <c r="H67" s="550">
        <f>'Merluza común Artesanal'!G61</f>
        <v>0</v>
      </c>
      <c r="I67" s="550">
        <f>'Merluza común Artesanal'!H61</f>
        <v>0</v>
      </c>
      <c r="J67" s="550">
        <f>'Merluza común Artesanal'!I61</f>
        <v>0</v>
      </c>
      <c r="K67" s="550">
        <f>'Merluza común Artesanal'!J61</f>
        <v>0</v>
      </c>
      <c r="L67" s="550">
        <f>'Merluza común Artesanal'!K61</f>
        <v>0</v>
      </c>
      <c r="M67" s="536">
        <f>'Merluza común Artesanal'!L61</f>
        <v>0</v>
      </c>
      <c r="N67" s="506" t="str">
        <f>'Merluza común Artesanal'!M62</f>
        <v>-</v>
      </c>
      <c r="O67" s="527">
        <f>Resumen_año!$C$5</f>
        <v>43559</v>
      </c>
      <c r="P67" s="556"/>
      <c r="Q67" s="528"/>
    </row>
    <row r="68" spans="1:17" s="541" customFormat="1" ht="15">
      <c r="A68" s="546" t="s">
        <v>98</v>
      </c>
      <c r="B68" s="546" t="s">
        <v>99</v>
      </c>
      <c r="C68" s="546" t="s">
        <v>167</v>
      </c>
      <c r="D68" s="525" t="s">
        <v>116</v>
      </c>
      <c r="E68" s="549" t="s">
        <v>501</v>
      </c>
      <c r="F68" s="546" t="s">
        <v>104</v>
      </c>
      <c r="G68" s="546" t="s">
        <v>105</v>
      </c>
      <c r="H68" s="550">
        <f>'Merluza común Artesanal'!G62</f>
        <v>26.98</v>
      </c>
      <c r="I68" s="550">
        <f>'Merluza común Artesanal'!H62</f>
        <v>0</v>
      </c>
      <c r="J68" s="550">
        <f>'Merluza común Artesanal'!I62</f>
        <v>26.98</v>
      </c>
      <c r="K68" s="550">
        <f>'Merluza común Artesanal'!J62</f>
        <v>0.89</v>
      </c>
      <c r="L68" s="550">
        <f>'Merluza común Artesanal'!K62</f>
        <v>26.09</v>
      </c>
      <c r="M68" s="536">
        <f>'Merluza común Artesanal'!L62</f>
        <v>3.2987398072646404E-2</v>
      </c>
      <c r="N68" s="506" t="str">
        <f>'Merluza común Artesanal'!M63</f>
        <v>-</v>
      </c>
      <c r="O68" s="527">
        <f>Resumen_año!$C$5</f>
        <v>43559</v>
      </c>
      <c r="P68" s="556"/>
      <c r="Q68" s="528"/>
    </row>
    <row r="69" spans="1:17" s="541" customFormat="1" ht="15">
      <c r="A69" s="546" t="s">
        <v>98</v>
      </c>
      <c r="B69" s="546" t="s">
        <v>99</v>
      </c>
      <c r="C69" s="546" t="s">
        <v>167</v>
      </c>
      <c r="D69" s="525" t="s">
        <v>116</v>
      </c>
      <c r="E69" s="549" t="s">
        <v>501</v>
      </c>
      <c r="F69" s="546" t="s">
        <v>106</v>
      </c>
      <c r="G69" s="546" t="s">
        <v>107</v>
      </c>
      <c r="H69" s="550">
        <f>'Merluza común Artesanal'!G63</f>
        <v>28.74</v>
      </c>
      <c r="I69" s="550">
        <f>'Merluza común Artesanal'!H63</f>
        <v>0</v>
      </c>
      <c r="J69" s="550">
        <f>'Merluza común Artesanal'!I63</f>
        <v>54.83</v>
      </c>
      <c r="K69" s="550">
        <f>'Merluza común Artesanal'!J63</f>
        <v>0</v>
      </c>
      <c r="L69" s="550">
        <f>'Merluza común Artesanal'!K63</f>
        <v>54.83</v>
      </c>
      <c r="M69" s="536">
        <f>'Merluza común Artesanal'!L63</f>
        <v>0</v>
      </c>
      <c r="N69" s="506" t="str">
        <f>'Merluza común Artesanal'!M64</f>
        <v>-</v>
      </c>
      <c r="O69" s="527">
        <f>Resumen_año!$C$5</f>
        <v>43559</v>
      </c>
      <c r="P69" s="556"/>
      <c r="Q69" s="528"/>
    </row>
    <row r="70" spans="1:17" s="541" customFormat="1" ht="15">
      <c r="A70" s="546" t="s">
        <v>98</v>
      </c>
      <c r="B70" s="546" t="s">
        <v>99</v>
      </c>
      <c r="C70" s="546" t="s">
        <v>167</v>
      </c>
      <c r="D70" s="525" t="s">
        <v>116</v>
      </c>
      <c r="E70" s="549" t="s">
        <v>501</v>
      </c>
      <c r="F70" s="546" t="s">
        <v>103</v>
      </c>
      <c r="G70" s="546" t="s">
        <v>107</v>
      </c>
      <c r="H70" s="550">
        <f>'Merluza común Artesanal'!N61</f>
        <v>55.72</v>
      </c>
      <c r="I70" s="550">
        <f>'Merluza común Artesanal'!O61</f>
        <v>0</v>
      </c>
      <c r="J70" s="550">
        <f>'Merluza común Artesanal'!P61</f>
        <v>55.72</v>
      </c>
      <c r="K70" s="550">
        <f>'Merluza común Artesanal'!Q61</f>
        <v>0.89</v>
      </c>
      <c r="L70" s="550">
        <f>'Merluza común Artesanal'!R61</f>
        <v>54.83</v>
      </c>
      <c r="M70" s="536">
        <f>'Merluza común Artesanal'!S61</f>
        <v>1.5972720746590095E-2</v>
      </c>
      <c r="N70" s="506" t="s">
        <v>336</v>
      </c>
      <c r="O70" s="527">
        <f>Resumen_año!$C$5</f>
        <v>43559</v>
      </c>
      <c r="P70" s="556"/>
      <c r="Q70" s="528"/>
    </row>
    <row r="71" spans="1:17" s="541" customFormat="1" ht="15">
      <c r="A71" s="546" t="s">
        <v>98</v>
      </c>
      <c r="B71" s="546" t="s">
        <v>99</v>
      </c>
      <c r="C71" s="546" t="s">
        <v>167</v>
      </c>
      <c r="D71" s="525" t="s">
        <v>116</v>
      </c>
      <c r="E71" s="549" t="s">
        <v>502</v>
      </c>
      <c r="F71" s="546" t="s">
        <v>103</v>
      </c>
      <c r="G71" s="546" t="s">
        <v>103</v>
      </c>
      <c r="H71" s="550">
        <f>'Merluza común Artesanal'!G64</f>
        <v>0</v>
      </c>
      <c r="I71" s="550">
        <f>'Merluza común Artesanal'!H64</f>
        <v>0</v>
      </c>
      <c r="J71" s="550">
        <f>'Merluza común Artesanal'!I64</f>
        <v>0</v>
      </c>
      <c r="K71" s="550">
        <f>'Merluza común Artesanal'!J64</f>
        <v>0</v>
      </c>
      <c r="L71" s="550">
        <f>'Merluza común Artesanal'!K64</f>
        <v>0</v>
      </c>
      <c r="M71" s="536">
        <f>'Merluza común Artesanal'!L64</f>
        <v>0</v>
      </c>
      <c r="N71" s="506" t="str">
        <f>'Merluza común Artesanal'!M66</f>
        <v>-</v>
      </c>
      <c r="O71" s="527">
        <f>Resumen_año!$C$5</f>
        <v>43559</v>
      </c>
      <c r="P71" s="556"/>
      <c r="Q71" s="528"/>
    </row>
    <row r="72" spans="1:17" s="541" customFormat="1" ht="15">
      <c r="A72" s="546" t="s">
        <v>98</v>
      </c>
      <c r="B72" s="546" t="s">
        <v>99</v>
      </c>
      <c r="C72" s="546" t="s">
        <v>167</v>
      </c>
      <c r="D72" s="525" t="s">
        <v>116</v>
      </c>
      <c r="E72" s="549" t="s">
        <v>502</v>
      </c>
      <c r="F72" s="546" t="s">
        <v>104</v>
      </c>
      <c r="G72" s="546" t="s">
        <v>105</v>
      </c>
      <c r="H72" s="550">
        <f>'Merluza común Artesanal'!G65</f>
        <v>16.172000000000001</v>
      </c>
      <c r="I72" s="550">
        <f>'Merluza común Artesanal'!H65</f>
        <v>0</v>
      </c>
      <c r="J72" s="550">
        <f>'Merluza común Artesanal'!I65</f>
        <v>16.172000000000001</v>
      </c>
      <c r="K72" s="550">
        <f>'Merluza común Artesanal'!J65</f>
        <v>0.78400000000000003</v>
      </c>
      <c r="L72" s="550">
        <f>'Merluza común Artesanal'!K65</f>
        <v>15.388</v>
      </c>
      <c r="M72" s="536">
        <f>'Merluza común Artesanal'!L65</f>
        <v>4.8478852337373236E-2</v>
      </c>
      <c r="N72" s="506" t="str">
        <f>'Merluza común Artesanal'!M67</f>
        <v>-</v>
      </c>
      <c r="O72" s="527">
        <f>Resumen_año!$C$5</f>
        <v>43559</v>
      </c>
      <c r="P72" s="556"/>
      <c r="Q72" s="528"/>
    </row>
    <row r="73" spans="1:17" s="541" customFormat="1" ht="15">
      <c r="A73" s="546" t="s">
        <v>98</v>
      </c>
      <c r="B73" s="546" t="s">
        <v>99</v>
      </c>
      <c r="C73" s="546" t="s">
        <v>167</v>
      </c>
      <c r="D73" s="525" t="s">
        <v>116</v>
      </c>
      <c r="E73" s="549" t="s">
        <v>502</v>
      </c>
      <c r="F73" s="546" t="s">
        <v>106</v>
      </c>
      <c r="G73" s="546" t="s">
        <v>107</v>
      </c>
      <c r="H73" s="550">
        <f>'Merluza común Artesanal'!G66</f>
        <v>17.228000000000002</v>
      </c>
      <c r="I73" s="550">
        <f>'Merluza común Artesanal'!H66</f>
        <v>0</v>
      </c>
      <c r="J73" s="550">
        <f>'Merluza común Artesanal'!I66</f>
        <v>32.616</v>
      </c>
      <c r="K73" s="550">
        <f>'Merluza común Artesanal'!J66</f>
        <v>0</v>
      </c>
      <c r="L73" s="550">
        <f>'Merluza común Artesanal'!K66</f>
        <v>32.616</v>
      </c>
      <c r="M73" s="536">
        <f>'Merluza común Artesanal'!L66</f>
        <v>0</v>
      </c>
      <c r="N73" s="506" t="str">
        <f>'Merluza común Artesanal'!M68</f>
        <v>-</v>
      </c>
      <c r="O73" s="527">
        <f>Resumen_año!$C$5</f>
        <v>43559</v>
      </c>
      <c r="P73" s="556"/>
      <c r="Q73" s="528"/>
    </row>
    <row r="74" spans="1:17" s="541" customFormat="1" ht="15">
      <c r="A74" s="546" t="s">
        <v>98</v>
      </c>
      <c r="B74" s="546" t="s">
        <v>99</v>
      </c>
      <c r="C74" s="546" t="s">
        <v>167</v>
      </c>
      <c r="D74" s="525" t="s">
        <v>116</v>
      </c>
      <c r="E74" s="549" t="s">
        <v>502</v>
      </c>
      <c r="F74" s="546" t="s">
        <v>103</v>
      </c>
      <c r="G74" s="546" t="s">
        <v>107</v>
      </c>
      <c r="H74" s="550">
        <f>'Merluza común Artesanal'!N64</f>
        <v>33.400000000000006</v>
      </c>
      <c r="I74" s="550">
        <f>'Merluza común Artesanal'!O64</f>
        <v>0</v>
      </c>
      <c r="J74" s="550">
        <f>'Merluza común Artesanal'!P64</f>
        <v>33.400000000000006</v>
      </c>
      <c r="K74" s="550">
        <f>'Merluza común Artesanal'!Q64</f>
        <v>0.78400000000000003</v>
      </c>
      <c r="L74" s="550">
        <f>'Merluza común Artesanal'!R64</f>
        <v>32.616000000000007</v>
      </c>
      <c r="M74" s="536">
        <f>'Merluza común Artesanal'!S64</f>
        <v>2.3473053892215566E-2</v>
      </c>
      <c r="N74" s="506" t="s">
        <v>336</v>
      </c>
      <c r="O74" s="527">
        <f>Resumen_año!$C$5</f>
        <v>43559</v>
      </c>
      <c r="P74" s="547"/>
      <c r="Q74" s="542"/>
    </row>
    <row r="75" spans="1:17" s="541" customFormat="1" ht="15">
      <c r="A75" s="546" t="s">
        <v>98</v>
      </c>
      <c r="B75" s="546" t="s">
        <v>99</v>
      </c>
      <c r="C75" s="546" t="s">
        <v>167</v>
      </c>
      <c r="D75" s="525" t="s">
        <v>116</v>
      </c>
      <c r="E75" s="549" t="s">
        <v>503</v>
      </c>
      <c r="F75" s="546" t="s">
        <v>103</v>
      </c>
      <c r="G75" s="546" t="s">
        <v>103</v>
      </c>
      <c r="H75" s="550">
        <f>'Merluza común Artesanal'!G67</f>
        <v>0</v>
      </c>
      <c r="I75" s="550">
        <f>'Merluza común Artesanal'!H67</f>
        <v>0</v>
      </c>
      <c r="J75" s="550">
        <f>'Merluza común Artesanal'!I67</f>
        <v>0</v>
      </c>
      <c r="K75" s="550">
        <f>'Merluza común Artesanal'!J67</f>
        <v>0</v>
      </c>
      <c r="L75" s="550">
        <f>'Merluza común Artesanal'!K67</f>
        <v>0</v>
      </c>
      <c r="M75" s="536">
        <f>'Merluza común Artesanal'!L67</f>
        <v>0</v>
      </c>
      <c r="N75" s="529" t="str">
        <f>'Merluza común Artesanal'!M67</f>
        <v>-</v>
      </c>
      <c r="O75" s="527">
        <f>Resumen_año!$C$5</f>
        <v>43559</v>
      </c>
      <c r="P75" s="547"/>
      <c r="Q75" s="542"/>
    </row>
    <row r="76" spans="1:17" s="541" customFormat="1" ht="15">
      <c r="A76" s="546" t="s">
        <v>98</v>
      </c>
      <c r="B76" s="546" t="s">
        <v>99</v>
      </c>
      <c r="C76" s="546" t="s">
        <v>167</v>
      </c>
      <c r="D76" s="525" t="s">
        <v>116</v>
      </c>
      <c r="E76" s="549" t="s">
        <v>503</v>
      </c>
      <c r="F76" s="546" t="s">
        <v>104</v>
      </c>
      <c r="G76" s="546" t="s">
        <v>105</v>
      </c>
      <c r="H76" s="550">
        <f>'Merluza común Artesanal'!G68</f>
        <v>53.945</v>
      </c>
      <c r="I76" s="550">
        <f>'Merluza común Artesanal'!H68</f>
        <v>0</v>
      </c>
      <c r="J76" s="550">
        <f>'Merluza común Artesanal'!I68</f>
        <v>53.945</v>
      </c>
      <c r="K76" s="550">
        <f>'Merluza común Artesanal'!J68</f>
        <v>8.5340000000000007</v>
      </c>
      <c r="L76" s="550">
        <f>'Merluza común Artesanal'!K68</f>
        <v>45.411000000000001</v>
      </c>
      <c r="M76" s="536">
        <f>'Merluza común Artesanal'!L68</f>
        <v>0.15819816479747892</v>
      </c>
      <c r="N76" s="529" t="str">
        <f>'Merluza común Artesanal'!M68</f>
        <v>-</v>
      </c>
      <c r="O76" s="527">
        <f>Resumen_año!$C$5</f>
        <v>43559</v>
      </c>
      <c r="P76" s="547"/>
      <c r="Q76" s="542"/>
    </row>
    <row r="77" spans="1:17" s="541" customFormat="1" ht="15">
      <c r="A77" s="546" t="s">
        <v>98</v>
      </c>
      <c r="B77" s="546" t="s">
        <v>99</v>
      </c>
      <c r="C77" s="546" t="s">
        <v>167</v>
      </c>
      <c r="D77" s="525" t="s">
        <v>116</v>
      </c>
      <c r="E77" s="549" t="s">
        <v>503</v>
      </c>
      <c r="F77" s="546" t="s">
        <v>106</v>
      </c>
      <c r="G77" s="546" t="s">
        <v>107</v>
      </c>
      <c r="H77" s="550">
        <f>'Merluza común Artesanal'!G69</f>
        <v>57.465000000000003</v>
      </c>
      <c r="I77" s="550">
        <f>'Merluza común Artesanal'!H69</f>
        <v>0</v>
      </c>
      <c r="J77" s="550">
        <f>'Merluza común Artesanal'!I69</f>
        <v>102.876</v>
      </c>
      <c r="K77" s="550">
        <f>'Merluza común Artesanal'!J69</f>
        <v>0</v>
      </c>
      <c r="L77" s="550">
        <f>'Merluza común Artesanal'!K69</f>
        <v>102.876</v>
      </c>
      <c r="M77" s="536">
        <f>'Merluza común Artesanal'!L69</f>
        <v>0</v>
      </c>
      <c r="N77" s="529" t="str">
        <f>'Merluza común Artesanal'!M69</f>
        <v>-</v>
      </c>
      <c r="O77" s="527">
        <f>Resumen_año!$C$5</f>
        <v>43559</v>
      </c>
      <c r="P77" s="547"/>
      <c r="Q77" s="542"/>
    </row>
    <row r="78" spans="1:17" s="541" customFormat="1" ht="15">
      <c r="A78" s="546" t="s">
        <v>98</v>
      </c>
      <c r="B78" s="546" t="s">
        <v>99</v>
      </c>
      <c r="C78" s="546" t="s">
        <v>167</v>
      </c>
      <c r="D78" s="525" t="s">
        <v>116</v>
      </c>
      <c r="E78" s="549" t="s">
        <v>503</v>
      </c>
      <c r="F78" s="546" t="s">
        <v>103</v>
      </c>
      <c r="G78" s="546" t="s">
        <v>107</v>
      </c>
      <c r="H78" s="550">
        <f>'Merluza común Artesanal'!N67</f>
        <v>111.41</v>
      </c>
      <c r="I78" s="550">
        <f>'Merluza común Artesanal'!O67</f>
        <v>0</v>
      </c>
      <c r="J78" s="550">
        <f>'Merluza común Artesanal'!P67</f>
        <v>111.41</v>
      </c>
      <c r="K78" s="550">
        <f>'Merluza común Artesanal'!Q67</f>
        <v>8.5340000000000007</v>
      </c>
      <c r="L78" s="550">
        <f>'Merluza común Artesanal'!R67</f>
        <v>102.87599999999999</v>
      </c>
      <c r="M78" s="536">
        <f>'Merluza común Artesanal'!S67</f>
        <v>7.6599946144870312E-2</v>
      </c>
      <c r="N78" s="506" t="s">
        <v>336</v>
      </c>
      <c r="O78" s="527">
        <f>Resumen_año!$C$5</f>
        <v>43559</v>
      </c>
      <c r="P78" s="547"/>
      <c r="Q78" s="542"/>
    </row>
    <row r="79" spans="1:17" s="541" customFormat="1" ht="15">
      <c r="A79" s="546" t="s">
        <v>98</v>
      </c>
      <c r="B79" s="546" t="s">
        <v>99</v>
      </c>
      <c r="C79" s="546" t="s">
        <v>167</v>
      </c>
      <c r="D79" s="525" t="s">
        <v>116</v>
      </c>
      <c r="E79" s="549" t="s">
        <v>504</v>
      </c>
      <c r="F79" s="546" t="s">
        <v>103</v>
      </c>
      <c r="G79" s="546" t="s">
        <v>103</v>
      </c>
      <c r="H79" s="550">
        <f>'Merluza común Artesanal'!G70</f>
        <v>0</v>
      </c>
      <c r="I79" s="550">
        <f>'Merluza común Artesanal'!H70</f>
        <v>0</v>
      </c>
      <c r="J79" s="550">
        <f>'Merluza común Artesanal'!I70</f>
        <v>0</v>
      </c>
      <c r="K79" s="550">
        <f>'Merluza común Artesanal'!J70</f>
        <v>0</v>
      </c>
      <c r="L79" s="550">
        <f>'Merluza común Artesanal'!K70</f>
        <v>0</v>
      </c>
      <c r="M79" s="536">
        <f>'Merluza común Artesanal'!L70</f>
        <v>0</v>
      </c>
      <c r="N79" s="529" t="str">
        <f>'Merluza común Artesanal'!M70</f>
        <v>-</v>
      </c>
      <c r="O79" s="527">
        <f>Resumen_año!$C$5</f>
        <v>43559</v>
      </c>
      <c r="P79" s="547"/>
      <c r="Q79" s="542"/>
    </row>
    <row r="80" spans="1:17" s="541" customFormat="1" ht="15">
      <c r="A80" s="546" t="s">
        <v>98</v>
      </c>
      <c r="B80" s="546" t="s">
        <v>99</v>
      </c>
      <c r="C80" s="546" t="s">
        <v>167</v>
      </c>
      <c r="D80" s="525" t="s">
        <v>116</v>
      </c>
      <c r="E80" s="549" t="s">
        <v>504</v>
      </c>
      <c r="F80" s="546" t="s">
        <v>104</v>
      </c>
      <c r="G80" s="546" t="s">
        <v>105</v>
      </c>
      <c r="H80" s="550">
        <f>'Merluza común Artesanal'!G71</f>
        <v>5.3959999999999999</v>
      </c>
      <c r="I80" s="550">
        <f>'Merluza común Artesanal'!H71</f>
        <v>0</v>
      </c>
      <c r="J80" s="550">
        <f>'Merluza común Artesanal'!I71</f>
        <v>5.3959999999999999</v>
      </c>
      <c r="K80" s="550">
        <f>'Merluza común Artesanal'!J71</f>
        <v>1.1200000000000001</v>
      </c>
      <c r="L80" s="550">
        <f>'Merluza común Artesanal'!K71</f>
        <v>4.2759999999999998</v>
      </c>
      <c r="M80" s="536">
        <f>'Merluza común Artesanal'!L71</f>
        <v>0.20756115641215717</v>
      </c>
      <c r="N80" s="529" t="str">
        <f>'Merluza común Artesanal'!M71</f>
        <v>-</v>
      </c>
      <c r="O80" s="527">
        <f>Resumen_año!$C$5</f>
        <v>43559</v>
      </c>
      <c r="P80" s="547"/>
      <c r="Q80" s="542"/>
    </row>
    <row r="81" spans="1:17" s="541" customFormat="1" ht="15">
      <c r="A81" s="546" t="s">
        <v>98</v>
      </c>
      <c r="B81" s="546" t="s">
        <v>99</v>
      </c>
      <c r="C81" s="546" t="s">
        <v>167</v>
      </c>
      <c r="D81" s="525" t="s">
        <v>116</v>
      </c>
      <c r="E81" s="549" t="s">
        <v>504</v>
      </c>
      <c r="F81" s="546" t="s">
        <v>106</v>
      </c>
      <c r="G81" s="546" t="s">
        <v>107</v>
      </c>
      <c r="H81" s="550">
        <f>'Merluza común Artesanal'!G72</f>
        <v>5.7480000000000002</v>
      </c>
      <c r="I81" s="550">
        <f>'Merluza común Artesanal'!H72</f>
        <v>0</v>
      </c>
      <c r="J81" s="550">
        <f>'Merluza común Artesanal'!I72</f>
        <v>10.024000000000001</v>
      </c>
      <c r="K81" s="550">
        <f>'Merluza común Artesanal'!J72</f>
        <v>0</v>
      </c>
      <c r="L81" s="550">
        <f>'Merluza común Artesanal'!K72</f>
        <v>10.024000000000001</v>
      </c>
      <c r="M81" s="536">
        <f>'Merluza común Artesanal'!L72</f>
        <v>0</v>
      </c>
      <c r="N81" s="529" t="str">
        <f>'Merluza común Artesanal'!M72</f>
        <v>-</v>
      </c>
      <c r="O81" s="527">
        <f>Resumen_año!$C$5</f>
        <v>43559</v>
      </c>
      <c r="P81" s="547"/>
      <c r="Q81" s="542"/>
    </row>
    <row r="82" spans="1:17" s="541" customFormat="1" ht="15">
      <c r="A82" s="546" t="s">
        <v>98</v>
      </c>
      <c r="B82" s="546" t="s">
        <v>99</v>
      </c>
      <c r="C82" s="546" t="s">
        <v>167</v>
      </c>
      <c r="D82" s="525" t="s">
        <v>116</v>
      </c>
      <c r="E82" s="549" t="s">
        <v>504</v>
      </c>
      <c r="F82" s="546" t="s">
        <v>103</v>
      </c>
      <c r="G82" s="546" t="s">
        <v>107</v>
      </c>
      <c r="H82" s="550">
        <f>'Merluza común Artesanal'!N70</f>
        <v>11.144</v>
      </c>
      <c r="I82" s="550">
        <f>'Merluza común Artesanal'!O70</f>
        <v>0</v>
      </c>
      <c r="J82" s="550">
        <f>'Merluza común Artesanal'!P70</f>
        <v>11.144</v>
      </c>
      <c r="K82" s="550">
        <f>'Merluza común Artesanal'!Q70</f>
        <v>1.1200000000000001</v>
      </c>
      <c r="L82" s="550">
        <f>'Merluza común Artesanal'!R70</f>
        <v>10.024000000000001</v>
      </c>
      <c r="M82" s="536">
        <f>'Merluza común Artesanal'!S70</f>
        <v>0.10050251256281408</v>
      </c>
      <c r="N82" s="506" t="s">
        <v>336</v>
      </c>
      <c r="O82" s="527">
        <f>Resumen_año!$C$5</f>
        <v>43559</v>
      </c>
      <c r="P82" s="547"/>
      <c r="Q82" s="542"/>
    </row>
    <row r="83" spans="1:17" s="541" customFormat="1" ht="15">
      <c r="A83" s="546" t="s">
        <v>98</v>
      </c>
      <c r="B83" s="546" t="s">
        <v>99</v>
      </c>
      <c r="C83" s="546" t="s">
        <v>167</v>
      </c>
      <c r="D83" s="525" t="s">
        <v>116</v>
      </c>
      <c r="E83" s="549" t="s">
        <v>505</v>
      </c>
      <c r="F83" s="546" t="s">
        <v>103</v>
      </c>
      <c r="G83" s="546" t="s">
        <v>103</v>
      </c>
      <c r="H83" s="550">
        <f>'Merluza común Artesanal'!G73</f>
        <v>0</v>
      </c>
      <c r="I83" s="550">
        <f>'Merluza común Artesanal'!H73</f>
        <v>0</v>
      </c>
      <c r="J83" s="550">
        <f>'Merluza común Artesanal'!I73</f>
        <v>0</v>
      </c>
      <c r="K83" s="550">
        <f>'Merluza común Artesanal'!J73</f>
        <v>0</v>
      </c>
      <c r="L83" s="550">
        <f>'Merluza común Artesanal'!K73</f>
        <v>0</v>
      </c>
      <c r="M83" s="536">
        <f>'Merluza común Artesanal'!L73</f>
        <v>0</v>
      </c>
      <c r="N83" s="529" t="str">
        <f>'Merluza común Artesanal'!M73</f>
        <v>-</v>
      </c>
      <c r="O83" s="527">
        <f>Resumen_año!$C$5</f>
        <v>43559</v>
      </c>
      <c r="P83" s="547"/>
      <c r="Q83" s="542"/>
    </row>
    <row r="84" spans="1:17" s="541" customFormat="1" ht="15">
      <c r="A84" s="546" t="s">
        <v>98</v>
      </c>
      <c r="B84" s="546" t="s">
        <v>99</v>
      </c>
      <c r="C84" s="546" t="s">
        <v>167</v>
      </c>
      <c r="D84" s="525" t="s">
        <v>116</v>
      </c>
      <c r="E84" s="549" t="s">
        <v>505</v>
      </c>
      <c r="F84" s="546" t="s">
        <v>104</v>
      </c>
      <c r="G84" s="546" t="s">
        <v>105</v>
      </c>
      <c r="H84" s="550">
        <f>'Merluza común Artesanal'!G74</f>
        <v>32.347000000000001</v>
      </c>
      <c r="I84" s="550">
        <f>'Merluza común Artesanal'!H74</f>
        <v>0</v>
      </c>
      <c r="J84" s="550">
        <f>'Merluza común Artesanal'!I74</f>
        <v>32.347000000000001</v>
      </c>
      <c r="K84" s="550">
        <f>'Merluza común Artesanal'!J74</f>
        <v>2.8439999999999999</v>
      </c>
      <c r="L84" s="550">
        <f>'Merluza común Artesanal'!K74</f>
        <v>29.503</v>
      </c>
      <c r="M84" s="536">
        <f>'Merluza común Artesanal'!L74</f>
        <v>8.7921600148390872E-2</v>
      </c>
      <c r="N84" s="529" t="str">
        <f>'Merluza común Artesanal'!M74</f>
        <v>-</v>
      </c>
      <c r="O84" s="527">
        <f>Resumen_año!$C$5</f>
        <v>43559</v>
      </c>
      <c r="P84" s="547"/>
      <c r="Q84" s="542"/>
    </row>
    <row r="85" spans="1:17" s="541" customFormat="1" ht="15">
      <c r="A85" s="546" t="s">
        <v>98</v>
      </c>
      <c r="B85" s="546" t="s">
        <v>99</v>
      </c>
      <c r="C85" s="546" t="s">
        <v>167</v>
      </c>
      <c r="D85" s="525" t="s">
        <v>116</v>
      </c>
      <c r="E85" s="549" t="s">
        <v>505</v>
      </c>
      <c r="F85" s="546" t="s">
        <v>106</v>
      </c>
      <c r="G85" s="546" t="s">
        <v>107</v>
      </c>
      <c r="H85" s="550">
        <f>'Merluza común Artesanal'!G75</f>
        <v>34.457999999999998</v>
      </c>
      <c r="I85" s="550">
        <f>'Merluza común Artesanal'!H75</f>
        <v>0</v>
      </c>
      <c r="J85" s="550">
        <f>'Merluza común Artesanal'!I75</f>
        <v>63.960999999999999</v>
      </c>
      <c r="K85" s="550">
        <f>'Merluza común Artesanal'!J75</f>
        <v>0</v>
      </c>
      <c r="L85" s="550">
        <f>'Merluza común Artesanal'!K75</f>
        <v>63.960999999999999</v>
      </c>
      <c r="M85" s="536">
        <f>'Merluza común Artesanal'!L75</f>
        <v>0</v>
      </c>
      <c r="N85" s="529" t="str">
        <f>'Merluza común Artesanal'!M75</f>
        <v>-</v>
      </c>
      <c r="O85" s="527">
        <f>Resumen_año!$C$5</f>
        <v>43559</v>
      </c>
      <c r="P85" s="547"/>
      <c r="Q85" s="542"/>
    </row>
    <row r="86" spans="1:17" s="541" customFormat="1" ht="15">
      <c r="A86" s="546" t="s">
        <v>98</v>
      </c>
      <c r="B86" s="546" t="s">
        <v>99</v>
      </c>
      <c r="C86" s="546" t="s">
        <v>167</v>
      </c>
      <c r="D86" s="525" t="s">
        <v>116</v>
      </c>
      <c r="E86" s="549" t="s">
        <v>505</v>
      </c>
      <c r="F86" s="546" t="s">
        <v>103</v>
      </c>
      <c r="G86" s="546" t="s">
        <v>107</v>
      </c>
      <c r="H86" s="550">
        <f>'Merluza común Artesanal'!N73</f>
        <v>66.805000000000007</v>
      </c>
      <c r="I86" s="550">
        <f>'Merluza común Artesanal'!O73</f>
        <v>0</v>
      </c>
      <c r="J86" s="550">
        <f>'Merluza común Artesanal'!P73</f>
        <v>66.805000000000007</v>
      </c>
      <c r="K86" s="550">
        <f>'Merluza común Artesanal'!Q73</f>
        <v>2.8439999999999999</v>
      </c>
      <c r="L86" s="550">
        <f>'Merluza común Artesanal'!R73</f>
        <v>63.961000000000006</v>
      </c>
      <c r="M86" s="536">
        <f>'Merluza común Artesanal'!S73</f>
        <v>4.2571663797619931E-2</v>
      </c>
      <c r="N86" s="506" t="s">
        <v>336</v>
      </c>
      <c r="O86" s="527">
        <f>Resumen_año!$C$5</f>
        <v>43559</v>
      </c>
      <c r="P86" s="547"/>
      <c r="Q86" s="542"/>
    </row>
    <row r="87" spans="1:17" s="541" customFormat="1" ht="15">
      <c r="A87" s="546" t="s">
        <v>98</v>
      </c>
      <c r="B87" s="546" t="s">
        <v>99</v>
      </c>
      <c r="C87" s="546" t="s">
        <v>167</v>
      </c>
      <c r="D87" s="525" t="s">
        <v>116</v>
      </c>
      <c r="E87" s="549" t="s">
        <v>506</v>
      </c>
      <c r="F87" s="546" t="s">
        <v>103</v>
      </c>
      <c r="G87" s="546" t="s">
        <v>103</v>
      </c>
      <c r="H87" s="550">
        <f>'Merluza común Artesanal'!G76</f>
        <v>0</v>
      </c>
      <c r="I87" s="550">
        <f>'Merluza común Artesanal'!H76</f>
        <v>0</v>
      </c>
      <c r="J87" s="550">
        <f>'Merluza común Artesanal'!I76</f>
        <v>0</v>
      </c>
      <c r="K87" s="550">
        <f>'Merluza común Artesanal'!J76</f>
        <v>0</v>
      </c>
      <c r="L87" s="550">
        <f>'Merluza común Artesanal'!K76</f>
        <v>0</v>
      </c>
      <c r="M87" s="536">
        <f>'Merluza común Artesanal'!L76</f>
        <v>0</v>
      </c>
      <c r="N87" s="529" t="str">
        <f>'Merluza común Artesanal'!M76</f>
        <v>-</v>
      </c>
      <c r="O87" s="527">
        <f>Resumen_año!$C$5</f>
        <v>43559</v>
      </c>
      <c r="P87" s="547"/>
      <c r="Q87" s="542"/>
    </row>
    <row r="88" spans="1:17" s="541" customFormat="1" ht="15">
      <c r="A88" s="546" t="s">
        <v>98</v>
      </c>
      <c r="B88" s="546" t="s">
        <v>99</v>
      </c>
      <c r="C88" s="546" t="s">
        <v>167</v>
      </c>
      <c r="D88" s="525" t="s">
        <v>116</v>
      </c>
      <c r="E88" s="549" t="s">
        <v>506</v>
      </c>
      <c r="F88" s="546" t="s">
        <v>104</v>
      </c>
      <c r="G88" s="546" t="s">
        <v>105</v>
      </c>
      <c r="H88" s="550">
        <f>'Merluza común Artesanal'!G77</f>
        <v>64.756</v>
      </c>
      <c r="I88" s="550">
        <f>'Merluza común Artesanal'!H77</f>
        <v>0</v>
      </c>
      <c r="J88" s="550">
        <f>'Merluza común Artesanal'!I77</f>
        <v>64.756</v>
      </c>
      <c r="K88" s="550">
        <f>'Merluza común Artesanal'!J77</f>
        <v>8.5679999999999996</v>
      </c>
      <c r="L88" s="550">
        <f>'Merluza común Artesanal'!K77</f>
        <v>56.188000000000002</v>
      </c>
      <c r="M88" s="536">
        <f>'Merluza común Artesanal'!L77</f>
        <v>0.1323120637469887</v>
      </c>
      <c r="N88" s="529" t="str">
        <f>'Merluza común Artesanal'!M77</f>
        <v>-</v>
      </c>
      <c r="O88" s="527">
        <f>Resumen_año!$C$5</f>
        <v>43559</v>
      </c>
      <c r="P88" s="547"/>
      <c r="Q88" s="542"/>
    </row>
    <row r="89" spans="1:17" s="541" customFormat="1" ht="15">
      <c r="A89" s="546" t="s">
        <v>98</v>
      </c>
      <c r="B89" s="546" t="s">
        <v>99</v>
      </c>
      <c r="C89" s="546" t="s">
        <v>167</v>
      </c>
      <c r="D89" s="525" t="s">
        <v>116</v>
      </c>
      <c r="E89" s="549" t="s">
        <v>506</v>
      </c>
      <c r="F89" s="546" t="s">
        <v>106</v>
      </c>
      <c r="G89" s="546" t="s">
        <v>107</v>
      </c>
      <c r="H89" s="550">
        <f>'Merluza común Artesanal'!G78</f>
        <v>68.983000000000004</v>
      </c>
      <c r="I89" s="550">
        <f>'Merluza común Artesanal'!H78</f>
        <v>0</v>
      </c>
      <c r="J89" s="550">
        <f>'Merluza común Artesanal'!I78</f>
        <v>125.17100000000001</v>
      </c>
      <c r="K89" s="550">
        <f>'Merluza común Artesanal'!J78</f>
        <v>0</v>
      </c>
      <c r="L89" s="550">
        <f>'Merluza común Artesanal'!K78</f>
        <v>125.17100000000001</v>
      </c>
      <c r="M89" s="536">
        <f>'Merluza común Artesanal'!L78</f>
        <v>0</v>
      </c>
      <c r="N89" s="529" t="str">
        <f>'Merluza común Artesanal'!M78</f>
        <v>-</v>
      </c>
      <c r="O89" s="527">
        <f>Resumen_año!$C$5</f>
        <v>43559</v>
      </c>
      <c r="P89" s="547"/>
      <c r="Q89" s="542"/>
    </row>
    <row r="90" spans="1:17" s="541" customFormat="1" ht="15">
      <c r="A90" s="546" t="s">
        <v>98</v>
      </c>
      <c r="B90" s="546" t="s">
        <v>99</v>
      </c>
      <c r="C90" s="546" t="s">
        <v>167</v>
      </c>
      <c r="D90" s="525" t="s">
        <v>116</v>
      </c>
      <c r="E90" s="549" t="s">
        <v>506</v>
      </c>
      <c r="F90" s="546" t="s">
        <v>103</v>
      </c>
      <c r="G90" s="546" t="s">
        <v>107</v>
      </c>
      <c r="H90" s="550">
        <f>'Merluza común Artesanal'!N76</f>
        <v>133.739</v>
      </c>
      <c r="I90" s="550">
        <f>'Merluza común Artesanal'!O76</f>
        <v>0</v>
      </c>
      <c r="J90" s="550">
        <f>'Merluza común Artesanal'!P76</f>
        <v>133.739</v>
      </c>
      <c r="K90" s="550">
        <f>'Merluza común Artesanal'!Q76</f>
        <v>8.5679999999999996</v>
      </c>
      <c r="L90" s="550">
        <f>'Merluza común Artesanal'!R76</f>
        <v>125.17100000000001</v>
      </c>
      <c r="M90" s="536">
        <f>'Merluza común Artesanal'!S76</f>
        <v>6.4065081988051345E-2</v>
      </c>
      <c r="N90" s="506" t="s">
        <v>336</v>
      </c>
      <c r="O90" s="527">
        <f>Resumen_año!$C$5</f>
        <v>43559</v>
      </c>
      <c r="P90" s="547"/>
      <c r="Q90" s="542"/>
    </row>
    <row r="91" spans="1:17" s="541" customFormat="1" ht="15">
      <c r="A91" s="546" t="s">
        <v>98</v>
      </c>
      <c r="B91" s="546" t="s">
        <v>99</v>
      </c>
      <c r="C91" s="546" t="s">
        <v>75</v>
      </c>
      <c r="D91" s="501" t="s">
        <v>194</v>
      </c>
      <c r="E91" s="557" t="s">
        <v>193</v>
      </c>
      <c r="F91" s="546" t="s">
        <v>103</v>
      </c>
      <c r="G91" s="546" t="s">
        <v>107</v>
      </c>
      <c r="H91" s="550">
        <f>Resumen_año!E11</f>
        <v>473.10900000000004</v>
      </c>
      <c r="I91" s="550">
        <f>Resumen_año!F11</f>
        <v>0</v>
      </c>
      <c r="J91" s="550">
        <f>Resumen_año!G11</f>
        <v>473.10900000000004</v>
      </c>
      <c r="K91" s="550">
        <f>Resumen_año!H11</f>
        <v>39.192</v>
      </c>
      <c r="L91" s="550">
        <f>Resumen_año!I11</f>
        <v>433.91700000000003</v>
      </c>
      <c r="M91" s="536">
        <f>Resumen_año!J11</f>
        <v>8.2839261142781048E-2</v>
      </c>
      <c r="N91" s="506" t="s">
        <v>336</v>
      </c>
      <c r="O91" s="527">
        <f>Resumen_año!$C$5</f>
        <v>43559</v>
      </c>
      <c r="P91" s="547"/>
      <c r="Q91" s="542"/>
    </row>
    <row r="92" spans="1:17" s="541" customFormat="1" ht="14.45" customHeight="1">
      <c r="A92" s="546" t="s">
        <v>98</v>
      </c>
      <c r="B92" s="546" t="s">
        <v>99</v>
      </c>
      <c r="C92" s="546" t="s">
        <v>168</v>
      </c>
      <c r="D92" s="525" t="s">
        <v>100</v>
      </c>
      <c r="E92" s="549" t="s">
        <v>513</v>
      </c>
      <c r="F92" s="546" t="s">
        <v>103</v>
      </c>
      <c r="G92" s="546" t="s">
        <v>103</v>
      </c>
      <c r="H92" s="550">
        <f>'Merluza común Artesanal'!G80</f>
        <v>25.374300000000002</v>
      </c>
      <c r="I92" s="550">
        <f>'Merluza común Artesanal'!H80</f>
        <v>0</v>
      </c>
      <c r="J92" s="550">
        <f>'Merluza común Artesanal'!I80</f>
        <v>25.374300000000002</v>
      </c>
      <c r="K92" s="550">
        <f>'Merluza común Artesanal'!J80</f>
        <v>2.6459999999999999</v>
      </c>
      <c r="L92" s="550">
        <f>'Merluza común Artesanal'!K80</f>
        <v>22.728300000000001</v>
      </c>
      <c r="M92" s="536">
        <f>'Merluza común Artesanal'!L80</f>
        <v>0.10427873872382686</v>
      </c>
      <c r="N92" s="529" t="str">
        <f>'Merluza común Artesanal'!M80</f>
        <v>-</v>
      </c>
      <c r="O92" s="527">
        <f>Resumen_año!$C$5</f>
        <v>43559</v>
      </c>
      <c r="P92" s="547"/>
      <c r="Q92" s="542"/>
    </row>
    <row r="93" spans="1:17" s="541" customFormat="1" ht="15">
      <c r="A93" s="546" t="s">
        <v>98</v>
      </c>
      <c r="B93" s="546" t="s">
        <v>99</v>
      </c>
      <c r="C93" s="546" t="s">
        <v>168</v>
      </c>
      <c r="D93" s="525" t="s">
        <v>116</v>
      </c>
      <c r="E93" s="549" t="s">
        <v>507</v>
      </c>
      <c r="F93" s="546" t="s">
        <v>103</v>
      </c>
      <c r="G93" s="546" t="s">
        <v>103</v>
      </c>
      <c r="H93" s="550">
        <f>'Merluza común Artesanal'!G81</f>
        <v>0</v>
      </c>
      <c r="I93" s="550">
        <f>'Merluza común Artesanal'!H81</f>
        <v>0</v>
      </c>
      <c r="J93" s="550">
        <f>'Merluza común Artesanal'!I81</f>
        <v>0</v>
      </c>
      <c r="K93" s="550">
        <f>'Merluza común Artesanal'!J81</f>
        <v>0</v>
      </c>
      <c r="L93" s="550">
        <f>'Merluza común Artesanal'!K81</f>
        <v>0</v>
      </c>
      <c r="M93" s="536">
        <f>'Merluza común Artesanal'!L81</f>
        <v>0</v>
      </c>
      <c r="N93" s="529" t="str">
        <f>'Merluza común Artesanal'!M81</f>
        <v>-</v>
      </c>
      <c r="O93" s="527">
        <f>Resumen_año!$C$5</f>
        <v>43559</v>
      </c>
      <c r="P93" s="547"/>
      <c r="Q93" s="542"/>
    </row>
    <row r="94" spans="1:17" s="541" customFormat="1" ht="15">
      <c r="A94" s="546" t="s">
        <v>98</v>
      </c>
      <c r="B94" s="546" t="s">
        <v>99</v>
      </c>
      <c r="C94" s="546" t="s">
        <v>168</v>
      </c>
      <c r="D94" s="525" t="s">
        <v>116</v>
      </c>
      <c r="E94" s="549" t="s">
        <v>507</v>
      </c>
      <c r="F94" s="546" t="s">
        <v>104</v>
      </c>
      <c r="G94" s="546" t="s">
        <v>105</v>
      </c>
      <c r="H94" s="550">
        <f>'Merluza común Artesanal'!G82</f>
        <v>64.867999999999995</v>
      </c>
      <c r="I94" s="550">
        <f>'Merluza común Artesanal'!H82</f>
        <v>0</v>
      </c>
      <c r="J94" s="550">
        <f>'Merluza común Artesanal'!I82</f>
        <v>64.867999999999995</v>
      </c>
      <c r="K94" s="550">
        <f>'Merluza común Artesanal'!J82</f>
        <v>7.1550000000000002</v>
      </c>
      <c r="L94" s="550">
        <f>'Merluza común Artesanal'!K82</f>
        <v>57.712999999999994</v>
      </c>
      <c r="M94" s="536">
        <f>'Merluza común Artesanal'!L82</f>
        <v>0.11030091878892521</v>
      </c>
      <c r="N94" s="529" t="str">
        <f>'Merluza común Artesanal'!M82</f>
        <v>-</v>
      </c>
      <c r="O94" s="527">
        <f>Resumen_año!$C$5</f>
        <v>43559</v>
      </c>
      <c r="P94" s="547"/>
      <c r="Q94" s="542"/>
    </row>
    <row r="95" spans="1:17" s="541" customFormat="1" ht="15">
      <c r="A95" s="546" t="s">
        <v>98</v>
      </c>
      <c r="B95" s="546" t="s">
        <v>99</v>
      </c>
      <c r="C95" s="546" t="s">
        <v>168</v>
      </c>
      <c r="D95" s="525" t="s">
        <v>116</v>
      </c>
      <c r="E95" s="549" t="s">
        <v>507</v>
      </c>
      <c r="F95" s="546" t="s">
        <v>106</v>
      </c>
      <c r="G95" s="546" t="s">
        <v>107</v>
      </c>
      <c r="H95" s="550">
        <f>'Merluza común Artesanal'!G83</f>
        <v>66.081000000000003</v>
      </c>
      <c r="I95" s="550">
        <f>'Merluza común Artesanal'!H83</f>
        <v>0</v>
      </c>
      <c r="J95" s="550">
        <f>'Merluza común Artesanal'!I83</f>
        <v>123.794</v>
      </c>
      <c r="K95" s="550">
        <f>'Merluza común Artesanal'!J83</f>
        <v>0</v>
      </c>
      <c r="L95" s="550">
        <f>'Merluza común Artesanal'!K83</f>
        <v>123.794</v>
      </c>
      <c r="M95" s="536">
        <f>'Merluza común Artesanal'!L83</f>
        <v>0</v>
      </c>
      <c r="N95" s="529" t="str">
        <f>'Merluza común Artesanal'!M83</f>
        <v>-</v>
      </c>
      <c r="O95" s="527">
        <f>Resumen_año!$C$5</f>
        <v>43559</v>
      </c>
      <c r="P95" s="547"/>
      <c r="Q95" s="542"/>
    </row>
    <row r="96" spans="1:17" s="541" customFormat="1" ht="15">
      <c r="A96" s="546" t="s">
        <v>98</v>
      </c>
      <c r="B96" s="546" t="s">
        <v>99</v>
      </c>
      <c r="C96" s="546" t="s">
        <v>168</v>
      </c>
      <c r="D96" s="525" t="s">
        <v>116</v>
      </c>
      <c r="E96" s="549" t="s">
        <v>507</v>
      </c>
      <c r="F96" s="546" t="s">
        <v>103</v>
      </c>
      <c r="G96" s="546" t="s">
        <v>107</v>
      </c>
      <c r="H96" s="550">
        <f>'Merluza común Artesanal'!N81</f>
        <v>130.94900000000001</v>
      </c>
      <c r="I96" s="550">
        <f>'Merluza común Artesanal'!O81</f>
        <v>0</v>
      </c>
      <c r="J96" s="550">
        <f>'Merluza común Artesanal'!P81</f>
        <v>130.94900000000001</v>
      </c>
      <c r="K96" s="550">
        <f>'Merluza común Artesanal'!Q81</f>
        <v>7.1550000000000002</v>
      </c>
      <c r="L96" s="550">
        <f>'Merluza común Artesanal'!R81</f>
        <v>123.79400000000001</v>
      </c>
      <c r="M96" s="536">
        <f>'Merluza común Artesanal'!S81</f>
        <v>5.4639592513115787E-2</v>
      </c>
      <c r="N96" s="506" t="s">
        <v>336</v>
      </c>
      <c r="O96" s="527">
        <f>Resumen_año!$C$5</f>
        <v>43559</v>
      </c>
      <c r="P96" s="547"/>
      <c r="Q96" s="542"/>
    </row>
    <row r="97" spans="1:17" s="541" customFormat="1" ht="15">
      <c r="A97" s="546" t="s">
        <v>98</v>
      </c>
      <c r="B97" s="546" t="s">
        <v>99</v>
      </c>
      <c r="C97" s="546" t="s">
        <v>168</v>
      </c>
      <c r="D97" s="525" t="s">
        <v>116</v>
      </c>
      <c r="E97" s="549" t="s">
        <v>508</v>
      </c>
      <c r="F97" s="546" t="s">
        <v>103</v>
      </c>
      <c r="G97" s="546" t="s">
        <v>103</v>
      </c>
      <c r="H97" s="550">
        <f>'Merluza común Artesanal'!G84</f>
        <v>0</v>
      </c>
      <c r="I97" s="550">
        <f>'Merluza común Artesanal'!H84</f>
        <v>0</v>
      </c>
      <c r="J97" s="550">
        <f>'Merluza común Artesanal'!I84</f>
        <v>0</v>
      </c>
      <c r="K97" s="550">
        <f>'Merluza común Artesanal'!J84</f>
        <v>0</v>
      </c>
      <c r="L97" s="550">
        <f>'Merluza común Artesanal'!K84</f>
        <v>0</v>
      </c>
      <c r="M97" s="536">
        <f>'Merluza común Artesanal'!L84</f>
        <v>0</v>
      </c>
      <c r="N97" s="529" t="str">
        <f>'Merluza común Artesanal'!M84</f>
        <v>-</v>
      </c>
      <c r="O97" s="527">
        <f>Resumen_año!$C$5</f>
        <v>43559</v>
      </c>
      <c r="P97" s="547"/>
      <c r="Q97" s="542"/>
    </row>
    <row r="98" spans="1:17" ht="15.75" customHeight="1">
      <c r="A98" s="546" t="s">
        <v>98</v>
      </c>
      <c r="B98" s="546" t="s">
        <v>99</v>
      </c>
      <c r="C98" s="546" t="s">
        <v>168</v>
      </c>
      <c r="D98" s="525" t="s">
        <v>116</v>
      </c>
      <c r="E98" s="549" t="s">
        <v>508</v>
      </c>
      <c r="F98" s="546" t="s">
        <v>104</v>
      </c>
      <c r="G98" s="546" t="s">
        <v>105</v>
      </c>
      <c r="H98" s="550">
        <f>'Merluza común Artesanal'!G85</f>
        <v>35.384</v>
      </c>
      <c r="I98" s="550">
        <f>'Merluza común Artesanal'!H85</f>
        <v>0</v>
      </c>
      <c r="J98" s="550">
        <f>'Merluza común Artesanal'!I85</f>
        <v>35.384</v>
      </c>
      <c r="K98" s="550">
        <f>'Merluza común Artesanal'!J85</f>
        <v>5.5620000000000003</v>
      </c>
      <c r="L98" s="550">
        <f>'Merluza común Artesanal'!K85</f>
        <v>29.821999999999999</v>
      </c>
      <c r="M98" s="536">
        <f>'Merluza común Artesanal'!L85</f>
        <v>0.15718969025548271</v>
      </c>
      <c r="N98" s="529" t="str">
        <f>'Merluza común Artesanal'!M85</f>
        <v>-</v>
      </c>
      <c r="O98" s="527">
        <f>Resumen_año!$C$5</f>
        <v>43559</v>
      </c>
    </row>
    <row r="99" spans="1:17" s="541" customFormat="1" ht="15">
      <c r="A99" s="546" t="s">
        <v>98</v>
      </c>
      <c r="B99" s="546" t="s">
        <v>99</v>
      </c>
      <c r="C99" s="546" t="s">
        <v>168</v>
      </c>
      <c r="D99" s="525" t="s">
        <v>116</v>
      </c>
      <c r="E99" s="549" t="s">
        <v>508</v>
      </c>
      <c r="F99" s="546" t="s">
        <v>106</v>
      </c>
      <c r="G99" s="546" t="s">
        <v>107</v>
      </c>
      <c r="H99" s="550">
        <f>'Merluza común Artesanal'!G86</f>
        <v>36.045999999999999</v>
      </c>
      <c r="I99" s="550">
        <f>'Merluza común Artesanal'!H86</f>
        <v>0</v>
      </c>
      <c r="J99" s="550">
        <f>'Merluza común Artesanal'!I86</f>
        <v>65.867999999999995</v>
      </c>
      <c r="K99" s="550">
        <f>'Merluza común Artesanal'!J86</f>
        <v>0</v>
      </c>
      <c r="L99" s="550">
        <f>'Merluza común Artesanal'!K86</f>
        <v>65.867999999999995</v>
      </c>
      <c r="M99" s="536">
        <f>'Merluza común Artesanal'!L86</f>
        <v>0</v>
      </c>
      <c r="N99" s="529" t="str">
        <f>'Merluza común Artesanal'!M86</f>
        <v>-</v>
      </c>
      <c r="O99" s="527">
        <f>Resumen_año!$C$5</f>
        <v>43559</v>
      </c>
      <c r="P99" s="547"/>
      <c r="Q99" s="542"/>
    </row>
    <row r="100" spans="1:17" ht="15.75" customHeight="1">
      <c r="A100" s="546" t="s">
        <v>98</v>
      </c>
      <c r="B100" s="546" t="s">
        <v>99</v>
      </c>
      <c r="C100" s="546" t="s">
        <v>168</v>
      </c>
      <c r="D100" s="525" t="s">
        <v>116</v>
      </c>
      <c r="E100" s="549" t="s">
        <v>508</v>
      </c>
      <c r="F100" s="546" t="s">
        <v>103</v>
      </c>
      <c r="G100" s="546" t="s">
        <v>107</v>
      </c>
      <c r="H100" s="550">
        <f>'Merluza común Artesanal'!N84</f>
        <v>71.430000000000007</v>
      </c>
      <c r="I100" s="550">
        <f>'Merluza común Artesanal'!O84</f>
        <v>0</v>
      </c>
      <c r="J100" s="550">
        <f>'Merluza común Artesanal'!P84</f>
        <v>71.430000000000007</v>
      </c>
      <c r="K100" s="550">
        <f>'Merluza común Artesanal'!Q84</f>
        <v>5.5620000000000003</v>
      </c>
      <c r="L100" s="550">
        <f>'Merluza común Artesanal'!R84</f>
        <v>65.868000000000009</v>
      </c>
      <c r="M100" s="536">
        <f>'Merluza común Artesanal'!S84</f>
        <v>7.7866442671146577E-2</v>
      </c>
      <c r="N100" s="506" t="s">
        <v>336</v>
      </c>
      <c r="O100" s="527">
        <f>Resumen_año!$C$5</f>
        <v>43559</v>
      </c>
    </row>
    <row r="101" spans="1:17" ht="15.75" customHeight="1">
      <c r="A101" s="546" t="s">
        <v>98</v>
      </c>
      <c r="B101" s="546" t="s">
        <v>99</v>
      </c>
      <c r="C101" s="546" t="s">
        <v>168</v>
      </c>
      <c r="D101" s="525" t="s">
        <v>116</v>
      </c>
      <c r="E101" s="543" t="s">
        <v>509</v>
      </c>
      <c r="F101" s="546" t="s">
        <v>103</v>
      </c>
      <c r="G101" s="546" t="s">
        <v>103</v>
      </c>
      <c r="H101" s="550">
        <f>'Merluza común Artesanal'!G87</f>
        <v>0</v>
      </c>
      <c r="I101" s="550">
        <f>'Merluza común Artesanal'!H87</f>
        <v>0</v>
      </c>
      <c r="J101" s="550">
        <f>'Merluza común Artesanal'!I87</f>
        <v>0</v>
      </c>
      <c r="K101" s="550">
        <f>'Merluza común Artesanal'!J87</f>
        <v>0</v>
      </c>
      <c r="L101" s="550">
        <f>'Merluza común Artesanal'!K87</f>
        <v>0</v>
      </c>
      <c r="M101" s="536">
        <f>'Merluza común Artesanal'!L87</f>
        <v>0</v>
      </c>
      <c r="N101" s="529" t="str">
        <f>'Merluza común Artesanal'!M87</f>
        <v>-</v>
      </c>
      <c r="O101" s="527">
        <f>Resumen_año!$C$5</f>
        <v>43559</v>
      </c>
    </row>
    <row r="102" spans="1:17" ht="15.75" customHeight="1">
      <c r="A102" s="546" t="s">
        <v>98</v>
      </c>
      <c r="B102" s="546" t="s">
        <v>99</v>
      </c>
      <c r="C102" s="546" t="s">
        <v>168</v>
      </c>
      <c r="D102" s="525" t="s">
        <v>116</v>
      </c>
      <c r="E102" s="543" t="s">
        <v>509</v>
      </c>
      <c r="F102" s="546" t="s">
        <v>104</v>
      </c>
      <c r="G102" s="546" t="s">
        <v>105</v>
      </c>
      <c r="H102" s="550">
        <f>'Merluza común Artesanal'!G88</f>
        <v>11.792</v>
      </c>
      <c r="I102" s="550">
        <f>'Merluza común Artesanal'!H88</f>
        <v>0</v>
      </c>
      <c r="J102" s="550">
        <f>'Merluza común Artesanal'!I88</f>
        <v>11.792</v>
      </c>
      <c r="K102" s="550">
        <f>'Merluza común Artesanal'!J88</f>
        <v>0.27</v>
      </c>
      <c r="L102" s="550">
        <f>'Merluza común Artesanal'!K88</f>
        <v>11.522</v>
      </c>
      <c r="M102" s="536">
        <f>'Merluza común Artesanal'!L88</f>
        <v>2.2896879240162826E-2</v>
      </c>
      <c r="N102" s="529" t="str">
        <f>'Merluza común Artesanal'!M88</f>
        <v>-</v>
      </c>
      <c r="O102" s="527">
        <f>Resumen_año!$C$5</f>
        <v>43559</v>
      </c>
    </row>
    <row r="103" spans="1:17" ht="15.75" customHeight="1">
      <c r="A103" s="546" t="s">
        <v>98</v>
      </c>
      <c r="B103" s="546" t="s">
        <v>99</v>
      </c>
      <c r="C103" s="546" t="s">
        <v>168</v>
      </c>
      <c r="D103" s="525" t="s">
        <v>116</v>
      </c>
      <c r="E103" s="543" t="s">
        <v>509</v>
      </c>
      <c r="F103" s="546" t="s">
        <v>106</v>
      </c>
      <c r="G103" s="546" t="s">
        <v>107</v>
      </c>
      <c r="H103" s="550">
        <f>'Merluza común Artesanal'!G89</f>
        <v>12.013</v>
      </c>
      <c r="I103" s="550">
        <f>'Merluza común Artesanal'!H89</f>
        <v>0</v>
      </c>
      <c r="J103" s="550">
        <f>'Merluza común Artesanal'!I89</f>
        <v>23.535</v>
      </c>
      <c r="K103" s="550">
        <f>'Merluza común Artesanal'!J89</f>
        <v>0</v>
      </c>
      <c r="L103" s="550">
        <f>'Merluza común Artesanal'!K89</f>
        <v>23.535</v>
      </c>
      <c r="M103" s="536">
        <f>'Merluza común Artesanal'!L89</f>
        <v>0</v>
      </c>
      <c r="N103" s="529" t="str">
        <f>'Merluza común Artesanal'!M89</f>
        <v>-</v>
      </c>
      <c r="O103" s="527">
        <f>Resumen_año!$C$5</f>
        <v>43559</v>
      </c>
    </row>
    <row r="104" spans="1:17" ht="15.75" customHeight="1">
      <c r="A104" s="546" t="s">
        <v>98</v>
      </c>
      <c r="B104" s="546" t="s">
        <v>99</v>
      </c>
      <c r="C104" s="546" t="s">
        <v>168</v>
      </c>
      <c r="D104" s="525" t="s">
        <v>116</v>
      </c>
      <c r="E104" s="543" t="s">
        <v>509</v>
      </c>
      <c r="F104" s="546" t="s">
        <v>103</v>
      </c>
      <c r="G104" s="546" t="s">
        <v>107</v>
      </c>
      <c r="H104" s="550">
        <f>'Merluza común Artesanal'!N87</f>
        <v>23.805</v>
      </c>
      <c r="I104" s="550">
        <f>'Merluza común Artesanal'!O87</f>
        <v>0</v>
      </c>
      <c r="J104" s="550">
        <f>'Merluza común Artesanal'!P87</f>
        <v>23.805</v>
      </c>
      <c r="K104" s="550">
        <f>'Merluza común Artesanal'!Q87</f>
        <v>0.27</v>
      </c>
      <c r="L104" s="550">
        <f>'Merluza común Artesanal'!R87</f>
        <v>23.535</v>
      </c>
      <c r="M104" s="536">
        <f>'Merluza común Artesanal'!S87</f>
        <v>1.1342155009451797E-2</v>
      </c>
      <c r="N104" s="506" t="s">
        <v>336</v>
      </c>
      <c r="O104" s="527">
        <f>Resumen_año!$C$5</f>
        <v>43559</v>
      </c>
    </row>
    <row r="105" spans="1:17" ht="15.75" customHeight="1">
      <c r="A105" s="546" t="s">
        <v>98</v>
      </c>
      <c r="B105" s="546" t="s">
        <v>99</v>
      </c>
      <c r="C105" s="546" t="s">
        <v>168</v>
      </c>
      <c r="D105" s="525" t="s">
        <v>116</v>
      </c>
      <c r="E105" s="543" t="s">
        <v>510</v>
      </c>
      <c r="F105" s="546" t="s">
        <v>103</v>
      </c>
      <c r="G105" s="546" t="s">
        <v>103</v>
      </c>
      <c r="H105" s="550">
        <f>'Merluza común Artesanal'!G90</f>
        <v>0</v>
      </c>
      <c r="I105" s="550">
        <f>'Merluza común Artesanal'!H90</f>
        <v>0</v>
      </c>
      <c r="J105" s="550">
        <f>'Merluza común Artesanal'!I90</f>
        <v>0</v>
      </c>
      <c r="K105" s="550">
        <f>'Merluza común Artesanal'!J90</f>
        <v>0</v>
      </c>
      <c r="L105" s="550">
        <f>'Merluza común Artesanal'!K90</f>
        <v>0</v>
      </c>
      <c r="M105" s="536">
        <f>'Merluza común Artesanal'!L90</f>
        <v>0</v>
      </c>
      <c r="N105" s="529" t="str">
        <f>'Merluza común Artesanal'!M90</f>
        <v>-</v>
      </c>
      <c r="O105" s="527">
        <f>Resumen_año!$C$5</f>
        <v>43559</v>
      </c>
    </row>
    <row r="106" spans="1:17" ht="15.75" customHeight="1">
      <c r="A106" s="546" t="s">
        <v>98</v>
      </c>
      <c r="B106" s="546" t="s">
        <v>99</v>
      </c>
      <c r="C106" s="546" t="s">
        <v>168</v>
      </c>
      <c r="D106" s="525" t="s">
        <v>116</v>
      </c>
      <c r="E106" s="543" t="s">
        <v>510</v>
      </c>
      <c r="F106" s="546" t="s">
        <v>104</v>
      </c>
      <c r="G106" s="546" t="s">
        <v>105</v>
      </c>
      <c r="H106" s="550">
        <f>'Merluza común Artesanal'!G91</f>
        <v>11.792999999999999</v>
      </c>
      <c r="I106" s="550">
        <f>'Merluza común Artesanal'!H91</f>
        <v>0</v>
      </c>
      <c r="J106" s="550">
        <f>'Merluza común Artesanal'!I91</f>
        <v>11.792999999999999</v>
      </c>
      <c r="K106" s="550">
        <f>'Merluza común Artesanal'!J91</f>
        <v>0.26900000000000002</v>
      </c>
      <c r="L106" s="550">
        <f>'Merluza común Artesanal'!K91</f>
        <v>11.523999999999999</v>
      </c>
      <c r="M106" s="536">
        <f>'Merluza común Artesanal'!L91</f>
        <v>2.2810141609429326E-2</v>
      </c>
      <c r="N106" s="529" t="str">
        <f>'Merluza común Artesanal'!M91</f>
        <v>-</v>
      </c>
      <c r="O106" s="527">
        <f>Resumen_año!$C$5</f>
        <v>43559</v>
      </c>
    </row>
    <row r="107" spans="1:17" ht="15.75" customHeight="1">
      <c r="A107" s="546" t="s">
        <v>98</v>
      </c>
      <c r="B107" s="546" t="s">
        <v>99</v>
      </c>
      <c r="C107" s="546" t="s">
        <v>168</v>
      </c>
      <c r="D107" s="525" t="s">
        <v>116</v>
      </c>
      <c r="E107" s="543" t="s">
        <v>510</v>
      </c>
      <c r="F107" s="546" t="s">
        <v>106</v>
      </c>
      <c r="G107" s="546" t="s">
        <v>107</v>
      </c>
      <c r="H107" s="550">
        <f>'Merluza común Artesanal'!G92</f>
        <v>12.013</v>
      </c>
      <c r="I107" s="550">
        <f>'Merluza común Artesanal'!H92</f>
        <v>0</v>
      </c>
      <c r="J107" s="550">
        <f>'Merluza común Artesanal'!I92</f>
        <v>23.536999999999999</v>
      </c>
      <c r="K107" s="550">
        <f>'Merluza común Artesanal'!J92</f>
        <v>0</v>
      </c>
      <c r="L107" s="550">
        <f>'Merluza común Artesanal'!K92</f>
        <v>23.536999999999999</v>
      </c>
      <c r="M107" s="536">
        <f>'Merluza común Artesanal'!L92</f>
        <v>0</v>
      </c>
      <c r="N107" s="529" t="str">
        <f>'Merluza común Artesanal'!M92</f>
        <v>-</v>
      </c>
      <c r="O107" s="527">
        <f>Resumen_año!$C$5</f>
        <v>43559</v>
      </c>
    </row>
    <row r="108" spans="1:17" ht="15.75" customHeight="1">
      <c r="A108" s="546" t="s">
        <v>98</v>
      </c>
      <c r="B108" s="546" t="s">
        <v>99</v>
      </c>
      <c r="C108" s="546" t="s">
        <v>168</v>
      </c>
      <c r="D108" s="525" t="s">
        <v>116</v>
      </c>
      <c r="E108" s="543" t="s">
        <v>510</v>
      </c>
      <c r="F108" s="546" t="s">
        <v>103</v>
      </c>
      <c r="G108" s="546" t="s">
        <v>107</v>
      </c>
      <c r="H108" s="550">
        <f>'Merluza común Artesanal'!N90</f>
        <v>23.805999999999997</v>
      </c>
      <c r="I108" s="550">
        <f>'Merluza común Artesanal'!O90</f>
        <v>0</v>
      </c>
      <c r="J108" s="550">
        <f>'Merluza común Artesanal'!P90</f>
        <v>23.805999999999997</v>
      </c>
      <c r="K108" s="550">
        <f>'Merluza común Artesanal'!Q90</f>
        <v>0.26900000000000002</v>
      </c>
      <c r="L108" s="550">
        <f>'Merluza común Artesanal'!R90</f>
        <v>23.536999999999999</v>
      </c>
      <c r="M108" s="536">
        <f>'Merluza común Artesanal'!S90</f>
        <v>1.1299672351508026E-2</v>
      </c>
      <c r="N108" s="506" t="s">
        <v>336</v>
      </c>
      <c r="O108" s="527">
        <f>Resumen_año!$C$5</f>
        <v>43559</v>
      </c>
    </row>
    <row r="109" spans="1:17" ht="15.75" customHeight="1">
      <c r="A109" s="546" t="s">
        <v>98</v>
      </c>
      <c r="B109" s="546" t="s">
        <v>99</v>
      </c>
      <c r="C109" s="546" t="s">
        <v>168</v>
      </c>
      <c r="D109" s="525" t="s">
        <v>115</v>
      </c>
      <c r="E109" s="543" t="s">
        <v>511</v>
      </c>
      <c r="F109" s="546" t="s">
        <v>103</v>
      </c>
      <c r="G109" s="546" t="s">
        <v>103</v>
      </c>
      <c r="H109" s="550">
        <f>'Merluza común Artesanal'!G93</f>
        <v>0</v>
      </c>
      <c r="I109" s="550">
        <f>'Merluza común Artesanal'!H93</f>
        <v>0</v>
      </c>
      <c r="J109" s="550">
        <f>'Merluza común Artesanal'!I93</f>
        <v>0</v>
      </c>
      <c r="K109" s="550">
        <f>'Merluza común Artesanal'!J93</f>
        <v>0</v>
      </c>
      <c r="L109" s="550">
        <f>'Merluza común Artesanal'!K93</f>
        <v>0</v>
      </c>
      <c r="M109" s="536">
        <f>'Merluza común Artesanal'!L93</f>
        <v>0</v>
      </c>
      <c r="N109" s="529" t="str">
        <f>'Merluza común Artesanal'!M93</f>
        <v>-</v>
      </c>
      <c r="O109" s="527">
        <f>Resumen_año!$C$5</f>
        <v>43559</v>
      </c>
    </row>
    <row r="110" spans="1:17" ht="15.75" customHeight="1">
      <c r="A110" s="546" t="s">
        <v>98</v>
      </c>
      <c r="B110" s="546" t="s">
        <v>99</v>
      </c>
      <c r="C110" s="546" t="s">
        <v>168</v>
      </c>
      <c r="D110" s="525" t="s">
        <v>115</v>
      </c>
      <c r="E110" s="543" t="s">
        <v>511</v>
      </c>
      <c r="F110" s="546" t="s">
        <v>104</v>
      </c>
      <c r="G110" s="546" t="s">
        <v>105</v>
      </c>
      <c r="H110" s="550">
        <f>'Merluza común Artesanal'!G94</f>
        <v>17.690000000000001</v>
      </c>
      <c r="I110" s="550">
        <f>'Merluza común Artesanal'!H94</f>
        <v>0</v>
      </c>
      <c r="J110" s="550">
        <f>'Merluza común Artesanal'!I94</f>
        <v>17.690000000000001</v>
      </c>
      <c r="K110" s="550">
        <f>'Merluza común Artesanal'!J94</f>
        <v>2.3879999999999999</v>
      </c>
      <c r="L110" s="550">
        <f>'Merluza común Artesanal'!K94</f>
        <v>15.302000000000001</v>
      </c>
      <c r="M110" s="536">
        <f>'Merluza común Artesanal'!L94</f>
        <v>0.13499152063312606</v>
      </c>
      <c r="N110" s="529" t="str">
        <f>'Merluza común Artesanal'!M94</f>
        <v>-</v>
      </c>
      <c r="O110" s="527">
        <f>Resumen_año!$C$5</f>
        <v>43559</v>
      </c>
    </row>
    <row r="111" spans="1:17" ht="15.75" customHeight="1">
      <c r="A111" s="546" t="s">
        <v>98</v>
      </c>
      <c r="B111" s="546" t="s">
        <v>99</v>
      </c>
      <c r="C111" s="546" t="s">
        <v>168</v>
      </c>
      <c r="D111" s="525" t="s">
        <v>115</v>
      </c>
      <c r="E111" s="543" t="s">
        <v>511</v>
      </c>
      <c r="F111" s="546" t="s">
        <v>106</v>
      </c>
      <c r="G111" s="546" t="s">
        <v>107</v>
      </c>
      <c r="H111" s="550">
        <f>'Merluza común Artesanal'!G95</f>
        <v>18.02</v>
      </c>
      <c r="I111" s="550">
        <f>'Merluza común Artesanal'!H95</f>
        <v>0</v>
      </c>
      <c r="J111" s="550">
        <f>'Merluza común Artesanal'!I95</f>
        <v>33.322000000000003</v>
      </c>
      <c r="K111" s="550">
        <f>'Merluza común Artesanal'!J95</f>
        <v>0</v>
      </c>
      <c r="L111" s="550">
        <f>'Merluza común Artesanal'!K95</f>
        <v>33.322000000000003</v>
      </c>
      <c r="M111" s="536">
        <f>'Merluza común Artesanal'!L95</f>
        <v>0</v>
      </c>
      <c r="N111" s="529" t="str">
        <f>'Merluza común Artesanal'!M95</f>
        <v>-</v>
      </c>
      <c r="O111" s="527">
        <f>Resumen_año!$C$5</f>
        <v>43559</v>
      </c>
    </row>
    <row r="112" spans="1:17" ht="15.75" customHeight="1">
      <c r="A112" s="546" t="s">
        <v>98</v>
      </c>
      <c r="B112" s="546" t="s">
        <v>99</v>
      </c>
      <c r="C112" s="546" t="s">
        <v>168</v>
      </c>
      <c r="D112" s="525" t="s">
        <v>115</v>
      </c>
      <c r="E112" s="543" t="s">
        <v>511</v>
      </c>
      <c r="F112" s="546" t="s">
        <v>103</v>
      </c>
      <c r="G112" s="546" t="s">
        <v>107</v>
      </c>
      <c r="H112" s="550">
        <f>'Merluza común Artesanal'!N93</f>
        <v>35.71</v>
      </c>
      <c r="I112" s="550">
        <f>'Merluza común Artesanal'!O93</f>
        <v>0</v>
      </c>
      <c r="J112" s="550">
        <f>'Merluza común Artesanal'!P93</f>
        <v>35.71</v>
      </c>
      <c r="K112" s="550">
        <f>'Merluza común Artesanal'!Q93</f>
        <v>2.3879999999999999</v>
      </c>
      <c r="L112" s="550">
        <f>'Merluza común Artesanal'!R93</f>
        <v>33.322000000000003</v>
      </c>
      <c r="M112" s="536">
        <f>'Merluza común Artesanal'!S93</f>
        <v>6.6872024642957148E-2</v>
      </c>
      <c r="N112" s="506" t="s">
        <v>336</v>
      </c>
      <c r="O112" s="527">
        <f>Resumen_año!$C$5</f>
        <v>43559</v>
      </c>
    </row>
    <row r="113" spans="1:15" ht="15.75" customHeight="1">
      <c r="A113" s="546" t="s">
        <v>98</v>
      </c>
      <c r="B113" s="546" t="s">
        <v>99</v>
      </c>
      <c r="C113" s="546" t="s">
        <v>168</v>
      </c>
      <c r="D113" s="525" t="s">
        <v>100</v>
      </c>
      <c r="E113" s="543" t="s">
        <v>512</v>
      </c>
      <c r="F113" s="546" t="s">
        <v>103</v>
      </c>
      <c r="G113" s="546" t="s">
        <v>103</v>
      </c>
      <c r="H113" s="550">
        <f>'Merluza común Artesanal'!G96</f>
        <v>130.221</v>
      </c>
      <c r="I113" s="550">
        <f>'Merluza común Artesanal'!H96</f>
        <v>0</v>
      </c>
      <c r="J113" s="550">
        <f>'Merluza común Artesanal'!I96</f>
        <v>130.221</v>
      </c>
      <c r="K113" s="550">
        <f>'Merluza común Artesanal'!J96</f>
        <v>31.388000000000002</v>
      </c>
      <c r="L113" s="550">
        <f>'Merluza común Artesanal'!K96</f>
        <v>98.832999999999998</v>
      </c>
      <c r="M113" s="536">
        <f>'Merluza común Artesanal'!L96</f>
        <v>0.24103639197978821</v>
      </c>
      <c r="N113" s="529" t="str">
        <f>'Merluza común Artesanal'!M96</f>
        <v>-</v>
      </c>
      <c r="O113" s="527">
        <f>Resumen_año!$C$5</f>
        <v>43559</v>
      </c>
    </row>
    <row r="114" spans="1:15" ht="15.75" customHeight="1">
      <c r="A114" s="546" t="s">
        <v>98</v>
      </c>
      <c r="B114" s="546" t="s">
        <v>99</v>
      </c>
      <c r="C114" s="546" t="s">
        <v>168</v>
      </c>
      <c r="D114" s="525" t="s">
        <v>116</v>
      </c>
      <c r="E114" s="543" t="s">
        <v>514</v>
      </c>
      <c r="F114" s="546" t="s">
        <v>103</v>
      </c>
      <c r="G114" s="546" t="s">
        <v>103</v>
      </c>
      <c r="H114" s="550">
        <f>'Merluza común Artesanal'!G97</f>
        <v>0</v>
      </c>
      <c r="I114" s="550">
        <f>'Merluza común Artesanal'!H97</f>
        <v>0</v>
      </c>
      <c r="J114" s="550">
        <f>'Merluza común Artesanal'!I97</f>
        <v>0</v>
      </c>
      <c r="K114" s="550">
        <f>'Merluza común Artesanal'!J97</f>
        <v>0</v>
      </c>
      <c r="L114" s="550">
        <f>'Merluza común Artesanal'!K97</f>
        <v>0</v>
      </c>
      <c r="M114" s="536">
        <f>'Merluza común Artesanal'!L97</f>
        <v>0</v>
      </c>
      <c r="N114" s="529" t="str">
        <f>'Merluza común Artesanal'!M97</f>
        <v>-</v>
      </c>
      <c r="O114" s="527">
        <f>Resumen_año!$C$5</f>
        <v>43559</v>
      </c>
    </row>
    <row r="115" spans="1:15" ht="15.75" customHeight="1">
      <c r="A115" s="546" t="s">
        <v>98</v>
      </c>
      <c r="B115" s="546" t="s">
        <v>99</v>
      </c>
      <c r="C115" s="546" t="s">
        <v>168</v>
      </c>
      <c r="D115" s="525" t="s">
        <v>116</v>
      </c>
      <c r="E115" s="543" t="s">
        <v>514</v>
      </c>
      <c r="F115" s="546" t="s">
        <v>104</v>
      </c>
      <c r="G115" s="546" t="s">
        <v>105</v>
      </c>
      <c r="H115" s="550">
        <f>'Merluza común Artesanal'!G98</f>
        <v>193.233</v>
      </c>
      <c r="I115" s="550">
        <f>'Merluza común Artesanal'!H98</f>
        <v>0</v>
      </c>
      <c r="J115" s="550">
        <f>'Merluza común Artesanal'!I98</f>
        <v>193.233</v>
      </c>
      <c r="K115" s="550">
        <f>'Merluza común Artesanal'!J98</f>
        <v>39.064999999999998</v>
      </c>
      <c r="L115" s="550">
        <f>'Merluza común Artesanal'!K98</f>
        <v>154.16800000000001</v>
      </c>
      <c r="M115" s="536">
        <f>'Merluza común Artesanal'!L98</f>
        <v>0.20216526162715476</v>
      </c>
      <c r="N115" s="529" t="str">
        <f>'Merluza común Artesanal'!M98</f>
        <v>-</v>
      </c>
      <c r="O115" s="527">
        <f>Resumen_año!$C$5</f>
        <v>43559</v>
      </c>
    </row>
    <row r="116" spans="1:15" ht="15.75" customHeight="1">
      <c r="A116" s="546" t="s">
        <v>98</v>
      </c>
      <c r="B116" s="546" t="s">
        <v>99</v>
      </c>
      <c r="C116" s="546" t="s">
        <v>168</v>
      </c>
      <c r="D116" s="525" t="s">
        <v>116</v>
      </c>
      <c r="E116" s="543" t="s">
        <v>514</v>
      </c>
      <c r="F116" s="546" t="s">
        <v>106</v>
      </c>
      <c r="G116" s="546" t="s">
        <v>107</v>
      </c>
      <c r="H116" s="550">
        <f>'Merluza común Artesanal'!G99</f>
        <v>201.80099999999999</v>
      </c>
      <c r="I116" s="550">
        <f>'Merluza común Artesanal'!H99</f>
        <v>0</v>
      </c>
      <c r="J116" s="550">
        <f>'Merluza común Artesanal'!I99</f>
        <v>355.96899999999999</v>
      </c>
      <c r="K116" s="550">
        <f>'Merluza común Artesanal'!J99</f>
        <v>0</v>
      </c>
      <c r="L116" s="550">
        <f>'Merluza común Artesanal'!K99</f>
        <v>355.96899999999999</v>
      </c>
      <c r="M116" s="536">
        <f>'Merluza común Artesanal'!L99</f>
        <v>0</v>
      </c>
      <c r="N116" s="529" t="str">
        <f>'Merluza común Artesanal'!M99</f>
        <v>-</v>
      </c>
      <c r="O116" s="527">
        <f>Resumen_año!$C$5</f>
        <v>43559</v>
      </c>
    </row>
    <row r="117" spans="1:15" ht="15.75" customHeight="1">
      <c r="A117" s="546" t="s">
        <v>98</v>
      </c>
      <c r="B117" s="546" t="s">
        <v>99</v>
      </c>
      <c r="C117" s="546" t="s">
        <v>168</v>
      </c>
      <c r="D117" s="525" t="s">
        <v>116</v>
      </c>
      <c r="E117" s="543" t="s">
        <v>514</v>
      </c>
      <c r="F117" s="546" t="s">
        <v>103</v>
      </c>
      <c r="G117" s="546" t="s">
        <v>107</v>
      </c>
      <c r="H117" s="550">
        <f>'Merluza común Artesanal'!N97</f>
        <v>395.03399999999999</v>
      </c>
      <c r="I117" s="550">
        <f>'Merluza común Artesanal'!O97</f>
        <v>0</v>
      </c>
      <c r="J117" s="550">
        <f>'Merluza común Artesanal'!P97</f>
        <v>395.03399999999999</v>
      </c>
      <c r="K117" s="550">
        <f>'Merluza común Artesanal'!Q97</f>
        <v>39.064999999999998</v>
      </c>
      <c r="L117" s="550">
        <f>'Merluza común Artesanal'!R97</f>
        <v>355.96899999999999</v>
      </c>
      <c r="M117" s="536">
        <f>'Merluza común Artesanal'!S97</f>
        <v>9.8890222107464162E-2</v>
      </c>
      <c r="N117" s="506" t="s">
        <v>336</v>
      </c>
      <c r="O117" s="527">
        <f>Resumen_año!$C$5</f>
        <v>43559</v>
      </c>
    </row>
    <row r="118" spans="1:15" ht="15.75" customHeight="1">
      <c r="A118" s="546" t="s">
        <v>98</v>
      </c>
      <c r="B118" s="546" t="s">
        <v>99</v>
      </c>
      <c r="C118" s="546" t="s">
        <v>168</v>
      </c>
      <c r="D118" s="525" t="s">
        <v>116</v>
      </c>
      <c r="E118" s="543" t="s">
        <v>515</v>
      </c>
      <c r="F118" s="546" t="s">
        <v>103</v>
      </c>
      <c r="G118" s="546" t="s">
        <v>103</v>
      </c>
      <c r="H118" s="550">
        <f>'Merluza común Artesanal'!G100</f>
        <v>0</v>
      </c>
      <c r="I118" s="550">
        <f>'Merluza común Artesanal'!H100</f>
        <v>0</v>
      </c>
      <c r="J118" s="550">
        <f>'Merluza común Artesanal'!I100</f>
        <v>0</v>
      </c>
      <c r="K118" s="550">
        <f>'Merluza común Artesanal'!J100</f>
        <v>0</v>
      </c>
      <c r="L118" s="550">
        <f>'Merluza común Artesanal'!K100</f>
        <v>0</v>
      </c>
      <c r="M118" s="536">
        <f>'Merluza común Artesanal'!L100</f>
        <v>0</v>
      </c>
      <c r="N118" s="529" t="str">
        <f>'Merluza común Artesanal'!M100</f>
        <v>-</v>
      </c>
      <c r="O118" s="527">
        <f>Resumen_año!$C$5</f>
        <v>43559</v>
      </c>
    </row>
    <row r="119" spans="1:15" ht="15.75" customHeight="1">
      <c r="A119" s="546" t="s">
        <v>98</v>
      </c>
      <c r="B119" s="546" t="s">
        <v>99</v>
      </c>
      <c r="C119" s="546" t="s">
        <v>168</v>
      </c>
      <c r="D119" s="525" t="s">
        <v>116</v>
      </c>
      <c r="E119" s="543" t="s">
        <v>515</v>
      </c>
      <c r="F119" s="546" t="s">
        <v>104</v>
      </c>
      <c r="G119" s="546" t="s">
        <v>105</v>
      </c>
      <c r="H119" s="550">
        <f>'Merluza común Artesanal'!G101</f>
        <v>346.20499999999998</v>
      </c>
      <c r="I119" s="550">
        <f>'Merluza común Artesanal'!H101</f>
        <v>0</v>
      </c>
      <c r="J119" s="550">
        <f>'Merluza común Artesanal'!I101</f>
        <v>346.20499999999998</v>
      </c>
      <c r="K119" s="550">
        <f>'Merluza común Artesanal'!J101</f>
        <v>54.176000000000002</v>
      </c>
      <c r="L119" s="550">
        <f>'Merluza común Artesanal'!K101</f>
        <v>292.029</v>
      </c>
      <c r="M119" s="536">
        <f>'Merluza común Artesanal'!L101</f>
        <v>0.15648531939168991</v>
      </c>
      <c r="N119" s="529" t="str">
        <f>'Merluza común Artesanal'!M101</f>
        <v>-</v>
      </c>
      <c r="O119" s="527">
        <f>Resumen_año!$C$5</f>
        <v>43559</v>
      </c>
    </row>
    <row r="120" spans="1:15" ht="15.75" customHeight="1">
      <c r="A120" s="546" t="s">
        <v>98</v>
      </c>
      <c r="B120" s="546" t="s">
        <v>99</v>
      </c>
      <c r="C120" s="546" t="s">
        <v>168</v>
      </c>
      <c r="D120" s="525" t="s">
        <v>116</v>
      </c>
      <c r="E120" s="543" t="s">
        <v>515</v>
      </c>
      <c r="F120" s="546" t="s">
        <v>106</v>
      </c>
      <c r="G120" s="546" t="s">
        <v>107</v>
      </c>
      <c r="H120" s="550">
        <f>'Merluza común Artesanal'!G102</f>
        <v>361.55599999999998</v>
      </c>
      <c r="I120" s="550">
        <f>'Merluza común Artesanal'!H102</f>
        <v>0</v>
      </c>
      <c r="J120" s="550">
        <f>'Merluza común Artesanal'!I102</f>
        <v>653.58500000000004</v>
      </c>
      <c r="K120" s="550">
        <f>'Merluza común Artesanal'!J102</f>
        <v>0</v>
      </c>
      <c r="L120" s="550">
        <f>'Merluza común Artesanal'!K102</f>
        <v>653.58500000000004</v>
      </c>
      <c r="M120" s="536">
        <f>'Merluza común Artesanal'!L102</f>
        <v>0</v>
      </c>
      <c r="N120" s="529" t="str">
        <f>'Merluza común Artesanal'!M102</f>
        <v>-</v>
      </c>
      <c r="O120" s="527">
        <f>Resumen_año!$C$5</f>
        <v>43559</v>
      </c>
    </row>
    <row r="121" spans="1:15" ht="15.75" customHeight="1">
      <c r="A121" s="546" t="s">
        <v>98</v>
      </c>
      <c r="B121" s="546" t="s">
        <v>99</v>
      </c>
      <c r="C121" s="546" t="s">
        <v>168</v>
      </c>
      <c r="D121" s="525" t="s">
        <v>116</v>
      </c>
      <c r="E121" s="543" t="s">
        <v>515</v>
      </c>
      <c r="F121" s="546" t="s">
        <v>103</v>
      </c>
      <c r="G121" s="546" t="s">
        <v>107</v>
      </c>
      <c r="H121" s="550">
        <f>'Merluza común Artesanal'!N100</f>
        <v>707.76099999999997</v>
      </c>
      <c r="I121" s="550">
        <f>'Merluza común Artesanal'!O100</f>
        <v>0</v>
      </c>
      <c r="J121" s="550">
        <f>'Merluza común Artesanal'!P100</f>
        <v>707.76099999999997</v>
      </c>
      <c r="K121" s="550">
        <f>'Merluza común Artesanal'!Q100</f>
        <v>54.176000000000002</v>
      </c>
      <c r="L121" s="550">
        <f>'Merluza común Artesanal'!R100</f>
        <v>653.58499999999992</v>
      </c>
      <c r="M121" s="536">
        <f>'Merluza común Artesanal'!S100</f>
        <v>7.6545613561640163E-2</v>
      </c>
      <c r="N121" s="506" t="s">
        <v>336</v>
      </c>
      <c r="O121" s="527">
        <f>Resumen_año!$C$5</f>
        <v>43559</v>
      </c>
    </row>
    <row r="122" spans="1:15" ht="15.75" customHeight="1">
      <c r="A122" s="546" t="s">
        <v>98</v>
      </c>
      <c r="B122" s="546" t="s">
        <v>99</v>
      </c>
      <c r="C122" s="546" t="s">
        <v>168</v>
      </c>
      <c r="D122" s="546" t="s">
        <v>116</v>
      </c>
      <c r="E122" s="540" t="s">
        <v>117</v>
      </c>
      <c r="F122" s="546" t="s">
        <v>103</v>
      </c>
      <c r="G122" s="546" t="s">
        <v>103</v>
      </c>
      <c r="H122" s="550">
        <f>'Merluza común Artesanal'!G103</f>
        <v>0</v>
      </c>
      <c r="I122" s="550">
        <f>'Merluza común Artesanal'!H103</f>
        <v>0</v>
      </c>
      <c r="J122" s="550">
        <f>'Merluza común Artesanal'!I103</f>
        <v>0</v>
      </c>
      <c r="K122" s="550">
        <f>'Merluza común Artesanal'!J103</f>
        <v>0</v>
      </c>
      <c r="L122" s="550">
        <f>'Merluza común Artesanal'!K103</f>
        <v>0</v>
      </c>
      <c r="M122" s="536">
        <f>'Merluza común Artesanal'!L103</f>
        <v>0</v>
      </c>
      <c r="N122" s="529" t="str">
        <f>'Merluza común Artesanal'!M103</f>
        <v>-</v>
      </c>
      <c r="O122" s="527">
        <f>Resumen_año!$C$5</f>
        <v>43559</v>
      </c>
    </row>
    <row r="123" spans="1:15" ht="15.75" customHeight="1">
      <c r="A123" s="546" t="s">
        <v>98</v>
      </c>
      <c r="B123" s="546" t="s">
        <v>99</v>
      </c>
      <c r="C123" s="546" t="s">
        <v>168</v>
      </c>
      <c r="D123" s="546" t="s">
        <v>116</v>
      </c>
      <c r="E123" s="540" t="s">
        <v>117</v>
      </c>
      <c r="F123" s="546" t="s">
        <v>104</v>
      </c>
      <c r="G123" s="546" t="s">
        <v>105</v>
      </c>
      <c r="H123" s="550">
        <f>'Merluza común Artesanal'!G104</f>
        <v>104.649</v>
      </c>
      <c r="I123" s="550">
        <f>'Merluza común Artesanal'!H104</f>
        <v>0</v>
      </c>
      <c r="J123" s="550">
        <f>'Merluza común Artesanal'!I104</f>
        <v>104.649</v>
      </c>
      <c r="K123" s="550">
        <f>'Merluza común Artesanal'!J104</f>
        <v>12.093999999999999</v>
      </c>
      <c r="L123" s="550">
        <f>'Merluza común Artesanal'!K104</f>
        <v>92.555000000000007</v>
      </c>
      <c r="M123" s="536">
        <f>'Merluza común Artesanal'!L104</f>
        <v>0.11556727727928599</v>
      </c>
      <c r="N123" s="529" t="str">
        <f>'Merluza común Artesanal'!M104</f>
        <v>-</v>
      </c>
      <c r="O123" s="527">
        <f>Resumen_año!$C$5</f>
        <v>43559</v>
      </c>
    </row>
    <row r="124" spans="1:15" ht="15.75" customHeight="1">
      <c r="A124" s="546" t="s">
        <v>98</v>
      </c>
      <c r="B124" s="546" t="s">
        <v>99</v>
      </c>
      <c r="C124" s="546" t="s">
        <v>168</v>
      </c>
      <c r="D124" s="546" t="s">
        <v>116</v>
      </c>
      <c r="E124" s="540" t="s">
        <v>117</v>
      </c>
      <c r="F124" s="546" t="s">
        <v>106</v>
      </c>
      <c r="G124" s="546" t="s">
        <v>107</v>
      </c>
      <c r="H124" s="550">
        <f>'Merluza común Artesanal'!G105</f>
        <v>109.289</v>
      </c>
      <c r="I124" s="550">
        <f>'Merluza común Artesanal'!H105</f>
        <v>0</v>
      </c>
      <c r="J124" s="550">
        <f>'Merluza común Artesanal'!I105</f>
        <v>201.84399999999999</v>
      </c>
      <c r="K124" s="550">
        <f>'Merluza común Artesanal'!J105</f>
        <v>0</v>
      </c>
      <c r="L124" s="550">
        <f>'Merluza común Artesanal'!K105</f>
        <v>201.84399999999999</v>
      </c>
      <c r="M124" s="536">
        <f>'Merluza común Artesanal'!L105</f>
        <v>0</v>
      </c>
      <c r="N124" s="529" t="str">
        <f>'Merluza común Artesanal'!M105</f>
        <v>-</v>
      </c>
      <c r="O124" s="527">
        <f>Resumen_año!$C$5</f>
        <v>43559</v>
      </c>
    </row>
    <row r="125" spans="1:15" ht="15.75" customHeight="1">
      <c r="A125" s="546" t="s">
        <v>98</v>
      </c>
      <c r="B125" s="546" t="s">
        <v>99</v>
      </c>
      <c r="C125" s="546" t="s">
        <v>168</v>
      </c>
      <c r="D125" s="546" t="s">
        <v>116</v>
      </c>
      <c r="E125" s="540" t="s">
        <v>117</v>
      </c>
      <c r="F125" s="546" t="s">
        <v>103</v>
      </c>
      <c r="G125" s="546" t="s">
        <v>107</v>
      </c>
      <c r="H125" s="550">
        <f>'Merluza común Artesanal'!N103</f>
        <v>213.93799999999999</v>
      </c>
      <c r="I125" s="550">
        <f>'Merluza común Artesanal'!O103</f>
        <v>0</v>
      </c>
      <c r="J125" s="550">
        <f>'Merluza común Artesanal'!P103</f>
        <v>213.93799999999999</v>
      </c>
      <c r="K125" s="550">
        <f>'Merluza común Artesanal'!Q103</f>
        <v>12.093999999999999</v>
      </c>
      <c r="L125" s="550">
        <f>'Merluza común Artesanal'!R103</f>
        <v>201.84399999999999</v>
      </c>
      <c r="M125" s="536">
        <f>'Merluza común Artesanal'!S103</f>
        <v>5.6530396656975387E-2</v>
      </c>
      <c r="N125" s="506" t="s">
        <v>336</v>
      </c>
      <c r="O125" s="527">
        <f>Resumen_año!$C$5</f>
        <v>43559</v>
      </c>
    </row>
    <row r="126" spans="1:15" ht="15.75" customHeight="1">
      <c r="A126" s="546" t="s">
        <v>98</v>
      </c>
      <c r="B126" s="546" t="s">
        <v>99</v>
      </c>
      <c r="C126" s="546" t="s">
        <v>168</v>
      </c>
      <c r="D126" s="546" t="s">
        <v>116</v>
      </c>
      <c r="E126" s="540" t="s">
        <v>118</v>
      </c>
      <c r="F126" s="546" t="s">
        <v>103</v>
      </c>
      <c r="G126" s="546" t="s">
        <v>103</v>
      </c>
      <c r="H126" s="550">
        <f>'Merluza común Artesanal'!G106</f>
        <v>0</v>
      </c>
      <c r="I126" s="550">
        <f>'Merluza común Artesanal'!H106</f>
        <v>0</v>
      </c>
      <c r="J126" s="550">
        <f>'Merluza común Artesanal'!I106</f>
        <v>0</v>
      </c>
      <c r="K126" s="550">
        <f>'Merluza común Artesanal'!J106</f>
        <v>0</v>
      </c>
      <c r="L126" s="550">
        <f>'Merluza común Artesanal'!K106</f>
        <v>0</v>
      </c>
      <c r="M126" s="536">
        <f>'Merluza común Artesanal'!L106</f>
        <v>0</v>
      </c>
      <c r="N126" s="529" t="str">
        <f>'Merluza común Artesanal'!M106</f>
        <v>-</v>
      </c>
      <c r="O126" s="527">
        <f>Resumen_año!$C$5</f>
        <v>43559</v>
      </c>
    </row>
    <row r="127" spans="1:15" ht="15.75" customHeight="1">
      <c r="A127" s="546" t="s">
        <v>98</v>
      </c>
      <c r="B127" s="546" t="s">
        <v>99</v>
      </c>
      <c r="C127" s="546" t="s">
        <v>168</v>
      </c>
      <c r="D127" s="546" t="s">
        <v>116</v>
      </c>
      <c r="E127" s="540" t="s">
        <v>118</v>
      </c>
      <c r="F127" s="546" t="s">
        <v>104</v>
      </c>
      <c r="G127" s="546" t="s">
        <v>105</v>
      </c>
      <c r="H127" s="550">
        <f>'Merluza común Artesanal'!G107</f>
        <v>16.106999999999999</v>
      </c>
      <c r="I127" s="550">
        <f>'Merluza común Artesanal'!H107</f>
        <v>0</v>
      </c>
      <c r="J127" s="550">
        <f>'Merluza común Artesanal'!I107</f>
        <v>16.106999999999999</v>
      </c>
      <c r="K127" s="550">
        <f>'Merluza común Artesanal'!J107</f>
        <v>2.9159999999999999</v>
      </c>
      <c r="L127" s="550">
        <f>'Merluza común Artesanal'!K107</f>
        <v>13.190999999999999</v>
      </c>
      <c r="M127" s="536">
        <f>'Merluza común Artesanal'!L107</f>
        <v>0.18103929968336749</v>
      </c>
      <c r="N127" s="529" t="str">
        <f>'Merluza común Artesanal'!M107</f>
        <v>-</v>
      </c>
      <c r="O127" s="527">
        <f>Resumen_año!$C$5</f>
        <v>43559</v>
      </c>
    </row>
    <row r="128" spans="1:15" ht="15.75" customHeight="1">
      <c r="A128" s="546" t="s">
        <v>98</v>
      </c>
      <c r="B128" s="546" t="s">
        <v>99</v>
      </c>
      <c r="C128" s="546" t="s">
        <v>168</v>
      </c>
      <c r="D128" s="546" t="s">
        <v>116</v>
      </c>
      <c r="E128" s="540" t="s">
        <v>118</v>
      </c>
      <c r="F128" s="546" t="s">
        <v>106</v>
      </c>
      <c r="G128" s="546" t="s">
        <v>107</v>
      </c>
      <c r="H128" s="550">
        <f>'Merluza común Artesanal'!G108</f>
        <v>16.821000000000002</v>
      </c>
      <c r="I128" s="550">
        <f>'Merluza común Artesanal'!H108</f>
        <v>0</v>
      </c>
      <c r="J128" s="550">
        <f>'Merluza común Artesanal'!I108</f>
        <v>30.012</v>
      </c>
      <c r="K128" s="550">
        <f>'Merluza común Artesanal'!J108</f>
        <v>0</v>
      </c>
      <c r="L128" s="550">
        <f>'Merluza común Artesanal'!K108</f>
        <v>30.012</v>
      </c>
      <c r="M128" s="536">
        <f>'Merluza común Artesanal'!L108</f>
        <v>0</v>
      </c>
      <c r="N128" s="529" t="str">
        <f>'Merluza común Artesanal'!M108</f>
        <v>-</v>
      </c>
      <c r="O128" s="527">
        <f>Resumen_año!$C$5</f>
        <v>43559</v>
      </c>
    </row>
    <row r="129" spans="1:15" ht="15.75" customHeight="1">
      <c r="A129" s="546" t="s">
        <v>98</v>
      </c>
      <c r="B129" s="546" t="s">
        <v>99</v>
      </c>
      <c r="C129" s="546" t="s">
        <v>168</v>
      </c>
      <c r="D129" s="546" t="s">
        <v>116</v>
      </c>
      <c r="E129" s="540" t="s">
        <v>118</v>
      </c>
      <c r="F129" s="546" t="s">
        <v>103</v>
      </c>
      <c r="G129" s="546" t="s">
        <v>107</v>
      </c>
      <c r="H129" s="550">
        <f>'Merluza común Artesanal'!N106</f>
        <v>32.927999999999997</v>
      </c>
      <c r="I129" s="550">
        <f>'Merluza común Artesanal'!O106</f>
        <v>0</v>
      </c>
      <c r="J129" s="550">
        <f>'Merluza común Artesanal'!P106</f>
        <v>32.927999999999997</v>
      </c>
      <c r="K129" s="550">
        <f>'Merluza común Artesanal'!Q106</f>
        <v>2.9159999999999999</v>
      </c>
      <c r="L129" s="550">
        <f>'Merluza común Artesanal'!R106</f>
        <v>30.011999999999997</v>
      </c>
      <c r="M129" s="536">
        <f>'Merluza común Artesanal'!S106</f>
        <v>8.8556851311953358E-2</v>
      </c>
      <c r="N129" s="529" t="s">
        <v>336</v>
      </c>
      <c r="O129" s="527">
        <f>Resumen_año!$C$5</f>
        <v>43559</v>
      </c>
    </row>
    <row r="130" spans="1:15" ht="15.75" customHeight="1">
      <c r="A130" s="546" t="s">
        <v>98</v>
      </c>
      <c r="B130" s="546" t="s">
        <v>99</v>
      </c>
      <c r="C130" s="546" t="s">
        <v>168</v>
      </c>
      <c r="D130" s="546" t="s">
        <v>116</v>
      </c>
      <c r="E130" s="540" t="s">
        <v>119</v>
      </c>
      <c r="F130" s="546" t="s">
        <v>103</v>
      </c>
      <c r="G130" s="546" t="s">
        <v>103</v>
      </c>
      <c r="H130" s="550">
        <f>'Merluza común Artesanal'!G109</f>
        <v>0</v>
      </c>
      <c r="I130" s="550">
        <f>'Merluza común Artesanal'!H109</f>
        <v>0</v>
      </c>
      <c r="J130" s="550">
        <f>'Merluza común Artesanal'!I109</f>
        <v>0</v>
      </c>
      <c r="K130" s="550">
        <f>'Merluza común Artesanal'!J109</f>
        <v>0</v>
      </c>
      <c r="L130" s="550">
        <f>'Merluza común Artesanal'!K109</f>
        <v>0</v>
      </c>
      <c r="M130" s="536">
        <f>'Merluza común Artesanal'!L109</f>
        <v>0</v>
      </c>
      <c r="N130" s="529" t="str">
        <f>'Merluza común Artesanal'!M109</f>
        <v>-</v>
      </c>
      <c r="O130" s="527">
        <f>Resumen_año!$C$5</f>
        <v>43559</v>
      </c>
    </row>
    <row r="131" spans="1:15" ht="15.75" customHeight="1">
      <c r="A131" s="546" t="s">
        <v>98</v>
      </c>
      <c r="B131" s="546" t="s">
        <v>99</v>
      </c>
      <c r="C131" s="546" t="s">
        <v>168</v>
      </c>
      <c r="D131" s="546" t="s">
        <v>116</v>
      </c>
      <c r="E131" s="540" t="s">
        <v>119</v>
      </c>
      <c r="F131" s="546" t="s">
        <v>104</v>
      </c>
      <c r="G131" s="546" t="s">
        <v>105</v>
      </c>
      <c r="H131" s="550">
        <f>'Merluza común Artesanal'!G110</f>
        <v>16.100000000000001</v>
      </c>
      <c r="I131" s="550">
        <f>'Merluza común Artesanal'!H110</f>
        <v>0</v>
      </c>
      <c r="J131" s="550">
        <f>'Merluza común Artesanal'!I110</f>
        <v>16.100000000000001</v>
      </c>
      <c r="K131" s="550">
        <f>'Merluza común Artesanal'!J110</f>
        <v>1.377</v>
      </c>
      <c r="L131" s="550">
        <f>'Merluza común Artesanal'!K110</f>
        <v>14.723000000000001</v>
      </c>
      <c r="M131" s="536">
        <f>'Merluza común Artesanal'!L110</f>
        <v>8.5527950310559001E-2</v>
      </c>
      <c r="N131" s="529" t="str">
        <f>'Merluza común Artesanal'!M110</f>
        <v>-</v>
      </c>
      <c r="O131" s="527">
        <f>Resumen_año!$C$5</f>
        <v>43559</v>
      </c>
    </row>
    <row r="132" spans="1:15" ht="15.75" customHeight="1">
      <c r="A132" s="546" t="s">
        <v>98</v>
      </c>
      <c r="B132" s="546" t="s">
        <v>99</v>
      </c>
      <c r="C132" s="546" t="s">
        <v>168</v>
      </c>
      <c r="D132" s="546" t="s">
        <v>116</v>
      </c>
      <c r="E132" s="540" t="s">
        <v>119</v>
      </c>
      <c r="F132" s="546" t="s">
        <v>106</v>
      </c>
      <c r="G132" s="546" t="s">
        <v>107</v>
      </c>
      <c r="H132" s="550">
        <f>'Merluza común Artesanal'!G111</f>
        <v>16.814</v>
      </c>
      <c r="I132" s="550">
        <f>'Merluza común Artesanal'!H111</f>
        <v>0</v>
      </c>
      <c r="J132" s="550">
        <f>'Merluza común Artesanal'!I111</f>
        <v>31.536999999999999</v>
      </c>
      <c r="K132" s="550">
        <f>'Merluza común Artesanal'!J111</f>
        <v>0</v>
      </c>
      <c r="L132" s="550">
        <f>'Merluza común Artesanal'!K111</f>
        <v>31.536999999999999</v>
      </c>
      <c r="M132" s="536">
        <f>'Merluza común Artesanal'!L111</f>
        <v>0</v>
      </c>
      <c r="N132" s="529" t="str">
        <f>'Merluza común Artesanal'!M111</f>
        <v>-</v>
      </c>
      <c r="O132" s="527">
        <f>Resumen_año!$C$5</f>
        <v>43559</v>
      </c>
    </row>
    <row r="133" spans="1:15" ht="15.75" customHeight="1">
      <c r="A133" s="546" t="s">
        <v>98</v>
      </c>
      <c r="B133" s="546" t="s">
        <v>99</v>
      </c>
      <c r="C133" s="546" t="s">
        <v>168</v>
      </c>
      <c r="D133" s="546" t="s">
        <v>116</v>
      </c>
      <c r="E133" s="540" t="s">
        <v>119</v>
      </c>
      <c r="F133" s="546" t="s">
        <v>103</v>
      </c>
      <c r="G133" s="546" t="s">
        <v>107</v>
      </c>
      <c r="H133" s="550">
        <f>'Merluza común Artesanal'!N109</f>
        <v>32.914000000000001</v>
      </c>
      <c r="I133" s="550">
        <f>'Merluza común Artesanal'!O109</f>
        <v>0</v>
      </c>
      <c r="J133" s="550">
        <f>'Merluza común Artesanal'!P109</f>
        <v>32.914000000000001</v>
      </c>
      <c r="K133" s="550">
        <f>'Merluza común Artesanal'!Q109</f>
        <v>1.377</v>
      </c>
      <c r="L133" s="550">
        <f>'Merluza común Artesanal'!R109</f>
        <v>31.537000000000003</v>
      </c>
      <c r="M133" s="536">
        <f>'Merluza común Artesanal'!S109</f>
        <v>4.1836300662332133E-2</v>
      </c>
      <c r="N133" s="506" t="s">
        <v>336</v>
      </c>
      <c r="O133" s="527">
        <f>Resumen_año!$C$5</f>
        <v>43559</v>
      </c>
    </row>
    <row r="134" spans="1:15" ht="15.75" customHeight="1">
      <c r="A134" s="546" t="s">
        <v>98</v>
      </c>
      <c r="B134" s="546" t="s">
        <v>99</v>
      </c>
      <c r="C134" s="546" t="s">
        <v>168</v>
      </c>
      <c r="D134" s="546" t="s">
        <v>115</v>
      </c>
      <c r="E134" s="546" t="s">
        <v>516</v>
      </c>
      <c r="F134" s="546" t="s">
        <v>103</v>
      </c>
      <c r="G134" s="546" t="s">
        <v>103</v>
      </c>
      <c r="H134" s="550">
        <f>'Merluza común Artesanal'!G112</f>
        <v>0</v>
      </c>
      <c r="I134" s="550">
        <f>'Merluza común Artesanal'!H112</f>
        <v>0</v>
      </c>
      <c r="J134" s="550">
        <f>'Merluza común Artesanal'!I112</f>
        <v>0</v>
      </c>
      <c r="K134" s="550">
        <f>'Merluza común Artesanal'!J112</f>
        <v>0</v>
      </c>
      <c r="L134" s="550">
        <f>'Merluza común Artesanal'!K112</f>
        <v>0</v>
      </c>
      <c r="M134" s="536">
        <f>'Merluza común Artesanal'!L112</f>
        <v>0</v>
      </c>
      <c r="N134" s="529" t="str">
        <f>'Merluza común Artesanal'!M112</f>
        <v>-</v>
      </c>
      <c r="O134" s="527">
        <f>Resumen_año!$C$5</f>
        <v>43559</v>
      </c>
    </row>
    <row r="135" spans="1:15" ht="15.75" customHeight="1">
      <c r="A135" s="546" t="s">
        <v>98</v>
      </c>
      <c r="B135" s="546" t="s">
        <v>99</v>
      </c>
      <c r="C135" s="546" t="s">
        <v>168</v>
      </c>
      <c r="D135" s="546" t="s">
        <v>115</v>
      </c>
      <c r="E135" s="546" t="s">
        <v>516</v>
      </c>
      <c r="F135" s="546" t="s">
        <v>104</v>
      </c>
      <c r="G135" s="546" t="s">
        <v>105</v>
      </c>
      <c r="H135" s="550">
        <f>'Merluza común Artesanal'!G113</f>
        <v>32.185000000000002</v>
      </c>
      <c r="I135" s="550">
        <f>'Merluza común Artesanal'!H113</f>
        <v>0</v>
      </c>
      <c r="J135" s="550">
        <f>'Merluza común Artesanal'!I113</f>
        <v>32.185000000000002</v>
      </c>
      <c r="K135" s="550">
        <f>'Merluza común Artesanal'!J113</f>
        <v>3.0779999999999998</v>
      </c>
      <c r="L135" s="550">
        <f>'Merluza común Artesanal'!K113</f>
        <v>29.107000000000003</v>
      </c>
      <c r="M135" s="536">
        <f>'Merluza común Artesanal'!L113</f>
        <v>9.5634612397079377E-2</v>
      </c>
      <c r="N135" s="529" t="str">
        <f>'Merluza común Artesanal'!M113</f>
        <v>-</v>
      </c>
      <c r="O135" s="527">
        <f>Resumen_año!$C$5</f>
        <v>43559</v>
      </c>
    </row>
    <row r="136" spans="1:15" ht="15.75" customHeight="1">
      <c r="A136" s="546" t="s">
        <v>98</v>
      </c>
      <c r="B136" s="546" t="s">
        <v>99</v>
      </c>
      <c r="C136" s="546" t="s">
        <v>168</v>
      </c>
      <c r="D136" s="546" t="s">
        <v>115</v>
      </c>
      <c r="E136" s="546" t="s">
        <v>516</v>
      </c>
      <c r="F136" s="546" t="s">
        <v>106</v>
      </c>
      <c r="G136" s="546" t="s">
        <v>107</v>
      </c>
      <c r="H136" s="550">
        <f>'Merluza común Artesanal'!G114</f>
        <v>33.613</v>
      </c>
      <c r="I136" s="550">
        <f>'Merluza común Artesanal'!H114</f>
        <v>0</v>
      </c>
      <c r="J136" s="550">
        <f>'Merluza común Artesanal'!I114</f>
        <v>62.72</v>
      </c>
      <c r="K136" s="550">
        <f>'Merluza común Artesanal'!J114</f>
        <v>0</v>
      </c>
      <c r="L136" s="550">
        <f>'Merluza común Artesanal'!K114</f>
        <v>62.72</v>
      </c>
      <c r="M136" s="536">
        <f>'Merluza común Artesanal'!L114</f>
        <v>0</v>
      </c>
      <c r="N136" s="529" t="str">
        <f>'Merluza común Artesanal'!M114</f>
        <v>-</v>
      </c>
      <c r="O136" s="527">
        <f>Resumen_año!$C$5</f>
        <v>43559</v>
      </c>
    </row>
    <row r="137" spans="1:15" ht="15.75" customHeight="1">
      <c r="A137" s="546" t="s">
        <v>98</v>
      </c>
      <c r="B137" s="546" t="s">
        <v>99</v>
      </c>
      <c r="C137" s="546" t="s">
        <v>168</v>
      </c>
      <c r="D137" s="546" t="s">
        <v>115</v>
      </c>
      <c r="E137" s="546" t="s">
        <v>516</v>
      </c>
      <c r="F137" s="546" t="s">
        <v>103</v>
      </c>
      <c r="G137" s="546" t="s">
        <v>107</v>
      </c>
      <c r="H137" s="550">
        <f>'Merluza común Artesanal'!N112</f>
        <v>65.798000000000002</v>
      </c>
      <c r="I137" s="550">
        <f>'Merluza común Artesanal'!O112</f>
        <v>0</v>
      </c>
      <c r="J137" s="550">
        <f>'Merluza común Artesanal'!P112</f>
        <v>65.798000000000002</v>
      </c>
      <c r="K137" s="550">
        <f>'Merluza común Artesanal'!Q112</f>
        <v>3.0779999999999998</v>
      </c>
      <c r="L137" s="550">
        <f>'Merluza común Artesanal'!R112</f>
        <v>62.72</v>
      </c>
      <c r="M137" s="550">
        <f>'Merluza común Artesanal'!S112</f>
        <v>4.6779537371956594E-2</v>
      </c>
      <c r="N137" s="506" t="s">
        <v>336</v>
      </c>
      <c r="O137" s="527">
        <f>Resumen_año!$C$5</f>
        <v>43559</v>
      </c>
    </row>
    <row r="138" spans="1:15" ht="15.75" customHeight="1">
      <c r="A138" s="546" t="s">
        <v>98</v>
      </c>
      <c r="B138" s="546" t="s">
        <v>99</v>
      </c>
      <c r="C138" s="546" t="s">
        <v>168</v>
      </c>
      <c r="D138" s="540" t="s">
        <v>100</v>
      </c>
      <c r="E138" s="540" t="s">
        <v>101</v>
      </c>
      <c r="F138" s="546" t="s">
        <v>103</v>
      </c>
      <c r="G138" s="546" t="s">
        <v>103</v>
      </c>
      <c r="H138" s="550">
        <f>'Merluza común Artesanal'!G115</f>
        <v>6.1130000000000004</v>
      </c>
      <c r="I138" s="550">
        <f>'Merluza común Artesanal'!H115</f>
        <v>0</v>
      </c>
      <c r="J138" s="550">
        <f>'Merluza común Artesanal'!I115</f>
        <v>6.1130000000000004</v>
      </c>
      <c r="K138" s="550">
        <f>'Merluza común Artesanal'!J115</f>
        <v>6.3719999999999999</v>
      </c>
      <c r="L138" s="550">
        <f>'Merluza común Artesanal'!K115</f>
        <v>-0.25899999999999945</v>
      </c>
      <c r="M138" s="536">
        <f>'Merluza común Artesanal'!L115</f>
        <v>1.0423687223948961</v>
      </c>
      <c r="N138" s="555">
        <f>'Merluza común Artesanal'!M115</f>
        <v>43489</v>
      </c>
      <c r="O138" s="527">
        <f>Resumen_año!$C$5</f>
        <v>43559</v>
      </c>
    </row>
    <row r="139" spans="1:15" ht="15.75" customHeight="1">
      <c r="A139" s="546" t="s">
        <v>98</v>
      </c>
      <c r="B139" s="546" t="s">
        <v>99</v>
      </c>
      <c r="C139" s="546" t="s">
        <v>168</v>
      </c>
      <c r="D139" s="540" t="s">
        <v>100</v>
      </c>
      <c r="E139" s="540" t="s">
        <v>101</v>
      </c>
      <c r="F139" s="546" t="s">
        <v>104</v>
      </c>
      <c r="G139" s="546" t="s">
        <v>105</v>
      </c>
      <c r="H139" s="550">
        <f>'Merluza común Artesanal'!G116</f>
        <v>28.62</v>
      </c>
      <c r="I139" s="550">
        <f>'Merluza común Artesanal'!H116</f>
        <v>0</v>
      </c>
      <c r="J139" s="550">
        <f>'Merluza común Artesanal'!I116</f>
        <v>28.361000000000001</v>
      </c>
      <c r="K139" s="550">
        <f>'Merluza común Artesanal'!J116</f>
        <v>27.927</v>
      </c>
      <c r="L139" s="550">
        <f>'Merluza común Artesanal'!K116</f>
        <v>0.43400000000000105</v>
      </c>
      <c r="M139" s="536">
        <f>'Merluza común Artesanal'!L116</f>
        <v>0.98469729558196106</v>
      </c>
      <c r="N139" s="555" t="str">
        <f>'Merluza común Artesanal'!M116</f>
        <v>-</v>
      </c>
      <c r="O139" s="527">
        <f>Resumen_año!$C$5</f>
        <v>43559</v>
      </c>
    </row>
    <row r="140" spans="1:15" ht="15.75" customHeight="1">
      <c r="A140" s="546" t="s">
        <v>98</v>
      </c>
      <c r="B140" s="546" t="s">
        <v>99</v>
      </c>
      <c r="C140" s="546" t="s">
        <v>168</v>
      </c>
      <c r="D140" s="540" t="s">
        <v>100</v>
      </c>
      <c r="E140" s="540" t="s">
        <v>101</v>
      </c>
      <c r="F140" s="546" t="s">
        <v>106</v>
      </c>
      <c r="G140" s="546" t="s">
        <v>107</v>
      </c>
      <c r="H140" s="550">
        <f>'Merluza común Artesanal'!G117</f>
        <v>34.732999999999997</v>
      </c>
      <c r="I140" s="550">
        <f>'Merluza común Artesanal'!H117</f>
        <v>0</v>
      </c>
      <c r="J140" s="550">
        <f>'Merluza común Artesanal'!I117</f>
        <v>35.167000000000002</v>
      </c>
      <c r="K140" s="550">
        <f>'Merluza común Artesanal'!J117</f>
        <v>0</v>
      </c>
      <c r="L140" s="550">
        <f>'Merluza común Artesanal'!K117</f>
        <v>35.167000000000002</v>
      </c>
      <c r="M140" s="536">
        <f>'Merluza común Artesanal'!L117</f>
        <v>0</v>
      </c>
      <c r="N140" s="555" t="str">
        <f>'Merluza común Artesanal'!M117</f>
        <v>-</v>
      </c>
      <c r="O140" s="527">
        <f>Resumen_año!$C$5</f>
        <v>43559</v>
      </c>
    </row>
    <row r="141" spans="1:15" ht="15.75" customHeight="1">
      <c r="A141" s="546" t="s">
        <v>98</v>
      </c>
      <c r="B141" s="546" t="s">
        <v>99</v>
      </c>
      <c r="C141" s="546" t="s">
        <v>168</v>
      </c>
      <c r="D141" s="540" t="s">
        <v>100</v>
      </c>
      <c r="E141" s="540" t="s">
        <v>101</v>
      </c>
      <c r="F141" s="546" t="s">
        <v>103</v>
      </c>
      <c r="G141" s="546" t="s">
        <v>107</v>
      </c>
      <c r="H141" s="550">
        <f>'Merluza común Artesanal'!N115</f>
        <v>69.466000000000008</v>
      </c>
      <c r="I141" s="550">
        <f>'Merluza común Artesanal'!O115</f>
        <v>0</v>
      </c>
      <c r="J141" s="550">
        <f>'Merluza común Artesanal'!P115</f>
        <v>69.466000000000008</v>
      </c>
      <c r="K141" s="550">
        <f>'Merluza común Artesanal'!Q115</f>
        <v>34.298999999999999</v>
      </c>
      <c r="L141" s="550">
        <f>'Merluza común Artesanal'!R115</f>
        <v>35.167000000000009</v>
      </c>
      <c r="M141" s="523">
        <f>'Merluza común Artesanal'!S115</f>
        <v>0.49375233927388934</v>
      </c>
      <c r="N141" s="505" t="s">
        <v>336</v>
      </c>
      <c r="O141" s="527">
        <f>Resumen_año!$C$5</f>
        <v>43559</v>
      </c>
    </row>
    <row r="142" spans="1:15" ht="15.75" customHeight="1">
      <c r="A142" s="546" t="s">
        <v>98</v>
      </c>
      <c r="B142" s="546" t="s">
        <v>99</v>
      </c>
      <c r="C142" s="546" t="s">
        <v>168</v>
      </c>
      <c r="D142" s="540" t="s">
        <v>100</v>
      </c>
      <c r="E142" s="546" t="s">
        <v>102</v>
      </c>
      <c r="F142" s="546" t="s">
        <v>103</v>
      </c>
      <c r="G142" s="546" t="s">
        <v>103</v>
      </c>
      <c r="H142" s="550">
        <f>'Merluza común Artesanal'!G118</f>
        <v>125.81100000000001</v>
      </c>
      <c r="I142" s="550">
        <f>'Merluza común Artesanal'!H118</f>
        <v>0</v>
      </c>
      <c r="J142" s="550">
        <f>'Merluza común Artesanal'!I118</f>
        <v>125.81100000000001</v>
      </c>
      <c r="K142" s="550">
        <f>'Merluza común Artesanal'!J118</f>
        <v>37.94</v>
      </c>
      <c r="L142" s="550">
        <f>'Merluza común Artesanal'!K118</f>
        <v>87.871000000000009</v>
      </c>
      <c r="M142" s="536">
        <f>'Merluza común Artesanal'!L118</f>
        <v>0.30156345629555442</v>
      </c>
      <c r="N142" s="529" t="str">
        <f>'Merluza común Artesanal'!M118</f>
        <v>-</v>
      </c>
      <c r="O142" s="527">
        <f>Resumen_año!$C$5</f>
        <v>43559</v>
      </c>
    </row>
    <row r="143" spans="1:15" ht="15.75" customHeight="1">
      <c r="A143" s="546" t="s">
        <v>98</v>
      </c>
      <c r="B143" s="546" t="s">
        <v>99</v>
      </c>
      <c r="C143" s="546" t="s">
        <v>168</v>
      </c>
      <c r="D143" s="546" t="s">
        <v>116</v>
      </c>
      <c r="E143" s="540" t="s">
        <v>120</v>
      </c>
      <c r="F143" s="546" t="s">
        <v>103</v>
      </c>
      <c r="G143" s="546" t="s">
        <v>103</v>
      </c>
      <c r="H143" s="550">
        <f>'Merluza común Artesanal'!G119</f>
        <v>0</v>
      </c>
      <c r="I143" s="550">
        <f>'Merluza común Artesanal'!H119</f>
        <v>0</v>
      </c>
      <c r="J143" s="550">
        <f>'Merluza común Artesanal'!I119</f>
        <v>0</v>
      </c>
      <c r="K143" s="550">
        <f>'Merluza común Artesanal'!J119</f>
        <v>0</v>
      </c>
      <c r="L143" s="550">
        <f>'Merluza común Artesanal'!K119</f>
        <v>0</v>
      </c>
      <c r="M143" s="553">
        <f>'Merluza común Artesanal'!L119</f>
        <v>0</v>
      </c>
      <c r="N143" s="529" t="str">
        <f>'Merluza común Artesanal'!M119</f>
        <v>-</v>
      </c>
      <c r="O143" s="527">
        <f>Resumen_año!$C$5</f>
        <v>43559</v>
      </c>
    </row>
    <row r="144" spans="1:15" ht="15.75" customHeight="1">
      <c r="A144" s="546" t="s">
        <v>98</v>
      </c>
      <c r="B144" s="546" t="s">
        <v>99</v>
      </c>
      <c r="C144" s="546" t="s">
        <v>168</v>
      </c>
      <c r="D144" s="546" t="s">
        <v>116</v>
      </c>
      <c r="E144" s="540" t="s">
        <v>120</v>
      </c>
      <c r="F144" s="546" t="s">
        <v>104</v>
      </c>
      <c r="G144" s="546" t="s">
        <v>105</v>
      </c>
      <c r="H144" s="550">
        <f>'Merluza común Artesanal'!G120</f>
        <v>52.97</v>
      </c>
      <c r="I144" s="550">
        <f>'Merluza común Artesanal'!H120</f>
        <v>0</v>
      </c>
      <c r="J144" s="550">
        <f>'Merluza común Artesanal'!I120</f>
        <v>52.97</v>
      </c>
      <c r="K144" s="550">
        <f>'Merluza común Artesanal'!J120</f>
        <v>14.364000000000001</v>
      </c>
      <c r="L144" s="550">
        <f>'Merluza común Artesanal'!K120</f>
        <v>38.605999999999995</v>
      </c>
      <c r="M144" s="553">
        <f>'Merluza común Artesanal'!L120</f>
        <v>0.27117236171417786</v>
      </c>
      <c r="N144" s="529" t="str">
        <f>'Merluza común Artesanal'!M120</f>
        <v>-</v>
      </c>
      <c r="O144" s="527">
        <f>Resumen_año!$C$5</f>
        <v>43559</v>
      </c>
    </row>
    <row r="145" spans="1:15" ht="15.75" customHeight="1">
      <c r="A145" s="546" t="s">
        <v>98</v>
      </c>
      <c r="B145" s="546" t="s">
        <v>99</v>
      </c>
      <c r="C145" s="546" t="s">
        <v>168</v>
      </c>
      <c r="D145" s="546" t="s">
        <v>116</v>
      </c>
      <c r="E145" s="540" t="s">
        <v>120</v>
      </c>
      <c r="F145" s="546" t="s">
        <v>106</v>
      </c>
      <c r="G145" s="546" t="s">
        <v>107</v>
      </c>
      <c r="H145" s="550">
        <f>'Merluza común Artesanal'!G121</f>
        <v>55.984999999999999</v>
      </c>
      <c r="I145" s="550">
        <f>'Merluza común Artesanal'!H121</f>
        <v>0</v>
      </c>
      <c r="J145" s="550">
        <f>'Merluza común Artesanal'!I121</f>
        <v>94.590999999999994</v>
      </c>
      <c r="K145" s="550">
        <f>'Merluza común Artesanal'!J121</f>
        <v>0</v>
      </c>
      <c r="L145" s="550">
        <f>'Merluza común Artesanal'!K121</f>
        <v>94.590999999999994</v>
      </c>
      <c r="M145" s="553">
        <f>'Merluza común Artesanal'!L121</f>
        <v>0</v>
      </c>
      <c r="N145" s="533" t="str">
        <f>'Merluza común Artesanal'!M121</f>
        <v>-</v>
      </c>
      <c r="O145" s="527">
        <f>Resumen_año!$C$5</f>
        <v>43559</v>
      </c>
    </row>
    <row r="146" spans="1:15" ht="15.75" customHeight="1">
      <c r="A146" s="546" t="s">
        <v>98</v>
      </c>
      <c r="B146" s="546" t="s">
        <v>99</v>
      </c>
      <c r="C146" s="546" t="s">
        <v>168</v>
      </c>
      <c r="D146" s="546" t="s">
        <v>116</v>
      </c>
      <c r="E146" s="540" t="s">
        <v>120</v>
      </c>
      <c r="F146" s="546" t="s">
        <v>103</v>
      </c>
      <c r="G146" s="546" t="s">
        <v>107</v>
      </c>
      <c r="H146" s="550">
        <f>'Merluza común Artesanal'!N119</f>
        <v>108.955</v>
      </c>
      <c r="I146" s="550">
        <f>'Merluza común Artesanal'!O119</f>
        <v>0</v>
      </c>
      <c r="J146" s="550">
        <f>'Merluza común Artesanal'!P119</f>
        <v>108.955</v>
      </c>
      <c r="K146" s="550">
        <f>'Merluza común Artesanal'!Q119</f>
        <v>14.364000000000001</v>
      </c>
      <c r="L146" s="550">
        <f>'Merluza común Artesanal'!R119</f>
        <v>94.590999999999994</v>
      </c>
      <c r="M146" s="553">
        <f>'Merluza común Artesanal'!S119</f>
        <v>0.1318342434950209</v>
      </c>
      <c r="N146" s="505" t="s">
        <v>336</v>
      </c>
      <c r="O146" s="527">
        <f>Resumen_año!$C$5</f>
        <v>43559</v>
      </c>
    </row>
    <row r="147" spans="1:15" ht="15.75" customHeight="1">
      <c r="A147" s="546" t="s">
        <v>98</v>
      </c>
      <c r="B147" s="546" t="s">
        <v>99</v>
      </c>
      <c r="C147" s="546" t="s">
        <v>168</v>
      </c>
      <c r="D147" s="543" t="s">
        <v>116</v>
      </c>
      <c r="E147" s="543" t="s">
        <v>517</v>
      </c>
      <c r="F147" s="546" t="s">
        <v>103</v>
      </c>
      <c r="G147" s="546" t="s">
        <v>103</v>
      </c>
      <c r="H147" s="550">
        <f>'Merluza común Artesanal'!G122</f>
        <v>0</v>
      </c>
      <c r="I147" s="550">
        <f>'Merluza común Artesanal'!H122</f>
        <v>0</v>
      </c>
      <c r="J147" s="550">
        <f>'Merluza común Artesanal'!I122</f>
        <v>0</v>
      </c>
      <c r="K147" s="550">
        <f>'Merluza común Artesanal'!J122</f>
        <v>0</v>
      </c>
      <c r="L147" s="550">
        <f>'Merluza común Artesanal'!K122</f>
        <v>0</v>
      </c>
      <c r="M147" s="536">
        <f>'Merluza común Artesanal'!L122</f>
        <v>0</v>
      </c>
      <c r="N147" s="529" t="str">
        <f>'Merluza común Artesanal'!M122</f>
        <v>-</v>
      </c>
      <c r="O147" s="527">
        <f>Resumen_año!$C$5</f>
        <v>43559</v>
      </c>
    </row>
    <row r="148" spans="1:15" ht="15.75" customHeight="1">
      <c r="A148" s="546" t="s">
        <v>98</v>
      </c>
      <c r="B148" s="546" t="s">
        <v>99</v>
      </c>
      <c r="C148" s="546" t="s">
        <v>168</v>
      </c>
      <c r="D148" s="543" t="s">
        <v>116</v>
      </c>
      <c r="E148" s="543" t="s">
        <v>517</v>
      </c>
      <c r="F148" s="546" t="s">
        <v>104</v>
      </c>
      <c r="G148" s="546" t="s">
        <v>105</v>
      </c>
      <c r="H148" s="550">
        <f>'Merluza común Artesanal'!G123</f>
        <v>28.515999999999998</v>
      </c>
      <c r="I148" s="550">
        <f>'Merluza común Artesanal'!H123</f>
        <v>0</v>
      </c>
      <c r="J148" s="550">
        <f>'Merluza común Artesanal'!I123</f>
        <v>28.515999999999998</v>
      </c>
      <c r="K148" s="550">
        <f>'Merluza común Artesanal'!J123</f>
        <v>4.9450000000000003</v>
      </c>
      <c r="L148" s="550">
        <f>'Merluza común Artesanal'!K123</f>
        <v>23.570999999999998</v>
      </c>
      <c r="M148" s="536">
        <f>'Merluza común Artesanal'!L123</f>
        <v>0.17341141815121339</v>
      </c>
      <c r="N148" s="529" t="str">
        <f>'Merluza común Artesanal'!M123</f>
        <v>-</v>
      </c>
      <c r="O148" s="527">
        <f>Resumen_año!$C$5</f>
        <v>43559</v>
      </c>
    </row>
    <row r="149" spans="1:15" ht="15.75" customHeight="1">
      <c r="A149" s="546" t="s">
        <v>98</v>
      </c>
      <c r="B149" s="546" t="s">
        <v>99</v>
      </c>
      <c r="C149" s="546" t="s">
        <v>168</v>
      </c>
      <c r="D149" s="543" t="s">
        <v>116</v>
      </c>
      <c r="E149" s="543" t="s">
        <v>517</v>
      </c>
      <c r="F149" s="546" t="s">
        <v>106</v>
      </c>
      <c r="G149" s="546" t="s">
        <v>107</v>
      </c>
      <c r="H149" s="550">
        <f>'Merluza común Artesanal'!G124</f>
        <v>30.138999999999999</v>
      </c>
      <c r="I149" s="550">
        <f>'Merluza común Artesanal'!H124</f>
        <v>0</v>
      </c>
      <c r="J149" s="550">
        <f>'Merluza común Artesanal'!I124</f>
        <v>53.709999999999994</v>
      </c>
      <c r="K149" s="550">
        <f>'Merluza común Artesanal'!J124</f>
        <v>0</v>
      </c>
      <c r="L149" s="550">
        <f>'Merluza común Artesanal'!K124</f>
        <v>53.709999999999994</v>
      </c>
      <c r="M149" s="536">
        <f>'Merluza común Artesanal'!L124</f>
        <v>0</v>
      </c>
      <c r="N149" s="529" t="str">
        <f>'Merluza común Artesanal'!M124</f>
        <v>-</v>
      </c>
      <c r="O149" s="527">
        <f>Resumen_año!$C$5</f>
        <v>43559</v>
      </c>
    </row>
    <row r="150" spans="1:15" ht="15.75" customHeight="1">
      <c r="A150" s="546" t="s">
        <v>98</v>
      </c>
      <c r="B150" s="546" t="s">
        <v>99</v>
      </c>
      <c r="C150" s="546" t="s">
        <v>168</v>
      </c>
      <c r="D150" s="543" t="s">
        <v>116</v>
      </c>
      <c r="E150" s="543" t="s">
        <v>517</v>
      </c>
      <c r="F150" s="546" t="s">
        <v>103</v>
      </c>
      <c r="G150" s="546" t="s">
        <v>107</v>
      </c>
      <c r="H150" s="550">
        <f>'Merluza común Artesanal'!N122</f>
        <v>58.655000000000001</v>
      </c>
      <c r="I150" s="550">
        <f>'Merluza común Artesanal'!O122</f>
        <v>0</v>
      </c>
      <c r="J150" s="550">
        <f>'Merluza común Artesanal'!P122</f>
        <v>58.655000000000001</v>
      </c>
      <c r="K150" s="550">
        <f>'Merluza común Artesanal'!Q122</f>
        <v>4.9450000000000003</v>
      </c>
      <c r="L150" s="550">
        <f>'Merluza común Artesanal'!R122</f>
        <v>53.71</v>
      </c>
      <c r="M150" s="536">
        <f>'Merluza común Artesanal'!S122</f>
        <v>8.4306538232034781E-2</v>
      </c>
      <c r="N150" s="505" t="s">
        <v>336</v>
      </c>
      <c r="O150" s="527">
        <f>Resumen_año!$C$5</f>
        <v>43559</v>
      </c>
    </row>
    <row r="151" spans="1:15" ht="15.75" customHeight="1">
      <c r="A151" s="546" t="s">
        <v>98</v>
      </c>
      <c r="B151" s="546" t="s">
        <v>99</v>
      </c>
      <c r="C151" s="546" t="s">
        <v>168</v>
      </c>
      <c r="D151" s="543" t="s">
        <v>116</v>
      </c>
      <c r="E151" s="543" t="s">
        <v>518</v>
      </c>
      <c r="F151" s="546" t="s">
        <v>103</v>
      </c>
      <c r="G151" s="546" t="s">
        <v>103</v>
      </c>
      <c r="H151" s="550">
        <f>'Merluza común Artesanal'!G125</f>
        <v>0</v>
      </c>
      <c r="I151" s="550">
        <f>'Merluza común Artesanal'!H125</f>
        <v>0</v>
      </c>
      <c r="J151" s="550">
        <f>'Merluza común Artesanal'!I125</f>
        <v>0</v>
      </c>
      <c r="K151" s="550">
        <f>'Merluza común Artesanal'!J125</f>
        <v>0</v>
      </c>
      <c r="L151" s="550">
        <f>'Merluza común Artesanal'!K125</f>
        <v>0</v>
      </c>
      <c r="M151" s="536">
        <f>'Merluza común Artesanal'!L125</f>
        <v>0</v>
      </c>
      <c r="N151" s="529" t="str">
        <f>'Merluza común Artesanal'!M125</f>
        <v>-</v>
      </c>
      <c r="O151" s="527">
        <f>Resumen_año!$C$5</f>
        <v>43559</v>
      </c>
    </row>
    <row r="152" spans="1:15" ht="15.75" customHeight="1">
      <c r="A152" s="546" t="s">
        <v>98</v>
      </c>
      <c r="B152" s="546" t="s">
        <v>99</v>
      </c>
      <c r="C152" s="546" t="s">
        <v>168</v>
      </c>
      <c r="D152" s="543" t="s">
        <v>116</v>
      </c>
      <c r="E152" s="543" t="s">
        <v>518</v>
      </c>
      <c r="F152" s="546" t="s">
        <v>104</v>
      </c>
      <c r="G152" s="546" t="s">
        <v>105</v>
      </c>
      <c r="H152" s="550">
        <f>'Merluza común Artesanal'!G126</f>
        <v>73.340999999999994</v>
      </c>
      <c r="I152" s="550">
        <f>'Merluza común Artesanal'!H126</f>
        <v>0</v>
      </c>
      <c r="J152" s="550">
        <f>'Merluza común Artesanal'!I126</f>
        <v>73.340999999999994</v>
      </c>
      <c r="K152" s="550">
        <f>'Merluza común Artesanal'!J126</f>
        <v>22.358000000000001</v>
      </c>
      <c r="L152" s="550">
        <f>'Merluza común Artesanal'!K126</f>
        <v>50.98299999999999</v>
      </c>
      <c r="M152" s="536">
        <f>'Merluza común Artesanal'!L126</f>
        <v>0.30484994750548811</v>
      </c>
      <c r="N152" s="529" t="str">
        <f>'Merluza común Artesanal'!M126</f>
        <v>-</v>
      </c>
      <c r="O152" s="527">
        <f>Resumen_año!$C$5</f>
        <v>43559</v>
      </c>
    </row>
    <row r="153" spans="1:15" ht="15.75" customHeight="1">
      <c r="A153" s="546" t="s">
        <v>98</v>
      </c>
      <c r="B153" s="546" t="s">
        <v>99</v>
      </c>
      <c r="C153" s="546" t="s">
        <v>168</v>
      </c>
      <c r="D153" s="543" t="s">
        <v>116</v>
      </c>
      <c r="E153" s="543" t="s">
        <v>518</v>
      </c>
      <c r="F153" s="546" t="s">
        <v>106</v>
      </c>
      <c r="G153" s="546" t="s">
        <v>107</v>
      </c>
      <c r="H153" s="550">
        <f>'Merluza común Artesanal'!G127</f>
        <v>77.515000000000001</v>
      </c>
      <c r="I153" s="550">
        <f>'Merluza común Artesanal'!H127</f>
        <v>0</v>
      </c>
      <c r="J153" s="550">
        <f>'Merluza común Artesanal'!I127</f>
        <v>128.49799999999999</v>
      </c>
      <c r="K153" s="550">
        <f>'Merluza común Artesanal'!J127</f>
        <v>0</v>
      </c>
      <c r="L153" s="550">
        <f>'Merluza común Artesanal'!K127</f>
        <v>128.49799999999999</v>
      </c>
      <c r="M153" s="536">
        <f>'Merluza común Artesanal'!L127</f>
        <v>0</v>
      </c>
      <c r="N153" s="529" t="str">
        <f>'Merluza común Artesanal'!M127</f>
        <v>-</v>
      </c>
      <c r="O153" s="527">
        <f>Resumen_año!$C$5</f>
        <v>43559</v>
      </c>
    </row>
    <row r="154" spans="1:15" ht="15.75" customHeight="1">
      <c r="A154" s="546" t="s">
        <v>98</v>
      </c>
      <c r="B154" s="546" t="s">
        <v>99</v>
      </c>
      <c r="C154" s="546" t="s">
        <v>168</v>
      </c>
      <c r="D154" s="543" t="s">
        <v>116</v>
      </c>
      <c r="E154" s="543" t="s">
        <v>518</v>
      </c>
      <c r="F154" s="546" t="s">
        <v>103</v>
      </c>
      <c r="G154" s="546" t="s">
        <v>107</v>
      </c>
      <c r="H154" s="550">
        <f>'Merluza común Artesanal'!N125</f>
        <v>150.85599999999999</v>
      </c>
      <c r="I154" s="550">
        <f>'Merluza común Artesanal'!O125</f>
        <v>0</v>
      </c>
      <c r="J154" s="550">
        <f>'Merluza común Artesanal'!P125</f>
        <v>150.85599999999999</v>
      </c>
      <c r="K154" s="550">
        <f>'Merluza común Artesanal'!Q125</f>
        <v>22.358000000000001</v>
      </c>
      <c r="L154" s="550">
        <f>'Merluza común Artesanal'!R125</f>
        <v>128.49799999999999</v>
      </c>
      <c r="M154" s="536">
        <f>'Merluza común Artesanal'!S125</f>
        <v>0.14820756217850137</v>
      </c>
      <c r="N154" s="505" t="s">
        <v>336</v>
      </c>
      <c r="O154" s="527">
        <f>Resumen_año!$C$5</f>
        <v>43559</v>
      </c>
    </row>
    <row r="155" spans="1:15" ht="15.75" customHeight="1">
      <c r="A155" s="546" t="s">
        <v>98</v>
      </c>
      <c r="B155" s="546" t="s">
        <v>99</v>
      </c>
      <c r="C155" s="546" t="s">
        <v>168</v>
      </c>
      <c r="D155" s="543" t="s">
        <v>116</v>
      </c>
      <c r="E155" s="543" t="s">
        <v>519</v>
      </c>
      <c r="F155" s="546" t="s">
        <v>103</v>
      </c>
      <c r="G155" s="546" t="s">
        <v>103</v>
      </c>
      <c r="H155" s="550">
        <f>'Merluza común Artesanal'!G128</f>
        <v>0</v>
      </c>
      <c r="I155" s="550">
        <f>'Merluza común Artesanal'!H128</f>
        <v>0</v>
      </c>
      <c r="J155" s="550">
        <f>'Merluza común Artesanal'!I128</f>
        <v>0</v>
      </c>
      <c r="K155" s="550">
        <f>'Merluza común Artesanal'!J128</f>
        <v>0</v>
      </c>
      <c r="L155" s="550">
        <f>'Merluza común Artesanal'!K128</f>
        <v>0</v>
      </c>
      <c r="M155" s="536">
        <f>'Merluza común Artesanal'!L128</f>
        <v>0</v>
      </c>
      <c r="N155" s="529" t="str">
        <f>'Merluza común Artesanal'!M128</f>
        <v>-</v>
      </c>
      <c r="O155" s="527">
        <f>Resumen_año!$C$5</f>
        <v>43559</v>
      </c>
    </row>
    <row r="156" spans="1:15" ht="15.75" customHeight="1">
      <c r="A156" s="546" t="s">
        <v>98</v>
      </c>
      <c r="B156" s="546" t="s">
        <v>99</v>
      </c>
      <c r="C156" s="546" t="s">
        <v>168</v>
      </c>
      <c r="D156" s="543" t="s">
        <v>116</v>
      </c>
      <c r="E156" s="543" t="s">
        <v>519</v>
      </c>
      <c r="F156" s="546" t="s">
        <v>104</v>
      </c>
      <c r="G156" s="546" t="s">
        <v>105</v>
      </c>
      <c r="H156" s="550">
        <f>'Merluza común Artesanal'!G129</f>
        <v>138.535</v>
      </c>
      <c r="I156" s="550">
        <f>'Merluza común Artesanal'!H129</f>
        <v>0</v>
      </c>
      <c r="J156" s="550">
        <f>'Merluza común Artesanal'!I129</f>
        <v>138.535</v>
      </c>
      <c r="K156" s="550">
        <f>'Merluza común Artesanal'!J129</f>
        <v>36.341999999999999</v>
      </c>
      <c r="L156" s="550">
        <f>'Merluza común Artesanal'!K129</f>
        <v>102.193</v>
      </c>
      <c r="M156" s="536">
        <f>'Merluza común Artesanal'!L129</f>
        <v>0.26233081892662502</v>
      </c>
      <c r="N156" s="529" t="str">
        <f>'Merluza común Artesanal'!M129</f>
        <v>-</v>
      </c>
      <c r="O156" s="527">
        <f>Resumen_año!$C$5</f>
        <v>43559</v>
      </c>
    </row>
    <row r="157" spans="1:15" ht="15.75" customHeight="1">
      <c r="A157" s="546" t="s">
        <v>98</v>
      </c>
      <c r="B157" s="546" t="s">
        <v>99</v>
      </c>
      <c r="C157" s="546" t="s">
        <v>168</v>
      </c>
      <c r="D157" s="543" t="s">
        <v>116</v>
      </c>
      <c r="E157" s="543" t="s">
        <v>519</v>
      </c>
      <c r="F157" s="546" t="s">
        <v>106</v>
      </c>
      <c r="G157" s="546" t="s">
        <v>107</v>
      </c>
      <c r="H157" s="550">
        <f>'Merluza común Artesanal'!G130</f>
        <v>146.41900000000001</v>
      </c>
      <c r="I157" s="550">
        <f>'Merluza común Artesanal'!H130</f>
        <v>0</v>
      </c>
      <c r="J157" s="550">
        <f>'Merluza común Artesanal'!I130</f>
        <v>248.61200000000002</v>
      </c>
      <c r="K157" s="550">
        <f>'Merluza común Artesanal'!J130</f>
        <v>0</v>
      </c>
      <c r="L157" s="550">
        <f>'Merluza común Artesanal'!K130</f>
        <v>248.61200000000002</v>
      </c>
      <c r="M157" s="536">
        <f>'Merluza común Artesanal'!L130</f>
        <v>0</v>
      </c>
      <c r="N157" s="529" t="str">
        <f>'Merluza común Artesanal'!M130</f>
        <v>-</v>
      </c>
      <c r="O157" s="527">
        <f>Resumen_año!$C$5</f>
        <v>43559</v>
      </c>
    </row>
    <row r="158" spans="1:15" ht="15.75" customHeight="1">
      <c r="A158" s="546" t="s">
        <v>98</v>
      </c>
      <c r="B158" s="546" t="s">
        <v>99</v>
      </c>
      <c r="C158" s="546" t="s">
        <v>168</v>
      </c>
      <c r="D158" s="543" t="s">
        <v>116</v>
      </c>
      <c r="E158" s="543" t="s">
        <v>519</v>
      </c>
      <c r="F158" s="546" t="s">
        <v>103</v>
      </c>
      <c r="G158" s="546" t="s">
        <v>107</v>
      </c>
      <c r="H158" s="550">
        <f>'Merluza común Artesanal'!N128</f>
        <v>284.95400000000001</v>
      </c>
      <c r="I158" s="550">
        <f>'Merluza común Artesanal'!O128</f>
        <v>0</v>
      </c>
      <c r="J158" s="550">
        <f>'Merluza común Artesanal'!P128</f>
        <v>284.95400000000001</v>
      </c>
      <c r="K158" s="550">
        <f>'Merluza común Artesanal'!Q128</f>
        <v>36.341999999999999</v>
      </c>
      <c r="L158" s="550">
        <f>'Merluza común Artesanal'!R128</f>
        <v>248.61200000000002</v>
      </c>
      <c r="M158" s="536">
        <f>'Merluza común Artesanal'!S128</f>
        <v>0.12753637429199097</v>
      </c>
      <c r="N158" s="505" t="s">
        <v>336</v>
      </c>
      <c r="O158" s="527">
        <f>Resumen_año!$C$5</f>
        <v>43559</v>
      </c>
    </row>
    <row r="159" spans="1:15" ht="15.75" customHeight="1">
      <c r="A159" s="546" t="s">
        <v>98</v>
      </c>
      <c r="B159" s="546" t="s">
        <v>99</v>
      </c>
      <c r="C159" s="546" t="s">
        <v>168</v>
      </c>
      <c r="D159" s="543" t="s">
        <v>116</v>
      </c>
      <c r="E159" s="543" t="s">
        <v>520</v>
      </c>
      <c r="F159" s="546" t="s">
        <v>103</v>
      </c>
      <c r="G159" s="546" t="s">
        <v>103</v>
      </c>
      <c r="H159" s="550">
        <f>'Merluza común Artesanal'!G131</f>
        <v>0</v>
      </c>
      <c r="I159" s="550">
        <f>'Merluza común Artesanal'!H131</f>
        <v>0</v>
      </c>
      <c r="J159" s="550">
        <f>'Merluza común Artesanal'!I131</f>
        <v>0</v>
      </c>
      <c r="K159" s="550">
        <f>'Merluza común Artesanal'!J131</f>
        <v>0</v>
      </c>
      <c r="L159" s="550">
        <f>'Merluza común Artesanal'!K131</f>
        <v>0</v>
      </c>
      <c r="M159" s="536">
        <f>'Merluza común Artesanal'!L131</f>
        <v>0</v>
      </c>
      <c r="N159" s="529" t="str">
        <f>'Merluza común Artesanal'!M131</f>
        <v>-</v>
      </c>
      <c r="O159" s="527">
        <f>Resumen_año!$C$5</f>
        <v>43559</v>
      </c>
    </row>
    <row r="160" spans="1:15" ht="15.75" customHeight="1">
      <c r="A160" s="546" t="s">
        <v>98</v>
      </c>
      <c r="B160" s="546" t="s">
        <v>99</v>
      </c>
      <c r="C160" s="546" t="s">
        <v>168</v>
      </c>
      <c r="D160" s="543" t="s">
        <v>116</v>
      </c>
      <c r="E160" s="543" t="s">
        <v>520</v>
      </c>
      <c r="F160" s="546" t="s">
        <v>104</v>
      </c>
      <c r="G160" s="546" t="s">
        <v>105</v>
      </c>
      <c r="H160" s="550">
        <f>'Merluza común Artesanal'!G132</f>
        <v>52.963999999999999</v>
      </c>
      <c r="I160" s="550">
        <f>'Merluza común Artesanal'!H132</f>
        <v>0</v>
      </c>
      <c r="J160" s="550">
        <f>'Merluza común Artesanal'!I132</f>
        <v>52.963999999999999</v>
      </c>
      <c r="K160" s="550">
        <f>'Merluza común Artesanal'!J132</f>
        <v>9.6150000000000002</v>
      </c>
      <c r="L160" s="550">
        <f>'Merluza común Artesanal'!K132</f>
        <v>43.348999999999997</v>
      </c>
      <c r="M160" s="536">
        <f>'Merluza común Artesanal'!L132</f>
        <v>0.18153840344384867</v>
      </c>
      <c r="N160" s="529" t="str">
        <f>'Merluza común Artesanal'!M132</f>
        <v>-</v>
      </c>
      <c r="O160" s="527">
        <f>Resumen_año!$C$5</f>
        <v>43559</v>
      </c>
    </row>
    <row r="161" spans="1:15" ht="15.75" customHeight="1">
      <c r="A161" s="546" t="s">
        <v>98</v>
      </c>
      <c r="B161" s="546" t="s">
        <v>99</v>
      </c>
      <c r="C161" s="546" t="s">
        <v>168</v>
      </c>
      <c r="D161" s="543" t="s">
        <v>116</v>
      </c>
      <c r="E161" s="543" t="s">
        <v>520</v>
      </c>
      <c r="F161" s="546" t="s">
        <v>106</v>
      </c>
      <c r="G161" s="546" t="s">
        <v>107</v>
      </c>
      <c r="H161" s="550">
        <f>'Merluza común Artesanal'!G133</f>
        <v>55.978000000000002</v>
      </c>
      <c r="I161" s="550">
        <f>'Merluza común Artesanal'!H133</f>
        <v>0</v>
      </c>
      <c r="J161" s="550">
        <f>'Merluza común Artesanal'!I133</f>
        <v>99.326999999999998</v>
      </c>
      <c r="K161" s="550">
        <f>'Merluza común Artesanal'!J133</f>
        <v>0</v>
      </c>
      <c r="L161" s="550">
        <f>'Merluza común Artesanal'!K133</f>
        <v>99.326999999999998</v>
      </c>
      <c r="M161" s="536">
        <f>'Merluza común Artesanal'!L133</f>
        <v>0</v>
      </c>
      <c r="N161" s="529" t="str">
        <f>'Merluza común Artesanal'!M133</f>
        <v>-</v>
      </c>
      <c r="O161" s="527">
        <f>Resumen_año!$C$5</f>
        <v>43559</v>
      </c>
    </row>
    <row r="162" spans="1:15" ht="15.75" customHeight="1">
      <c r="A162" s="546" t="s">
        <v>98</v>
      </c>
      <c r="B162" s="546" t="s">
        <v>99</v>
      </c>
      <c r="C162" s="546" t="s">
        <v>168</v>
      </c>
      <c r="D162" s="543" t="s">
        <v>116</v>
      </c>
      <c r="E162" s="543" t="s">
        <v>520</v>
      </c>
      <c r="F162" s="546" t="s">
        <v>103</v>
      </c>
      <c r="G162" s="546" t="s">
        <v>107</v>
      </c>
      <c r="H162" s="550">
        <f>'Merluza común Artesanal'!N131</f>
        <v>108.94200000000001</v>
      </c>
      <c r="I162" s="550">
        <f>'Merluza común Artesanal'!O131</f>
        <v>0</v>
      </c>
      <c r="J162" s="550">
        <f>'Merluza común Artesanal'!P131</f>
        <v>108.94200000000001</v>
      </c>
      <c r="K162" s="550">
        <f>'Merluza común Artesanal'!Q131</f>
        <v>9.6150000000000002</v>
      </c>
      <c r="L162" s="550">
        <f>'Merluza común Artesanal'!R131</f>
        <v>99.327000000000012</v>
      </c>
      <c r="M162" s="550">
        <f>'Merluza común Artesanal'!S131</f>
        <v>8.8257972131960127E-2</v>
      </c>
      <c r="N162" s="505" t="s">
        <v>336</v>
      </c>
      <c r="O162" s="527">
        <f>Resumen_año!$C$5</f>
        <v>43559</v>
      </c>
    </row>
    <row r="163" spans="1:15" ht="15.75" customHeight="1">
      <c r="A163" s="546" t="s">
        <v>98</v>
      </c>
      <c r="B163" s="546" t="s">
        <v>99</v>
      </c>
      <c r="C163" s="546" t="s">
        <v>168</v>
      </c>
      <c r="D163" s="543" t="s">
        <v>116</v>
      </c>
      <c r="E163" s="543" t="s">
        <v>521</v>
      </c>
      <c r="F163" s="546" t="s">
        <v>103</v>
      </c>
      <c r="G163" s="546" t="s">
        <v>103</v>
      </c>
      <c r="H163" s="550">
        <f>'Merluza común Artesanal'!G134</f>
        <v>0</v>
      </c>
      <c r="I163" s="550">
        <f>'Merluza común Artesanal'!H134</f>
        <v>0</v>
      </c>
      <c r="J163" s="550">
        <f>'Merluza común Artesanal'!I134</f>
        <v>0</v>
      </c>
      <c r="K163" s="550">
        <f>'Merluza común Artesanal'!J134</f>
        <v>0</v>
      </c>
      <c r="L163" s="550">
        <f>'Merluza común Artesanal'!K134</f>
        <v>0</v>
      </c>
      <c r="M163" s="536">
        <f>'Merluza común Artesanal'!L134</f>
        <v>0</v>
      </c>
      <c r="N163" s="529" t="str">
        <f>'Merluza común Artesanal'!M134</f>
        <v>-</v>
      </c>
      <c r="O163" s="527">
        <f>Resumen_año!$C$5</f>
        <v>43559</v>
      </c>
    </row>
    <row r="164" spans="1:15" ht="15.75" customHeight="1">
      <c r="A164" s="546" t="s">
        <v>98</v>
      </c>
      <c r="B164" s="546" t="s">
        <v>99</v>
      </c>
      <c r="C164" s="546" t="s">
        <v>168</v>
      </c>
      <c r="D164" s="543" t="s">
        <v>116</v>
      </c>
      <c r="E164" s="543" t="s">
        <v>521</v>
      </c>
      <c r="F164" s="546" t="s">
        <v>104</v>
      </c>
      <c r="G164" s="546" t="s">
        <v>105</v>
      </c>
      <c r="H164" s="550">
        <f>'Merluza común Artesanal'!G135</f>
        <v>57.037999999999997</v>
      </c>
      <c r="I164" s="550">
        <f>'Merluza común Artesanal'!H135</f>
        <v>0</v>
      </c>
      <c r="J164" s="550">
        <f>'Merluza común Artesanal'!I135</f>
        <v>57.037999999999997</v>
      </c>
      <c r="K164" s="550">
        <f>'Merluza común Artesanal'!J135</f>
        <v>10.465</v>
      </c>
      <c r="L164" s="550">
        <f>'Merluza común Artesanal'!K135</f>
        <v>46.572999999999993</v>
      </c>
      <c r="M164" s="536">
        <f>'Merluza común Artesanal'!L135</f>
        <v>0.1834741751113293</v>
      </c>
      <c r="N164" s="529" t="str">
        <f>'Merluza común Artesanal'!M135</f>
        <v>-</v>
      </c>
      <c r="O164" s="527">
        <f>Resumen_año!$C$5</f>
        <v>43559</v>
      </c>
    </row>
    <row r="165" spans="1:15" ht="15.75" customHeight="1">
      <c r="A165" s="546" t="s">
        <v>98</v>
      </c>
      <c r="B165" s="546" t="s">
        <v>99</v>
      </c>
      <c r="C165" s="546" t="s">
        <v>168</v>
      </c>
      <c r="D165" s="543" t="s">
        <v>116</v>
      </c>
      <c r="E165" s="543" t="s">
        <v>521</v>
      </c>
      <c r="F165" s="546" t="s">
        <v>106</v>
      </c>
      <c r="G165" s="546" t="s">
        <v>107</v>
      </c>
      <c r="H165" s="550">
        <f>'Merluza común Artesanal'!G136</f>
        <v>60.283999999999999</v>
      </c>
      <c r="I165" s="550">
        <f>'Merluza común Artesanal'!H136</f>
        <v>0</v>
      </c>
      <c r="J165" s="550">
        <f>'Merluza común Artesanal'!I136</f>
        <v>106.857</v>
      </c>
      <c r="K165" s="550">
        <f>'Merluza común Artesanal'!J136</f>
        <v>0</v>
      </c>
      <c r="L165" s="550">
        <f>'Merluza común Artesanal'!K136</f>
        <v>106.857</v>
      </c>
      <c r="M165" s="536">
        <f>'Merluza común Artesanal'!L136</f>
        <v>0</v>
      </c>
      <c r="N165" s="529" t="str">
        <f>'Merluza común Artesanal'!M136</f>
        <v>-</v>
      </c>
      <c r="O165" s="527">
        <f>Resumen_año!$C$5</f>
        <v>43559</v>
      </c>
    </row>
    <row r="166" spans="1:15" ht="15.75" customHeight="1">
      <c r="A166" s="546" t="s">
        <v>98</v>
      </c>
      <c r="B166" s="546" t="s">
        <v>99</v>
      </c>
      <c r="C166" s="546" t="s">
        <v>168</v>
      </c>
      <c r="D166" s="543" t="s">
        <v>116</v>
      </c>
      <c r="E166" s="543" t="s">
        <v>521</v>
      </c>
      <c r="F166" s="546" t="s">
        <v>103</v>
      </c>
      <c r="G166" s="546" t="s">
        <v>107</v>
      </c>
      <c r="H166" s="550">
        <f>'Merluza común Artesanal'!N134</f>
        <v>117.322</v>
      </c>
      <c r="I166" s="550">
        <f>'Merluza común Artesanal'!O134</f>
        <v>0</v>
      </c>
      <c r="J166" s="550">
        <f>'Merluza común Artesanal'!P134</f>
        <v>117.322</v>
      </c>
      <c r="K166" s="550">
        <f>'Merluza común Artesanal'!Q134</f>
        <v>10.465</v>
      </c>
      <c r="L166" s="550">
        <f>'Merluza común Artesanal'!R134</f>
        <v>106.857</v>
      </c>
      <c r="M166" s="550">
        <f>'Merluza común Artesanal'!S134</f>
        <v>8.9198956717410197E-2</v>
      </c>
      <c r="N166" s="504" t="s">
        <v>336</v>
      </c>
      <c r="O166" s="527">
        <f>Resumen_año!$C$5</f>
        <v>43559</v>
      </c>
    </row>
    <row r="167" spans="1:15" ht="15.75" customHeight="1">
      <c r="A167" s="546" t="s">
        <v>98</v>
      </c>
      <c r="B167" s="546" t="s">
        <v>99</v>
      </c>
      <c r="C167" s="546" t="s">
        <v>168</v>
      </c>
      <c r="D167" s="543" t="s">
        <v>116</v>
      </c>
      <c r="E167" s="543" t="s">
        <v>522</v>
      </c>
      <c r="F167" s="546" t="s">
        <v>103</v>
      </c>
      <c r="G167" s="546" t="s">
        <v>103</v>
      </c>
      <c r="H167" s="550">
        <f>'Merluza común Artesanal'!G137</f>
        <v>0</v>
      </c>
      <c r="I167" s="550">
        <f>'Merluza común Artesanal'!H137</f>
        <v>0</v>
      </c>
      <c r="J167" s="550">
        <f>'Merluza común Artesanal'!I137</f>
        <v>0</v>
      </c>
      <c r="K167" s="550">
        <f>'Merluza común Artesanal'!J137</f>
        <v>0</v>
      </c>
      <c r="L167" s="550">
        <f>'Merluza común Artesanal'!K137</f>
        <v>0</v>
      </c>
      <c r="M167" s="536">
        <f>'Merluza común Artesanal'!L137</f>
        <v>0</v>
      </c>
      <c r="N167" s="529" t="str">
        <f>'Merluza común Artesanal'!M137</f>
        <v>-</v>
      </c>
      <c r="O167" s="527">
        <f>Resumen_año!$C$5</f>
        <v>43559</v>
      </c>
    </row>
    <row r="168" spans="1:15" ht="15.75" customHeight="1">
      <c r="A168" s="546" t="s">
        <v>98</v>
      </c>
      <c r="B168" s="546" t="s">
        <v>99</v>
      </c>
      <c r="C168" s="546" t="s">
        <v>168</v>
      </c>
      <c r="D168" s="543" t="s">
        <v>116</v>
      </c>
      <c r="E168" s="543" t="s">
        <v>522</v>
      </c>
      <c r="F168" s="546" t="s">
        <v>104</v>
      </c>
      <c r="G168" s="546" t="s">
        <v>105</v>
      </c>
      <c r="H168" s="550">
        <f>'Merluza común Artesanal'!G138</f>
        <v>162.977</v>
      </c>
      <c r="I168" s="550">
        <f>'Merluza común Artesanal'!H138</f>
        <v>0</v>
      </c>
      <c r="J168" s="550">
        <f>'Merluza común Artesanal'!I138</f>
        <v>162.977</v>
      </c>
      <c r="K168" s="550">
        <f>'Merluza común Artesanal'!J138</f>
        <v>23.206</v>
      </c>
      <c r="L168" s="550">
        <f>'Merluza común Artesanal'!K138</f>
        <v>139.77100000000002</v>
      </c>
      <c r="M168" s="536">
        <f>'Merluza común Artesanal'!L138</f>
        <v>0.14238818974456519</v>
      </c>
      <c r="N168" s="529" t="str">
        <f>'Merluza común Artesanal'!M138</f>
        <v>-</v>
      </c>
      <c r="O168" s="527">
        <f>Resumen_año!$C$5</f>
        <v>43559</v>
      </c>
    </row>
    <row r="169" spans="1:15" ht="15.75" customHeight="1">
      <c r="A169" s="546" t="s">
        <v>98</v>
      </c>
      <c r="B169" s="546" t="s">
        <v>99</v>
      </c>
      <c r="C169" s="546" t="s">
        <v>168</v>
      </c>
      <c r="D169" s="543" t="s">
        <v>116</v>
      </c>
      <c r="E169" s="543" t="s">
        <v>522</v>
      </c>
      <c r="F169" s="546" t="s">
        <v>106</v>
      </c>
      <c r="G169" s="546" t="s">
        <v>107</v>
      </c>
      <c r="H169" s="550">
        <f>'Merluza común Artesanal'!G139</f>
        <v>172.25200000000001</v>
      </c>
      <c r="I169" s="550">
        <f>'Merluza común Artesanal'!H139</f>
        <v>0</v>
      </c>
      <c r="J169" s="550">
        <f>'Merluza común Artesanal'!I139</f>
        <v>312.02300000000002</v>
      </c>
      <c r="K169" s="550">
        <f>'Merluza común Artesanal'!J139</f>
        <v>0</v>
      </c>
      <c r="L169" s="550">
        <f>'Merluza común Artesanal'!K139</f>
        <v>312.02300000000002</v>
      </c>
      <c r="M169" s="536">
        <f>'Merluza común Artesanal'!L139</f>
        <v>0</v>
      </c>
      <c r="N169" s="529" t="str">
        <f>'Merluza común Artesanal'!M139</f>
        <v>-</v>
      </c>
      <c r="O169" s="527">
        <f>Resumen_año!$C$5</f>
        <v>43559</v>
      </c>
    </row>
    <row r="170" spans="1:15" ht="15.75" customHeight="1">
      <c r="A170" s="546" t="s">
        <v>98</v>
      </c>
      <c r="B170" s="546" t="s">
        <v>99</v>
      </c>
      <c r="C170" s="546" t="s">
        <v>168</v>
      </c>
      <c r="D170" s="543" t="s">
        <v>116</v>
      </c>
      <c r="E170" s="543" t="s">
        <v>522</v>
      </c>
      <c r="F170" s="546" t="s">
        <v>103</v>
      </c>
      <c r="G170" s="546" t="s">
        <v>107</v>
      </c>
      <c r="H170" s="550">
        <f>'Merluza común Artesanal'!N137</f>
        <v>335.22900000000004</v>
      </c>
      <c r="I170" s="550">
        <f>'Merluza común Artesanal'!O137</f>
        <v>0</v>
      </c>
      <c r="J170" s="550">
        <f>'Merluza común Artesanal'!P137</f>
        <v>335.22900000000004</v>
      </c>
      <c r="K170" s="550">
        <f>'Merluza común Artesanal'!Q137</f>
        <v>23.206</v>
      </c>
      <c r="L170" s="550">
        <f>'Merluza común Artesanal'!R137</f>
        <v>312.02300000000002</v>
      </c>
      <c r="M170" s="536">
        <f>'Merluza común Artesanal'!S137</f>
        <v>6.9224321284853035E-2</v>
      </c>
      <c r="N170" s="504" t="s">
        <v>336</v>
      </c>
      <c r="O170" s="527">
        <f>Resumen_año!$C$5</f>
        <v>43559</v>
      </c>
    </row>
    <row r="171" spans="1:15" ht="15.75" customHeight="1">
      <c r="A171" s="546" t="s">
        <v>98</v>
      </c>
      <c r="B171" s="546" t="s">
        <v>99</v>
      </c>
      <c r="C171" s="546" t="s">
        <v>168</v>
      </c>
      <c r="D171" s="543" t="s">
        <v>116</v>
      </c>
      <c r="E171" s="543" t="s">
        <v>523</v>
      </c>
      <c r="F171" s="546" t="s">
        <v>103</v>
      </c>
      <c r="G171" s="546" t="s">
        <v>103</v>
      </c>
      <c r="H171" s="550">
        <f>'Merluza común Artesanal'!G140</f>
        <v>0</v>
      </c>
      <c r="I171" s="550">
        <f>'Merluza común Artesanal'!H140</f>
        <v>0</v>
      </c>
      <c r="J171" s="550">
        <f>'Merluza común Artesanal'!I140</f>
        <v>0</v>
      </c>
      <c r="K171" s="550">
        <f>'Merluza común Artesanal'!J140</f>
        <v>0</v>
      </c>
      <c r="L171" s="550">
        <f>'Merluza común Artesanal'!K140</f>
        <v>0</v>
      </c>
      <c r="M171" s="536">
        <f>'Merluza común Artesanal'!L140</f>
        <v>0</v>
      </c>
      <c r="N171" s="526" t="str">
        <f>'Merluza común Artesanal'!M140</f>
        <v>-</v>
      </c>
      <c r="O171" s="527">
        <f>Resumen_año!$C$5</f>
        <v>43559</v>
      </c>
    </row>
    <row r="172" spans="1:15" ht="15.75" customHeight="1">
      <c r="A172" s="546" t="s">
        <v>98</v>
      </c>
      <c r="B172" s="546" t="s">
        <v>99</v>
      </c>
      <c r="C172" s="546" t="s">
        <v>168</v>
      </c>
      <c r="D172" s="543" t="s">
        <v>116</v>
      </c>
      <c r="E172" s="543" t="s">
        <v>523</v>
      </c>
      <c r="F172" s="546" t="s">
        <v>104</v>
      </c>
      <c r="G172" s="546" t="s">
        <v>105</v>
      </c>
      <c r="H172" s="550">
        <f>'Merluza común Artesanal'!G141</f>
        <v>48.890999999999998</v>
      </c>
      <c r="I172" s="550">
        <f>'Merluza común Artesanal'!H141</f>
        <v>0</v>
      </c>
      <c r="J172" s="550">
        <f>'Merluza común Artesanal'!I141</f>
        <v>48.890999999999998</v>
      </c>
      <c r="K172" s="550">
        <f>'Merluza común Artesanal'!J141</f>
        <v>6.8440000000000003</v>
      </c>
      <c r="L172" s="550">
        <f>'Merluza común Artesanal'!K141</f>
        <v>42.046999999999997</v>
      </c>
      <c r="M172" s="536">
        <f>'Merluza común Artesanal'!L141</f>
        <v>0.13998486428995113</v>
      </c>
      <c r="N172" s="524" t="str">
        <f>'Merluza común Artesanal'!M141</f>
        <v>-</v>
      </c>
      <c r="O172" s="527">
        <f>Resumen_año!$C$5</f>
        <v>43559</v>
      </c>
    </row>
    <row r="173" spans="1:15" ht="15.75" customHeight="1">
      <c r="A173" s="546" t="s">
        <v>98</v>
      </c>
      <c r="B173" s="546" t="s">
        <v>99</v>
      </c>
      <c r="C173" s="546" t="s">
        <v>168</v>
      </c>
      <c r="D173" s="543" t="s">
        <v>116</v>
      </c>
      <c r="E173" s="543" t="s">
        <v>523</v>
      </c>
      <c r="F173" s="546" t="s">
        <v>106</v>
      </c>
      <c r="G173" s="546" t="s">
        <v>107</v>
      </c>
      <c r="H173" s="550">
        <f>'Merluza común Artesanal'!G142</f>
        <v>51.673999999999999</v>
      </c>
      <c r="I173" s="550">
        <f>'Merluza común Artesanal'!H142</f>
        <v>0</v>
      </c>
      <c r="J173" s="550">
        <f>'Merluza común Artesanal'!I142</f>
        <v>93.721000000000004</v>
      </c>
      <c r="K173" s="550">
        <f>'Merluza común Artesanal'!J142</f>
        <v>0</v>
      </c>
      <c r="L173" s="550">
        <f>'Merluza común Artesanal'!K142</f>
        <v>93.721000000000004</v>
      </c>
      <c r="M173" s="536">
        <f>'Merluza común Artesanal'!L142</f>
        <v>0</v>
      </c>
      <c r="N173" s="524" t="str">
        <f>'Merluza común Artesanal'!M142</f>
        <v>-</v>
      </c>
      <c r="O173" s="527">
        <f>Resumen_año!$C$5</f>
        <v>43559</v>
      </c>
    </row>
    <row r="174" spans="1:15" ht="15.75" customHeight="1">
      <c r="A174" s="546" t="s">
        <v>98</v>
      </c>
      <c r="B174" s="546" t="s">
        <v>99</v>
      </c>
      <c r="C174" s="546" t="s">
        <v>168</v>
      </c>
      <c r="D174" s="543" t="s">
        <v>116</v>
      </c>
      <c r="E174" s="543" t="s">
        <v>523</v>
      </c>
      <c r="F174" s="546" t="s">
        <v>103</v>
      </c>
      <c r="G174" s="546" t="s">
        <v>107</v>
      </c>
      <c r="H174" s="550">
        <f>'Merluza común Artesanal'!N140</f>
        <v>100.565</v>
      </c>
      <c r="I174" s="550">
        <f>'Merluza común Artesanal'!O140</f>
        <v>0</v>
      </c>
      <c r="J174" s="550">
        <f>'Merluza común Artesanal'!P140</f>
        <v>100.565</v>
      </c>
      <c r="K174" s="550">
        <f>'Merluza común Artesanal'!Q140</f>
        <v>6.8440000000000003</v>
      </c>
      <c r="L174" s="550">
        <f>'Merluza común Artesanal'!R140</f>
        <v>93.721000000000004</v>
      </c>
      <c r="M174" s="536">
        <f>'Merluza común Artesanal'!S140</f>
        <v>6.8055486501267845E-2</v>
      </c>
      <c r="N174" s="526" t="s">
        <v>336</v>
      </c>
      <c r="O174" s="527">
        <f>Resumen_año!$C$5</f>
        <v>43559</v>
      </c>
    </row>
    <row r="175" spans="1:15" ht="15.75" customHeight="1">
      <c r="A175" s="546" t="s">
        <v>98</v>
      </c>
      <c r="B175" s="546" t="s">
        <v>99</v>
      </c>
      <c r="C175" s="546" t="s">
        <v>168</v>
      </c>
      <c r="D175" s="540" t="s">
        <v>116</v>
      </c>
      <c r="E175" s="540" t="s">
        <v>121</v>
      </c>
      <c r="F175" s="546" t="s">
        <v>103</v>
      </c>
      <c r="G175" s="546" t="s">
        <v>103</v>
      </c>
      <c r="H175" s="550">
        <f>'Merluza común Artesanal'!G143</f>
        <v>0</v>
      </c>
      <c r="I175" s="550">
        <f>'Merluza común Artesanal'!H143</f>
        <v>0</v>
      </c>
      <c r="J175" s="550">
        <f>'Merluza común Artesanal'!I143</f>
        <v>0</v>
      </c>
      <c r="K175" s="550">
        <f>'Merluza común Artesanal'!J143</f>
        <v>0</v>
      </c>
      <c r="L175" s="550">
        <f>'Merluza común Artesanal'!K143</f>
        <v>0</v>
      </c>
      <c r="M175" s="553">
        <f>'Merluza común Artesanal'!L143</f>
        <v>0</v>
      </c>
      <c r="N175" s="504" t="str">
        <f>'Merluza común Artesanal'!M143</f>
        <v>-</v>
      </c>
      <c r="O175" s="527">
        <f>Resumen_año!$C$5</f>
        <v>43559</v>
      </c>
    </row>
    <row r="176" spans="1:15" ht="15.75" customHeight="1">
      <c r="A176" s="546" t="s">
        <v>98</v>
      </c>
      <c r="B176" s="546" t="s">
        <v>99</v>
      </c>
      <c r="C176" s="546" t="s">
        <v>168</v>
      </c>
      <c r="D176" s="540" t="s">
        <v>116</v>
      </c>
      <c r="E176" s="540" t="s">
        <v>121</v>
      </c>
      <c r="F176" s="546" t="s">
        <v>104</v>
      </c>
      <c r="G176" s="546" t="s">
        <v>105</v>
      </c>
      <c r="H176" s="550">
        <f>'Merluza común Artesanal'!G144</f>
        <v>4.0730000000000004</v>
      </c>
      <c r="I176" s="550">
        <f>'Merluza común Artesanal'!H144</f>
        <v>0</v>
      </c>
      <c r="J176" s="550">
        <f>'Merluza común Artesanal'!I144</f>
        <v>4.0730000000000004</v>
      </c>
      <c r="K176" s="550">
        <f>'Merluza común Artesanal'!J144</f>
        <v>1.2210000000000001</v>
      </c>
      <c r="L176" s="550">
        <f>'Merluza común Artesanal'!K144</f>
        <v>2.8520000000000003</v>
      </c>
      <c r="M176" s="553">
        <f>'Merluza común Artesanal'!L144</f>
        <v>0.29977903265406336</v>
      </c>
      <c r="N176" s="504" t="str">
        <f>'Merluza común Artesanal'!M144</f>
        <v>-</v>
      </c>
      <c r="O176" s="527">
        <f>Resumen_año!$C$5</f>
        <v>43559</v>
      </c>
    </row>
    <row r="177" spans="1:15" ht="15.75" customHeight="1">
      <c r="A177" s="546" t="s">
        <v>98</v>
      </c>
      <c r="B177" s="546" t="s">
        <v>99</v>
      </c>
      <c r="C177" s="546" t="s">
        <v>168</v>
      </c>
      <c r="D177" s="540" t="s">
        <v>116</v>
      </c>
      <c r="E177" s="540" t="s">
        <v>121</v>
      </c>
      <c r="F177" s="546" t="s">
        <v>106</v>
      </c>
      <c r="G177" s="546" t="s">
        <v>107</v>
      </c>
      <c r="H177" s="550">
        <f>'Merluza común Artesanal'!G145</f>
        <v>4.3049999999999997</v>
      </c>
      <c r="I177" s="550">
        <f>'Merluza común Artesanal'!H145</f>
        <v>0</v>
      </c>
      <c r="J177" s="550">
        <f>'Merluza común Artesanal'!I145</f>
        <v>7.157</v>
      </c>
      <c r="K177" s="550">
        <f>'Merluza común Artesanal'!J145</f>
        <v>0</v>
      </c>
      <c r="L177" s="550">
        <f>'Merluza común Artesanal'!K145</f>
        <v>7.157</v>
      </c>
      <c r="M177" s="553">
        <f>'Merluza común Artesanal'!L145</f>
        <v>0</v>
      </c>
      <c r="N177" s="504" t="str">
        <f>'Merluza común Artesanal'!M145</f>
        <v>-</v>
      </c>
      <c r="O177" s="527">
        <f>Resumen_año!$C$5</f>
        <v>43559</v>
      </c>
    </row>
    <row r="178" spans="1:15" ht="15.75" customHeight="1">
      <c r="A178" s="546" t="s">
        <v>98</v>
      </c>
      <c r="B178" s="546" t="s">
        <v>99</v>
      </c>
      <c r="C178" s="546" t="s">
        <v>168</v>
      </c>
      <c r="D178" s="540" t="s">
        <v>116</v>
      </c>
      <c r="E178" s="540" t="s">
        <v>121</v>
      </c>
      <c r="F178" s="546" t="s">
        <v>103</v>
      </c>
      <c r="G178" s="546" t="s">
        <v>107</v>
      </c>
      <c r="H178" s="550">
        <f>'Merluza común Artesanal'!N143</f>
        <v>8.3780000000000001</v>
      </c>
      <c r="I178" s="550">
        <f>'Merluza común Artesanal'!O143</f>
        <v>0</v>
      </c>
      <c r="J178" s="550">
        <f>'Merluza común Artesanal'!P143</f>
        <v>8.3780000000000001</v>
      </c>
      <c r="K178" s="550">
        <f>'Merluza común Artesanal'!Q143</f>
        <v>1.2210000000000001</v>
      </c>
      <c r="L178" s="550">
        <f>'Merluza común Artesanal'!R143</f>
        <v>7.157</v>
      </c>
      <c r="M178" s="553">
        <f>'Merluza común Artesanal'!S143</f>
        <v>0.14573883981857247</v>
      </c>
      <c r="N178" s="504" t="s">
        <v>336</v>
      </c>
      <c r="O178" s="527">
        <f>Resumen_año!$C$5</f>
        <v>43559</v>
      </c>
    </row>
    <row r="179" spans="1:15" ht="15.75" customHeight="1">
      <c r="A179" s="546" t="s">
        <v>98</v>
      </c>
      <c r="B179" s="546" t="s">
        <v>99</v>
      </c>
      <c r="C179" s="546" t="s">
        <v>168</v>
      </c>
      <c r="D179" s="540" t="s">
        <v>115</v>
      </c>
      <c r="E179" s="543" t="s">
        <v>524</v>
      </c>
      <c r="F179" s="546" t="s">
        <v>103</v>
      </c>
      <c r="G179" s="546" t="s">
        <v>103</v>
      </c>
      <c r="H179" s="550">
        <f>'Merluza común Artesanal'!G146</f>
        <v>0</v>
      </c>
      <c r="I179" s="550">
        <f>'Merluza común Artesanal'!H146</f>
        <v>0</v>
      </c>
      <c r="J179" s="550">
        <f>'Merluza común Artesanal'!I146</f>
        <v>0</v>
      </c>
      <c r="K179" s="550">
        <f>'Merluza común Artesanal'!J146</f>
        <v>0</v>
      </c>
      <c r="L179" s="550">
        <f>'Merluza común Artesanal'!K146</f>
        <v>0</v>
      </c>
      <c r="M179" s="553">
        <f>'Merluza común Artesanal'!L146</f>
        <v>0</v>
      </c>
      <c r="N179" s="504" t="str">
        <f>'Merluza común Artesanal'!M146</f>
        <v>-</v>
      </c>
      <c r="O179" s="527">
        <f>Resumen_año!$C$5</f>
        <v>43559</v>
      </c>
    </row>
    <row r="180" spans="1:15" ht="15.75" customHeight="1">
      <c r="A180" s="546" t="s">
        <v>98</v>
      </c>
      <c r="B180" s="546" t="s">
        <v>99</v>
      </c>
      <c r="C180" s="546" t="s">
        <v>168</v>
      </c>
      <c r="D180" s="540" t="s">
        <v>115</v>
      </c>
      <c r="E180" s="543" t="s">
        <v>524</v>
      </c>
      <c r="F180" s="546" t="s">
        <v>104</v>
      </c>
      <c r="G180" s="546" t="s">
        <v>105</v>
      </c>
      <c r="H180" s="550">
        <f>'Merluza común Artesanal'!G147</f>
        <v>57.042000000000002</v>
      </c>
      <c r="I180" s="550">
        <f>'Merluza común Artesanal'!H147</f>
        <v>0</v>
      </c>
      <c r="J180" s="550">
        <f>'Merluza común Artesanal'!I147</f>
        <v>57.042000000000002</v>
      </c>
      <c r="K180" s="550">
        <f>'Merluza común Artesanal'!J147</f>
        <v>10.335000000000001</v>
      </c>
      <c r="L180" s="550">
        <f>'Merluza común Artesanal'!K147</f>
        <v>46.707000000000001</v>
      </c>
      <c r="M180" s="553">
        <f>'Merluza común Artesanal'!L147</f>
        <v>0.18118228673608922</v>
      </c>
      <c r="N180" s="504" t="str">
        <f>'Merluza común Artesanal'!M147</f>
        <v>-</v>
      </c>
      <c r="O180" s="527">
        <f>Resumen_año!$C$5</f>
        <v>43559</v>
      </c>
    </row>
    <row r="181" spans="1:15" ht="15.75" customHeight="1">
      <c r="A181" s="546" t="s">
        <v>98</v>
      </c>
      <c r="B181" s="546" t="s">
        <v>99</v>
      </c>
      <c r="C181" s="546" t="s">
        <v>168</v>
      </c>
      <c r="D181" s="540" t="s">
        <v>115</v>
      </c>
      <c r="E181" s="543" t="s">
        <v>524</v>
      </c>
      <c r="F181" s="546" t="s">
        <v>106</v>
      </c>
      <c r="G181" s="546" t="s">
        <v>107</v>
      </c>
      <c r="H181" s="550">
        <f>'Merluza común Artesanal'!G148</f>
        <v>60.286999999999999</v>
      </c>
      <c r="I181" s="550">
        <f>'Merluza común Artesanal'!H148</f>
        <v>0</v>
      </c>
      <c r="J181" s="550">
        <f>'Merluza común Artesanal'!I148</f>
        <v>106.994</v>
      </c>
      <c r="K181" s="550">
        <f>'Merluza común Artesanal'!J148</f>
        <v>0</v>
      </c>
      <c r="L181" s="550">
        <f>'Merluza común Artesanal'!K148</f>
        <v>106.994</v>
      </c>
      <c r="M181" s="553">
        <f>'Merluza común Artesanal'!L148</f>
        <v>0</v>
      </c>
      <c r="N181" s="504" t="str">
        <f>'Merluza común Artesanal'!M148</f>
        <v>-</v>
      </c>
      <c r="O181" s="527">
        <f>Resumen_año!$C$5</f>
        <v>43559</v>
      </c>
    </row>
    <row r="182" spans="1:15" ht="15.75" customHeight="1">
      <c r="A182" s="546" t="s">
        <v>98</v>
      </c>
      <c r="B182" s="546" t="s">
        <v>99</v>
      </c>
      <c r="C182" s="546" t="s">
        <v>168</v>
      </c>
      <c r="D182" s="540" t="s">
        <v>115</v>
      </c>
      <c r="E182" s="543" t="s">
        <v>524</v>
      </c>
      <c r="F182" s="546" t="s">
        <v>103</v>
      </c>
      <c r="G182" s="546" t="s">
        <v>107</v>
      </c>
      <c r="H182" s="550">
        <f>'Merluza común Artesanal'!N146</f>
        <v>117.32900000000001</v>
      </c>
      <c r="I182" s="550">
        <f>'Merluza común Artesanal'!O146</f>
        <v>0</v>
      </c>
      <c r="J182" s="550">
        <f>'Merluza común Artesanal'!P146</f>
        <v>117.32900000000001</v>
      </c>
      <c r="K182" s="550">
        <f>'Merluza común Artesanal'!Q146</f>
        <v>10.335000000000001</v>
      </c>
      <c r="L182" s="550">
        <f>'Merluza común Artesanal'!R146</f>
        <v>106.994</v>
      </c>
      <c r="M182" s="553">
        <f>'Merluza común Artesanal'!S146</f>
        <v>8.8085639526459786E-2</v>
      </c>
      <c r="N182" s="504" t="s">
        <v>336</v>
      </c>
      <c r="O182" s="527">
        <f>Resumen_año!$C$5</f>
        <v>43559</v>
      </c>
    </row>
    <row r="183" spans="1:15" ht="15.75" customHeight="1">
      <c r="A183" s="546" t="s">
        <v>98</v>
      </c>
      <c r="B183" s="546" t="s">
        <v>99</v>
      </c>
      <c r="C183" s="546" t="s">
        <v>76</v>
      </c>
      <c r="D183" s="501" t="s">
        <v>194</v>
      </c>
      <c r="E183" s="557" t="s">
        <v>193</v>
      </c>
      <c r="F183" s="546" t="s">
        <v>103</v>
      </c>
      <c r="G183" s="546" t="s">
        <v>107</v>
      </c>
      <c r="H183" s="550">
        <f>Resumen_año!E12</f>
        <v>3476.1303000000003</v>
      </c>
      <c r="I183" s="550">
        <f>Resumen_año!F12</f>
        <v>0</v>
      </c>
      <c r="J183" s="550">
        <f>Resumen_año!G12</f>
        <v>3476.1303000000003</v>
      </c>
      <c r="K183" s="550">
        <f>Resumen_año!H12</f>
        <v>374.31799999999993</v>
      </c>
      <c r="L183" s="550">
        <f>Resumen_año!I12</f>
        <v>3101.8123000000005</v>
      </c>
      <c r="M183" s="536">
        <f>Resumen_año!J12</f>
        <v>0.10768238463328025</v>
      </c>
      <c r="N183" s="504" t="s">
        <v>336</v>
      </c>
      <c r="O183" s="527">
        <f>Resumen_año!$C$5</f>
        <v>43559</v>
      </c>
    </row>
    <row r="184" spans="1:15" ht="15.75" customHeight="1">
      <c r="A184" s="546" t="s">
        <v>98</v>
      </c>
      <c r="B184" s="546" t="s">
        <v>99</v>
      </c>
      <c r="C184" s="546" t="s">
        <v>169</v>
      </c>
      <c r="D184" s="501" t="s">
        <v>100</v>
      </c>
      <c r="E184" s="540" t="s">
        <v>108</v>
      </c>
      <c r="F184" s="546" t="s">
        <v>103</v>
      </c>
      <c r="G184" s="546" t="s">
        <v>103</v>
      </c>
      <c r="H184" s="550">
        <f>'Merluza común Artesanal'!G150</f>
        <v>185.386</v>
      </c>
      <c r="I184" s="550">
        <f>'Merluza común Artesanal'!H150</f>
        <v>0</v>
      </c>
      <c r="J184" s="550">
        <f>'Merluza común Artesanal'!I150</f>
        <v>185.386</v>
      </c>
      <c r="K184" s="550">
        <f>'Merluza común Artesanal'!J150</f>
        <v>33.704000000000001</v>
      </c>
      <c r="L184" s="550">
        <f>'Merluza común Artesanal'!K150</f>
        <v>151.68199999999999</v>
      </c>
      <c r="M184" s="536">
        <f>'Merluza común Artesanal'!L150</f>
        <v>0.18180445125306119</v>
      </c>
      <c r="N184" s="537" t="str">
        <f>'Merluza común Artesanal'!M150</f>
        <v>-</v>
      </c>
      <c r="O184" s="527"/>
    </row>
    <row r="185" spans="1:15" ht="15.75" customHeight="1">
      <c r="A185" s="546" t="s">
        <v>98</v>
      </c>
      <c r="B185" s="546" t="s">
        <v>99</v>
      </c>
      <c r="C185" s="546" t="s">
        <v>169</v>
      </c>
      <c r="D185" s="546" t="s">
        <v>116</v>
      </c>
      <c r="E185" s="540" t="s">
        <v>122</v>
      </c>
      <c r="F185" s="546" t="s">
        <v>103</v>
      </c>
      <c r="G185" s="546" t="s">
        <v>103</v>
      </c>
      <c r="H185" s="550">
        <f>'Merluza común Artesanal'!G151</f>
        <v>0</v>
      </c>
      <c r="I185" s="550">
        <f>'Merluza común Artesanal'!H151</f>
        <v>0</v>
      </c>
      <c r="J185" s="550">
        <f>'Merluza común Artesanal'!I151</f>
        <v>0</v>
      </c>
      <c r="K185" s="550">
        <f>'Merluza común Artesanal'!J151</f>
        <v>0</v>
      </c>
      <c r="L185" s="550">
        <f>'Merluza común Artesanal'!K151</f>
        <v>0</v>
      </c>
      <c r="M185" s="536">
        <f>'Merluza común Artesanal'!L151</f>
        <v>0</v>
      </c>
      <c r="N185" s="537" t="str">
        <f>'Merluza común Artesanal'!M151</f>
        <v>-</v>
      </c>
      <c r="O185" s="527">
        <f>Resumen_año!$C$5</f>
        <v>43559</v>
      </c>
    </row>
    <row r="186" spans="1:15" ht="15.75" customHeight="1">
      <c r="A186" s="546" t="s">
        <v>98</v>
      </c>
      <c r="B186" s="546" t="s">
        <v>99</v>
      </c>
      <c r="C186" s="546" t="s">
        <v>169</v>
      </c>
      <c r="D186" s="546" t="s">
        <v>116</v>
      </c>
      <c r="E186" s="540" t="s">
        <v>122</v>
      </c>
      <c r="F186" s="546" t="s">
        <v>104</v>
      </c>
      <c r="G186" s="546" t="s">
        <v>105</v>
      </c>
      <c r="H186" s="550">
        <f>'Merluza común Artesanal'!G152</f>
        <v>452.73099999999999</v>
      </c>
      <c r="I186" s="550">
        <f>'Merluza común Artesanal'!H152</f>
        <v>0</v>
      </c>
      <c r="J186" s="550">
        <f>'Merluza común Artesanal'!I152</f>
        <v>604.41300000000001</v>
      </c>
      <c r="K186" s="550">
        <f>'Merluza común Artesanal'!J152</f>
        <v>98.07</v>
      </c>
      <c r="L186" s="550">
        <f>'Merluza común Artesanal'!K152</f>
        <v>506.34300000000002</v>
      </c>
      <c r="M186" s="536">
        <f>'Merluza común Artesanal'!L152</f>
        <v>0.16225660268723538</v>
      </c>
      <c r="N186" s="537" t="str">
        <f>'Merluza común Artesanal'!M152</f>
        <v>-</v>
      </c>
      <c r="O186" s="527">
        <f>Resumen_año!$C$5</f>
        <v>43559</v>
      </c>
    </row>
    <row r="187" spans="1:15" ht="15.75" customHeight="1">
      <c r="A187" s="546" t="s">
        <v>98</v>
      </c>
      <c r="B187" s="546" t="s">
        <v>99</v>
      </c>
      <c r="C187" s="546" t="s">
        <v>169</v>
      </c>
      <c r="D187" s="546" t="s">
        <v>116</v>
      </c>
      <c r="E187" s="540" t="s">
        <v>122</v>
      </c>
      <c r="F187" s="546" t="s">
        <v>106</v>
      </c>
      <c r="G187" s="546" t="s">
        <v>107</v>
      </c>
      <c r="H187" s="550">
        <f>'Merluza común Artesanal'!G153</f>
        <v>467.69600000000003</v>
      </c>
      <c r="I187" s="550">
        <f>'Merluza común Artesanal'!H153</f>
        <v>0</v>
      </c>
      <c r="J187" s="550">
        <f>'Merluza común Artesanal'!I153</f>
        <v>974.03899999999999</v>
      </c>
      <c r="K187" s="550">
        <f>'Merluza común Artesanal'!J153</f>
        <v>0</v>
      </c>
      <c r="L187" s="550">
        <f>'Merluza común Artesanal'!K153</f>
        <v>974.03899999999999</v>
      </c>
      <c r="M187" s="536">
        <f>'Merluza común Artesanal'!L153</f>
        <v>0</v>
      </c>
      <c r="N187" s="537" t="str">
        <f>'Merluza común Artesanal'!M153</f>
        <v>-</v>
      </c>
      <c r="O187" s="527">
        <f>Resumen_año!$C$5</f>
        <v>43559</v>
      </c>
    </row>
    <row r="188" spans="1:15" ht="15.75" customHeight="1">
      <c r="A188" s="546" t="s">
        <v>98</v>
      </c>
      <c r="B188" s="546" t="s">
        <v>99</v>
      </c>
      <c r="C188" s="546" t="s">
        <v>169</v>
      </c>
      <c r="D188" s="546" t="s">
        <v>116</v>
      </c>
      <c r="E188" s="540" t="s">
        <v>122</v>
      </c>
      <c r="F188" s="546" t="s">
        <v>103</v>
      </c>
      <c r="G188" s="546" t="s">
        <v>107</v>
      </c>
      <c r="H188" s="550">
        <f>'Merluza común Artesanal'!N150</f>
        <v>1105.8130000000001</v>
      </c>
      <c r="I188" s="550">
        <f>'Merluza común Artesanal'!O150</f>
        <v>0</v>
      </c>
      <c r="J188" s="550">
        <f>'Merluza común Artesanal'!P150</f>
        <v>1105.8130000000001</v>
      </c>
      <c r="K188" s="550">
        <f>'Merluza común Artesanal'!Q150</f>
        <v>131.774</v>
      </c>
      <c r="L188" s="550">
        <f>'Merluza común Artesanal'!R150</f>
        <v>974.0390000000001</v>
      </c>
      <c r="M188" s="536">
        <f>'Merluza común Artesanal'!S150</f>
        <v>0.11916481358059634</v>
      </c>
      <c r="N188" s="504" t="s">
        <v>336</v>
      </c>
      <c r="O188" s="527">
        <f>Resumen_año!$C$5</f>
        <v>43559</v>
      </c>
    </row>
    <row r="189" spans="1:15" ht="15.75" customHeight="1">
      <c r="A189" s="546" t="s">
        <v>98</v>
      </c>
      <c r="B189" s="546" t="s">
        <v>99</v>
      </c>
      <c r="C189" s="546" t="s">
        <v>169</v>
      </c>
      <c r="D189" s="546" t="s">
        <v>116</v>
      </c>
      <c r="E189" s="540" t="s">
        <v>123</v>
      </c>
      <c r="F189" s="546" t="s">
        <v>103</v>
      </c>
      <c r="G189" s="546" t="s">
        <v>103</v>
      </c>
      <c r="H189" s="550">
        <f>'Merluza común Artesanal'!G154</f>
        <v>0</v>
      </c>
      <c r="I189" s="550">
        <f>'Merluza común Artesanal'!H154</f>
        <v>0</v>
      </c>
      <c r="J189" s="550">
        <f>'Merluza común Artesanal'!I154</f>
        <v>0</v>
      </c>
      <c r="K189" s="550">
        <f>'Merluza común Artesanal'!J154</f>
        <v>0</v>
      </c>
      <c r="L189" s="550">
        <f>'Merluza común Artesanal'!K154</f>
        <v>0</v>
      </c>
      <c r="M189" s="536">
        <f>'Merluza común Artesanal'!L154</f>
        <v>0</v>
      </c>
      <c r="N189" s="537" t="str">
        <f>'Merluza común Artesanal'!M154</f>
        <v>-</v>
      </c>
      <c r="O189" s="527">
        <f>Resumen_año!$C$5</f>
        <v>43559</v>
      </c>
    </row>
    <row r="190" spans="1:15" ht="15.75" customHeight="1">
      <c r="A190" s="546" t="s">
        <v>98</v>
      </c>
      <c r="B190" s="546" t="s">
        <v>99</v>
      </c>
      <c r="C190" s="546" t="s">
        <v>169</v>
      </c>
      <c r="D190" s="546" t="s">
        <v>116</v>
      </c>
      <c r="E190" s="540" t="s">
        <v>123</v>
      </c>
      <c r="F190" s="546" t="s">
        <v>104</v>
      </c>
      <c r="G190" s="546" t="s">
        <v>105</v>
      </c>
      <c r="H190" s="550">
        <f>'Merluza común Artesanal'!G155</f>
        <v>28.847000000000001</v>
      </c>
      <c r="I190" s="550">
        <f>'Merluza común Artesanal'!H155</f>
        <v>0</v>
      </c>
      <c r="J190" s="550">
        <f>'Merluza común Artesanal'!I155</f>
        <v>28.847000000000001</v>
      </c>
      <c r="K190" s="550">
        <f>'Merluza común Artesanal'!J155</f>
        <v>2.738</v>
      </c>
      <c r="L190" s="550">
        <f>'Merluza común Artesanal'!K155</f>
        <v>26.109000000000002</v>
      </c>
      <c r="M190" s="536">
        <f>'Merluza común Artesanal'!L155</f>
        <v>9.4914549173224241E-2</v>
      </c>
      <c r="N190" s="537" t="str">
        <f>'Merluza común Artesanal'!M155</f>
        <v>-</v>
      </c>
      <c r="O190" s="527">
        <f>Resumen_año!$C$5</f>
        <v>43559</v>
      </c>
    </row>
    <row r="191" spans="1:15" ht="15.75" customHeight="1">
      <c r="A191" s="546" t="s">
        <v>98</v>
      </c>
      <c r="B191" s="546" t="s">
        <v>99</v>
      </c>
      <c r="C191" s="546" t="s">
        <v>169</v>
      </c>
      <c r="D191" s="546" t="s">
        <v>116</v>
      </c>
      <c r="E191" s="540" t="s">
        <v>123</v>
      </c>
      <c r="F191" s="546" t="s">
        <v>106</v>
      </c>
      <c r="G191" s="546" t="s">
        <v>107</v>
      </c>
      <c r="H191" s="550">
        <f>'Merluza común Artesanal'!G156</f>
        <v>29.800999999999998</v>
      </c>
      <c r="I191" s="550">
        <f>'Merluza común Artesanal'!H156</f>
        <v>0</v>
      </c>
      <c r="J191" s="550">
        <f>'Merluza común Artesanal'!I156</f>
        <v>55.91</v>
      </c>
      <c r="K191" s="550">
        <f>'Merluza común Artesanal'!J156</f>
        <v>0</v>
      </c>
      <c r="L191" s="550">
        <f>'Merluza común Artesanal'!K156</f>
        <v>55.91</v>
      </c>
      <c r="M191" s="536">
        <f>'Merluza común Artesanal'!L156</f>
        <v>0</v>
      </c>
      <c r="N191" s="537" t="str">
        <f>'Merluza común Artesanal'!M156</f>
        <v>-</v>
      </c>
      <c r="O191" s="527">
        <f>Resumen_año!$C$5</f>
        <v>43559</v>
      </c>
    </row>
    <row r="192" spans="1:15" ht="15.75" customHeight="1">
      <c r="A192" s="546" t="s">
        <v>98</v>
      </c>
      <c r="B192" s="546" t="s">
        <v>99</v>
      </c>
      <c r="C192" s="546" t="s">
        <v>169</v>
      </c>
      <c r="D192" s="546" t="s">
        <v>116</v>
      </c>
      <c r="E192" s="540" t="s">
        <v>123</v>
      </c>
      <c r="F192" s="546" t="s">
        <v>103</v>
      </c>
      <c r="G192" s="546" t="s">
        <v>107</v>
      </c>
      <c r="H192" s="550">
        <f>'Merluza común Artesanal'!N154</f>
        <v>58.647999999999996</v>
      </c>
      <c r="I192" s="550">
        <f>'Merluza común Artesanal'!O154</f>
        <v>0</v>
      </c>
      <c r="J192" s="550">
        <f>'Merluza común Artesanal'!P154</f>
        <v>58.647999999999996</v>
      </c>
      <c r="K192" s="550">
        <f>'Merluza común Artesanal'!Q154</f>
        <v>2.738</v>
      </c>
      <c r="L192" s="550">
        <f>'Merluza común Artesanal'!R154</f>
        <v>55.91</v>
      </c>
      <c r="M192" s="553">
        <f>'Merluza común Artesanal'!S154</f>
        <v>4.6685308961942437E-2</v>
      </c>
      <c r="N192" s="504" t="s">
        <v>336</v>
      </c>
      <c r="O192" s="527">
        <f>Resumen_año!$C$5</f>
        <v>43559</v>
      </c>
    </row>
    <row r="193" spans="1:15" ht="15.75" customHeight="1">
      <c r="A193" s="546" t="s">
        <v>98</v>
      </c>
      <c r="B193" s="546" t="s">
        <v>99</v>
      </c>
      <c r="C193" s="546" t="s">
        <v>169</v>
      </c>
      <c r="D193" s="546" t="s">
        <v>116</v>
      </c>
      <c r="E193" s="540" t="s">
        <v>124</v>
      </c>
      <c r="F193" s="546" t="s">
        <v>103</v>
      </c>
      <c r="G193" s="546" t="s">
        <v>103</v>
      </c>
      <c r="H193" s="550">
        <f>'Merluza común Artesanal'!G157</f>
        <v>0</v>
      </c>
      <c r="I193" s="550">
        <f>'Merluza común Artesanal'!H157</f>
        <v>0</v>
      </c>
      <c r="J193" s="550">
        <f>'Merluza común Artesanal'!I157</f>
        <v>0</v>
      </c>
      <c r="K193" s="550">
        <f>'Merluza común Artesanal'!J157</f>
        <v>0</v>
      </c>
      <c r="L193" s="550">
        <f>'Merluza común Artesanal'!K157</f>
        <v>0</v>
      </c>
      <c r="M193" s="553">
        <f>'Merluza común Artesanal'!L157</f>
        <v>0</v>
      </c>
      <c r="N193" s="504" t="str">
        <f>'Merluza común Artesanal'!M157</f>
        <v>-</v>
      </c>
      <c r="O193" s="527">
        <f>Resumen_año!$C$5</f>
        <v>43559</v>
      </c>
    </row>
    <row r="194" spans="1:15" ht="15.75" customHeight="1">
      <c r="A194" s="546" t="s">
        <v>98</v>
      </c>
      <c r="B194" s="546" t="s">
        <v>99</v>
      </c>
      <c r="C194" s="546" t="s">
        <v>169</v>
      </c>
      <c r="D194" s="546" t="s">
        <v>116</v>
      </c>
      <c r="E194" s="540" t="s">
        <v>124</v>
      </c>
      <c r="F194" s="546" t="s">
        <v>104</v>
      </c>
      <c r="G194" s="546" t="s">
        <v>105</v>
      </c>
      <c r="H194" s="550">
        <f>'Merluza común Artesanal'!G158</f>
        <v>65.266000000000005</v>
      </c>
      <c r="I194" s="550">
        <f>'Merluza común Artesanal'!H158</f>
        <v>0</v>
      </c>
      <c r="J194" s="550">
        <f>'Merluza común Artesanal'!I158</f>
        <v>65.266000000000005</v>
      </c>
      <c r="K194" s="550">
        <f>'Merluza común Artesanal'!J158</f>
        <v>2.13</v>
      </c>
      <c r="L194" s="550">
        <f>'Merluza común Artesanal'!K158</f>
        <v>63.136000000000003</v>
      </c>
      <c r="M194" s="553">
        <f>'Merluza común Artesanal'!L158</f>
        <v>3.2635675543161824E-2</v>
      </c>
      <c r="N194" s="504" t="str">
        <f>'Merluza común Artesanal'!M158</f>
        <v>-</v>
      </c>
      <c r="O194" s="527">
        <f>Resumen_año!$C$5</f>
        <v>43559</v>
      </c>
    </row>
    <row r="195" spans="1:15" ht="15.75" customHeight="1">
      <c r="A195" s="546" t="s">
        <v>98</v>
      </c>
      <c r="B195" s="546" t="s">
        <v>99</v>
      </c>
      <c r="C195" s="546" t="s">
        <v>169</v>
      </c>
      <c r="D195" s="546" t="s">
        <v>116</v>
      </c>
      <c r="E195" s="540" t="s">
        <v>124</v>
      </c>
      <c r="F195" s="546" t="s">
        <v>106</v>
      </c>
      <c r="G195" s="546" t="s">
        <v>107</v>
      </c>
      <c r="H195" s="550">
        <f>'Merluza común Artesanal'!G159</f>
        <v>67.424000000000007</v>
      </c>
      <c r="I195" s="550">
        <f>'Merluza común Artesanal'!H159</f>
        <v>0</v>
      </c>
      <c r="J195" s="550">
        <f>'Merluza común Artesanal'!I159</f>
        <v>130.56</v>
      </c>
      <c r="K195" s="550">
        <f>'Merluza común Artesanal'!J159</f>
        <v>0</v>
      </c>
      <c r="L195" s="550">
        <f>'Merluza común Artesanal'!K159</f>
        <v>130.56</v>
      </c>
      <c r="M195" s="553">
        <f>'Merluza común Artesanal'!L159</f>
        <v>0</v>
      </c>
      <c r="N195" s="504" t="str">
        <f>'Merluza común Artesanal'!M159</f>
        <v>-</v>
      </c>
      <c r="O195" s="527">
        <f>Resumen_año!$C$5</f>
        <v>43559</v>
      </c>
    </row>
    <row r="196" spans="1:15" ht="15.75" customHeight="1">
      <c r="A196" s="546" t="s">
        <v>98</v>
      </c>
      <c r="B196" s="546" t="s">
        <v>99</v>
      </c>
      <c r="C196" s="546" t="s">
        <v>169</v>
      </c>
      <c r="D196" s="546" t="s">
        <v>116</v>
      </c>
      <c r="E196" s="540" t="s">
        <v>124</v>
      </c>
      <c r="F196" s="546" t="s">
        <v>103</v>
      </c>
      <c r="G196" s="546" t="s">
        <v>107</v>
      </c>
      <c r="H196" s="550">
        <f>'Merluza común Artesanal'!N157</f>
        <v>132.69</v>
      </c>
      <c r="I196" s="550">
        <f>'Merluza común Artesanal'!O157</f>
        <v>0</v>
      </c>
      <c r="J196" s="550">
        <f>'Merluza común Artesanal'!P157</f>
        <v>132.69</v>
      </c>
      <c r="K196" s="550">
        <f>'Merluza común Artesanal'!Q157</f>
        <v>2.13</v>
      </c>
      <c r="L196" s="550">
        <f>'Merluza común Artesanal'!R157</f>
        <v>130.56</v>
      </c>
      <c r="M196" s="553">
        <f>'Merluza común Artesanal'!S157</f>
        <v>1.6052453086140627E-2</v>
      </c>
      <c r="N196" s="504" t="s">
        <v>336</v>
      </c>
      <c r="O196" s="527">
        <f>Resumen_año!$C$5</f>
        <v>43559</v>
      </c>
    </row>
    <row r="197" spans="1:15" ht="15.75" customHeight="1">
      <c r="A197" s="546" t="s">
        <v>98</v>
      </c>
      <c r="B197" s="546" t="s">
        <v>99</v>
      </c>
      <c r="C197" s="546" t="s">
        <v>169</v>
      </c>
      <c r="D197" s="546" t="s">
        <v>116</v>
      </c>
      <c r="E197" s="540" t="s">
        <v>125</v>
      </c>
      <c r="F197" s="546" t="s">
        <v>103</v>
      </c>
      <c r="G197" s="546" t="s">
        <v>103</v>
      </c>
      <c r="H197" s="550">
        <f>'Merluza común Artesanal'!G160</f>
        <v>0</v>
      </c>
      <c r="I197" s="550">
        <f>'Merluza común Artesanal'!H160</f>
        <v>0</v>
      </c>
      <c r="J197" s="550">
        <f>'Merluza común Artesanal'!I160</f>
        <v>0</v>
      </c>
      <c r="K197" s="550">
        <f>'Merluza común Artesanal'!J160</f>
        <v>0</v>
      </c>
      <c r="L197" s="550">
        <f>'Merluza común Artesanal'!K160</f>
        <v>0</v>
      </c>
      <c r="M197" s="553">
        <f>'Merluza común Artesanal'!L160</f>
        <v>0</v>
      </c>
      <c r="N197" s="504" t="str">
        <f>'Merluza común Artesanal'!M160</f>
        <v>-</v>
      </c>
      <c r="O197" s="527">
        <f>Resumen_año!$C$5</f>
        <v>43559</v>
      </c>
    </row>
    <row r="198" spans="1:15" ht="15.75" customHeight="1">
      <c r="A198" s="546" t="s">
        <v>98</v>
      </c>
      <c r="B198" s="546" t="s">
        <v>99</v>
      </c>
      <c r="C198" s="546" t="s">
        <v>169</v>
      </c>
      <c r="D198" s="546" t="s">
        <v>116</v>
      </c>
      <c r="E198" s="540" t="s">
        <v>125</v>
      </c>
      <c r="F198" s="546" t="s">
        <v>104</v>
      </c>
      <c r="G198" s="546" t="s">
        <v>105</v>
      </c>
      <c r="H198" s="550">
        <f>'Merluza común Artesanal'!G161</f>
        <v>15.151999999999999</v>
      </c>
      <c r="I198" s="550">
        <f>'Merluza común Artesanal'!H161</f>
        <v>0</v>
      </c>
      <c r="J198" s="550">
        <f>'Merluza común Artesanal'!I161</f>
        <v>15.151999999999999</v>
      </c>
      <c r="K198" s="550">
        <f>'Merluza común Artesanal'!J161</f>
        <v>2.0339999999999998</v>
      </c>
      <c r="L198" s="550">
        <f>'Merluza común Artesanal'!K161</f>
        <v>13.117999999999999</v>
      </c>
      <c r="M198" s="553">
        <f>'Merluza común Artesanal'!L161</f>
        <v>0.13423970432946145</v>
      </c>
      <c r="N198" s="504" t="str">
        <f>'Merluza común Artesanal'!M161</f>
        <v>-</v>
      </c>
      <c r="O198" s="527">
        <f>Resumen_año!$C$5</f>
        <v>43559</v>
      </c>
    </row>
    <row r="199" spans="1:15" ht="15.75" customHeight="1">
      <c r="A199" s="546" t="s">
        <v>98</v>
      </c>
      <c r="B199" s="546" t="s">
        <v>99</v>
      </c>
      <c r="C199" s="546" t="s">
        <v>169</v>
      </c>
      <c r="D199" s="546" t="s">
        <v>116</v>
      </c>
      <c r="E199" s="540" t="s">
        <v>125</v>
      </c>
      <c r="F199" s="546" t="s">
        <v>106</v>
      </c>
      <c r="G199" s="546" t="s">
        <v>107</v>
      </c>
      <c r="H199" s="550">
        <f>'Merluza común Artesanal'!G162</f>
        <v>15.653</v>
      </c>
      <c r="I199" s="550">
        <f>'Merluza común Artesanal'!H162</f>
        <v>0</v>
      </c>
      <c r="J199" s="550">
        <f>'Merluza común Artesanal'!I162</f>
        <v>28.771000000000001</v>
      </c>
      <c r="K199" s="550">
        <f>'Merluza común Artesanal'!J162</f>
        <v>0</v>
      </c>
      <c r="L199" s="550">
        <f>'Merluza común Artesanal'!K162</f>
        <v>28.771000000000001</v>
      </c>
      <c r="M199" s="553">
        <f>'Merluza común Artesanal'!L162</f>
        <v>0</v>
      </c>
      <c r="N199" s="504" t="str">
        <f>'Merluza común Artesanal'!M162</f>
        <v>-</v>
      </c>
      <c r="O199" s="527">
        <f>Resumen_año!$C$5</f>
        <v>43559</v>
      </c>
    </row>
    <row r="200" spans="1:15" ht="15.75" customHeight="1">
      <c r="A200" s="546" t="s">
        <v>98</v>
      </c>
      <c r="B200" s="546" t="s">
        <v>99</v>
      </c>
      <c r="C200" s="546" t="s">
        <v>169</v>
      </c>
      <c r="D200" s="546" t="s">
        <v>116</v>
      </c>
      <c r="E200" s="540" t="s">
        <v>125</v>
      </c>
      <c r="F200" s="546" t="s">
        <v>103</v>
      </c>
      <c r="G200" s="546" t="s">
        <v>107</v>
      </c>
      <c r="H200" s="550">
        <f>'Merluza común Artesanal'!N160</f>
        <v>30.805</v>
      </c>
      <c r="I200" s="550">
        <f>'Merluza común Artesanal'!O160</f>
        <v>0</v>
      </c>
      <c r="J200" s="550">
        <f>'Merluza común Artesanal'!P160</f>
        <v>30.805</v>
      </c>
      <c r="K200" s="550">
        <f>'Merluza común Artesanal'!Q160</f>
        <v>2.0339999999999998</v>
      </c>
      <c r="L200" s="550">
        <f>'Merluza común Artesanal'!R160</f>
        <v>28.771000000000001</v>
      </c>
      <c r="M200" s="553">
        <f>'Merluza común Artesanal'!S160</f>
        <v>6.6028242168479134E-2</v>
      </c>
      <c r="N200" s="504" t="s">
        <v>336</v>
      </c>
      <c r="O200" s="527">
        <f>Resumen_año!$C$5</f>
        <v>43559</v>
      </c>
    </row>
    <row r="201" spans="1:15" ht="15.75" customHeight="1">
      <c r="A201" s="546" t="s">
        <v>98</v>
      </c>
      <c r="B201" s="546" t="s">
        <v>99</v>
      </c>
      <c r="C201" s="546" t="s">
        <v>169</v>
      </c>
      <c r="D201" s="546" t="s">
        <v>116</v>
      </c>
      <c r="E201" s="540" t="s">
        <v>126</v>
      </c>
      <c r="F201" s="546" t="s">
        <v>103</v>
      </c>
      <c r="G201" s="546" t="s">
        <v>103</v>
      </c>
      <c r="H201" s="550">
        <f>'Merluza común Artesanal'!G163</f>
        <v>0</v>
      </c>
      <c r="I201" s="550">
        <f>'Merluza común Artesanal'!H163</f>
        <v>0</v>
      </c>
      <c r="J201" s="550">
        <f>'Merluza común Artesanal'!I163</f>
        <v>0</v>
      </c>
      <c r="K201" s="550">
        <f>'Merluza común Artesanal'!J163</f>
        <v>0</v>
      </c>
      <c r="L201" s="550">
        <f>'Merluza común Artesanal'!K163</f>
        <v>0</v>
      </c>
      <c r="M201" s="553">
        <f>'Merluza común Artesanal'!L163</f>
        <v>0</v>
      </c>
      <c r="N201" s="504" t="str">
        <f>'Merluza común Artesanal'!M163</f>
        <v>-</v>
      </c>
      <c r="O201" s="527">
        <f>Resumen_año!$C$5</f>
        <v>43559</v>
      </c>
    </row>
    <row r="202" spans="1:15" ht="15.75" customHeight="1">
      <c r="A202" s="546" t="s">
        <v>98</v>
      </c>
      <c r="B202" s="546" t="s">
        <v>99</v>
      </c>
      <c r="C202" s="546" t="s">
        <v>169</v>
      </c>
      <c r="D202" s="546" t="s">
        <v>116</v>
      </c>
      <c r="E202" s="540" t="s">
        <v>126</v>
      </c>
      <c r="F202" s="546" t="s">
        <v>104</v>
      </c>
      <c r="G202" s="546" t="s">
        <v>105</v>
      </c>
      <c r="H202" s="550">
        <f>'Merluza común Artesanal'!G164</f>
        <v>36.264000000000003</v>
      </c>
      <c r="I202" s="550">
        <f>'Merluza común Artesanal'!H164</f>
        <v>0</v>
      </c>
      <c r="J202" s="550">
        <f>'Merluza común Artesanal'!I164</f>
        <v>36.264000000000003</v>
      </c>
      <c r="K202" s="550">
        <f>'Merluza común Artesanal'!J164</f>
        <v>10.288</v>
      </c>
      <c r="L202" s="550">
        <f>'Merluza común Artesanal'!K164</f>
        <v>25.976000000000003</v>
      </c>
      <c r="M202" s="553">
        <f>'Merluza común Artesanal'!L164</f>
        <v>0.28369733068607983</v>
      </c>
      <c r="N202" s="504" t="str">
        <f>'Merluza común Artesanal'!M164</f>
        <v>-</v>
      </c>
      <c r="O202" s="527">
        <f>Resumen_año!$C$5</f>
        <v>43559</v>
      </c>
    </row>
    <row r="203" spans="1:15" ht="15.75" customHeight="1">
      <c r="A203" s="546" t="s">
        <v>98</v>
      </c>
      <c r="B203" s="546" t="s">
        <v>99</v>
      </c>
      <c r="C203" s="546" t="s">
        <v>169</v>
      </c>
      <c r="D203" s="546" t="s">
        <v>116</v>
      </c>
      <c r="E203" s="540" t="s">
        <v>126</v>
      </c>
      <c r="F203" s="546" t="s">
        <v>106</v>
      </c>
      <c r="G203" s="546" t="s">
        <v>107</v>
      </c>
      <c r="H203" s="550">
        <f>'Merluza común Artesanal'!G165</f>
        <v>37.463000000000001</v>
      </c>
      <c r="I203" s="550">
        <f>'Merluza común Artesanal'!H165</f>
        <v>0</v>
      </c>
      <c r="J203" s="550">
        <f>'Merluza común Artesanal'!I165</f>
        <v>63.439000000000007</v>
      </c>
      <c r="K203" s="550">
        <f>'Merluza común Artesanal'!J165</f>
        <v>0</v>
      </c>
      <c r="L203" s="550">
        <f>'Merluza común Artesanal'!K165</f>
        <v>63.439000000000007</v>
      </c>
      <c r="M203" s="553">
        <f>'Merluza común Artesanal'!L165</f>
        <v>0</v>
      </c>
      <c r="N203" s="504" t="str">
        <f>'Merluza común Artesanal'!M165</f>
        <v>-</v>
      </c>
      <c r="O203" s="527">
        <f>Resumen_año!$C$5</f>
        <v>43559</v>
      </c>
    </row>
    <row r="204" spans="1:15" ht="15.75" customHeight="1">
      <c r="A204" s="546" t="s">
        <v>98</v>
      </c>
      <c r="B204" s="546" t="s">
        <v>99</v>
      </c>
      <c r="C204" s="546" t="s">
        <v>169</v>
      </c>
      <c r="D204" s="546" t="s">
        <v>116</v>
      </c>
      <c r="E204" s="540" t="s">
        <v>126</v>
      </c>
      <c r="F204" s="546" t="s">
        <v>103</v>
      </c>
      <c r="G204" s="546" t="s">
        <v>107</v>
      </c>
      <c r="H204" s="550">
        <f>'Merluza común Artesanal'!N163</f>
        <v>73.727000000000004</v>
      </c>
      <c r="I204" s="550">
        <f>'Merluza común Artesanal'!O163</f>
        <v>0</v>
      </c>
      <c r="J204" s="550">
        <f>'Merluza común Artesanal'!P163</f>
        <v>73.727000000000004</v>
      </c>
      <c r="K204" s="550">
        <f>'Merluza común Artesanal'!Q163</f>
        <v>10.288</v>
      </c>
      <c r="L204" s="550">
        <f>'Merluza común Artesanal'!R163</f>
        <v>63.439000000000007</v>
      </c>
      <c r="M204" s="553">
        <f>'Merluza común Artesanal'!S163</f>
        <v>0.13954182321266292</v>
      </c>
      <c r="N204" s="504" t="s">
        <v>336</v>
      </c>
      <c r="O204" s="527">
        <f>Resumen_año!$C$5</f>
        <v>43559</v>
      </c>
    </row>
    <row r="205" spans="1:15" ht="15.75" customHeight="1">
      <c r="A205" s="546" t="s">
        <v>98</v>
      </c>
      <c r="B205" s="546" t="s">
        <v>99</v>
      </c>
      <c r="C205" s="546" t="s">
        <v>169</v>
      </c>
      <c r="D205" s="546" t="s">
        <v>116</v>
      </c>
      <c r="E205" s="543" t="s">
        <v>525</v>
      </c>
      <c r="F205" s="546" t="s">
        <v>103</v>
      </c>
      <c r="G205" s="546" t="s">
        <v>103</v>
      </c>
      <c r="H205" s="550">
        <f>'Merluza común Artesanal'!G166</f>
        <v>0</v>
      </c>
      <c r="I205" s="550">
        <f>'Merluza común Artesanal'!H166</f>
        <v>0</v>
      </c>
      <c r="J205" s="550">
        <f>'Merluza común Artesanal'!I166</f>
        <v>0</v>
      </c>
      <c r="K205" s="550">
        <f>'Merluza común Artesanal'!J166</f>
        <v>0</v>
      </c>
      <c r="L205" s="550">
        <f>'Merluza común Artesanal'!K166</f>
        <v>0</v>
      </c>
      <c r="M205" s="553">
        <f>'Merluza común Artesanal'!L166</f>
        <v>0</v>
      </c>
      <c r="N205" s="504" t="str">
        <f>'Merluza común Artesanal'!M166</f>
        <v>-</v>
      </c>
      <c r="O205" s="527">
        <f>Resumen_año!$C$5</f>
        <v>43559</v>
      </c>
    </row>
    <row r="206" spans="1:15" ht="15.75" customHeight="1">
      <c r="A206" s="546" t="s">
        <v>98</v>
      </c>
      <c r="B206" s="546" t="s">
        <v>99</v>
      </c>
      <c r="C206" s="546" t="s">
        <v>169</v>
      </c>
      <c r="D206" s="546" t="s">
        <v>116</v>
      </c>
      <c r="E206" s="543" t="s">
        <v>525</v>
      </c>
      <c r="F206" s="546" t="s">
        <v>104</v>
      </c>
      <c r="G206" s="546" t="s">
        <v>105</v>
      </c>
      <c r="H206" s="550">
        <f>'Merluza común Artesanal'!G167</f>
        <v>25.913</v>
      </c>
      <c r="I206" s="550">
        <f>'Merluza común Artesanal'!H167</f>
        <v>0</v>
      </c>
      <c r="J206" s="550">
        <f>'Merluza común Artesanal'!I167</f>
        <v>25.913</v>
      </c>
      <c r="K206" s="550">
        <f>'Merluza común Artesanal'!J167</f>
        <v>0</v>
      </c>
      <c r="L206" s="550">
        <f>'Merluza común Artesanal'!K167</f>
        <v>25.913</v>
      </c>
      <c r="M206" s="553">
        <f>'Merluza común Artesanal'!L167</f>
        <v>0</v>
      </c>
      <c r="N206" s="504" t="str">
        <f>'Merluza común Artesanal'!M167</f>
        <v>-</v>
      </c>
      <c r="O206" s="527">
        <f>Resumen_año!$C$5</f>
        <v>43559</v>
      </c>
    </row>
    <row r="207" spans="1:15" ht="15.75" customHeight="1">
      <c r="A207" s="546" t="s">
        <v>98</v>
      </c>
      <c r="B207" s="546" t="s">
        <v>99</v>
      </c>
      <c r="C207" s="546" t="s">
        <v>169</v>
      </c>
      <c r="D207" s="546" t="s">
        <v>116</v>
      </c>
      <c r="E207" s="543" t="s">
        <v>525</v>
      </c>
      <c r="F207" s="546" t="s">
        <v>106</v>
      </c>
      <c r="G207" s="546" t="s">
        <v>107</v>
      </c>
      <c r="H207" s="550">
        <f>'Merluza común Artesanal'!G168</f>
        <v>26.768999999999998</v>
      </c>
      <c r="I207" s="550">
        <f>'Merluza común Artesanal'!H168</f>
        <v>0</v>
      </c>
      <c r="J207" s="550">
        <f>'Merluza común Artesanal'!I168</f>
        <v>52.682000000000002</v>
      </c>
      <c r="K207" s="550">
        <f>'Merluza común Artesanal'!J168</f>
        <v>0</v>
      </c>
      <c r="L207" s="550">
        <f>'Merluza común Artesanal'!K168</f>
        <v>52.682000000000002</v>
      </c>
      <c r="M207" s="553">
        <f>'Merluza común Artesanal'!L168</f>
        <v>0</v>
      </c>
      <c r="N207" s="504" t="str">
        <f>'Merluza común Artesanal'!M168</f>
        <v>-</v>
      </c>
      <c r="O207" s="527">
        <f>Resumen_año!$C$5</f>
        <v>43559</v>
      </c>
    </row>
    <row r="208" spans="1:15" ht="15.75" customHeight="1">
      <c r="A208" s="546" t="s">
        <v>98</v>
      </c>
      <c r="B208" s="546" t="s">
        <v>99</v>
      </c>
      <c r="C208" s="546" t="s">
        <v>169</v>
      </c>
      <c r="D208" s="546" t="s">
        <v>116</v>
      </c>
      <c r="E208" s="543" t="s">
        <v>525</v>
      </c>
      <c r="F208" s="546" t="s">
        <v>103</v>
      </c>
      <c r="G208" s="546" t="s">
        <v>107</v>
      </c>
      <c r="H208" s="550">
        <f>'Merluza común Artesanal'!N166</f>
        <v>52.682000000000002</v>
      </c>
      <c r="I208" s="550">
        <f>'Merluza común Artesanal'!O166</f>
        <v>0</v>
      </c>
      <c r="J208" s="550">
        <f>'Merluza común Artesanal'!P166</f>
        <v>52.682000000000002</v>
      </c>
      <c r="K208" s="550">
        <f>'Merluza común Artesanal'!Q166</f>
        <v>0</v>
      </c>
      <c r="L208" s="550">
        <f>'Merluza común Artesanal'!R166</f>
        <v>52.682000000000002</v>
      </c>
      <c r="M208" s="553">
        <f>'Merluza común Artesanal'!S166</f>
        <v>0</v>
      </c>
      <c r="N208" s="504" t="s">
        <v>336</v>
      </c>
      <c r="O208" s="527">
        <f>Resumen_año!$C$5</f>
        <v>43559</v>
      </c>
    </row>
    <row r="209" spans="1:15" ht="15.75" customHeight="1">
      <c r="A209" s="546" t="s">
        <v>98</v>
      </c>
      <c r="B209" s="546" t="s">
        <v>99</v>
      </c>
      <c r="C209" s="546" t="s">
        <v>169</v>
      </c>
      <c r="D209" s="546" t="s">
        <v>116</v>
      </c>
      <c r="E209" s="540" t="s">
        <v>128</v>
      </c>
      <c r="F209" s="546" t="s">
        <v>103</v>
      </c>
      <c r="G209" s="546" t="s">
        <v>103</v>
      </c>
      <c r="H209" s="550">
        <f>'Merluza común Artesanal'!G169</f>
        <v>0</v>
      </c>
      <c r="I209" s="550">
        <f>'Merluza común Artesanal'!H169</f>
        <v>0</v>
      </c>
      <c r="J209" s="550">
        <f>'Merluza común Artesanal'!I169</f>
        <v>0</v>
      </c>
      <c r="K209" s="550">
        <f>'Merluza común Artesanal'!J169</f>
        <v>0</v>
      </c>
      <c r="L209" s="550">
        <f>'Merluza común Artesanal'!K169</f>
        <v>0</v>
      </c>
      <c r="M209" s="553">
        <f>'Merluza común Artesanal'!L169</f>
        <v>0</v>
      </c>
      <c r="N209" s="504" t="str">
        <f>'Merluza común Artesanal'!M169</f>
        <v>-</v>
      </c>
      <c r="O209" s="527">
        <f>Resumen_año!$C$5</f>
        <v>43559</v>
      </c>
    </row>
    <row r="210" spans="1:15" ht="15.75" customHeight="1">
      <c r="A210" s="546" t="s">
        <v>98</v>
      </c>
      <c r="B210" s="546" t="s">
        <v>99</v>
      </c>
      <c r="C210" s="546" t="s">
        <v>169</v>
      </c>
      <c r="D210" s="546" t="s">
        <v>116</v>
      </c>
      <c r="E210" s="540" t="s">
        <v>128</v>
      </c>
      <c r="F210" s="546" t="s">
        <v>104</v>
      </c>
      <c r="G210" s="546" t="s">
        <v>105</v>
      </c>
      <c r="H210" s="550">
        <f>'Merluza común Artesanal'!G170</f>
        <v>13.897</v>
      </c>
      <c r="I210" s="550">
        <f>'Merluza común Artesanal'!H170</f>
        <v>0</v>
      </c>
      <c r="J210" s="550">
        <f>'Merluza común Artesanal'!I170</f>
        <v>13.897</v>
      </c>
      <c r="K210" s="550">
        <f>'Merluza común Artesanal'!J170</f>
        <v>0</v>
      </c>
      <c r="L210" s="550">
        <f>'Merluza común Artesanal'!K170</f>
        <v>13.897</v>
      </c>
      <c r="M210" s="553">
        <f>'Merluza común Artesanal'!L170</f>
        <v>0</v>
      </c>
      <c r="N210" s="504" t="str">
        <f>'Merluza común Artesanal'!M170</f>
        <v>-</v>
      </c>
      <c r="O210" s="527">
        <f>Resumen_año!$C$5</f>
        <v>43559</v>
      </c>
    </row>
    <row r="211" spans="1:15" ht="15.75" customHeight="1">
      <c r="A211" s="546" t="s">
        <v>98</v>
      </c>
      <c r="B211" s="546" t="s">
        <v>99</v>
      </c>
      <c r="C211" s="546" t="s">
        <v>169</v>
      </c>
      <c r="D211" s="546" t="s">
        <v>116</v>
      </c>
      <c r="E211" s="540" t="s">
        <v>128</v>
      </c>
      <c r="F211" s="546" t="s">
        <v>106</v>
      </c>
      <c r="G211" s="546" t="s">
        <v>107</v>
      </c>
      <c r="H211" s="550">
        <f>'Merluza común Artesanal'!G171</f>
        <v>14.356</v>
      </c>
      <c r="I211" s="550">
        <f>'Merluza común Artesanal'!H171</f>
        <v>0</v>
      </c>
      <c r="J211" s="550">
        <f>'Merluza común Artesanal'!I171</f>
        <v>28.253</v>
      </c>
      <c r="K211" s="550">
        <f>'Merluza común Artesanal'!J171</f>
        <v>0</v>
      </c>
      <c r="L211" s="550">
        <f>'Merluza común Artesanal'!K171</f>
        <v>28.253</v>
      </c>
      <c r="M211" s="553">
        <f>'Merluza común Artesanal'!L171</f>
        <v>0</v>
      </c>
      <c r="N211" s="504" t="str">
        <f>'Merluza común Artesanal'!M171</f>
        <v>-</v>
      </c>
      <c r="O211" s="527">
        <f>Resumen_año!$C$5</f>
        <v>43559</v>
      </c>
    </row>
    <row r="212" spans="1:15" ht="15.75" customHeight="1">
      <c r="A212" s="546" t="s">
        <v>98</v>
      </c>
      <c r="B212" s="546" t="s">
        <v>99</v>
      </c>
      <c r="C212" s="546" t="s">
        <v>169</v>
      </c>
      <c r="D212" s="546" t="s">
        <v>116</v>
      </c>
      <c r="E212" s="540" t="s">
        <v>128</v>
      </c>
      <c r="F212" s="546" t="s">
        <v>103</v>
      </c>
      <c r="G212" s="546" t="s">
        <v>107</v>
      </c>
      <c r="H212" s="550">
        <f>'Merluza común Artesanal'!N169</f>
        <v>28.253</v>
      </c>
      <c r="I212" s="550">
        <f>'Merluza común Artesanal'!O169</f>
        <v>0</v>
      </c>
      <c r="J212" s="550">
        <f>'Merluza común Artesanal'!P169</f>
        <v>28.253</v>
      </c>
      <c r="K212" s="550">
        <f>'Merluza común Artesanal'!Q169</f>
        <v>0</v>
      </c>
      <c r="L212" s="550">
        <f>'Merluza común Artesanal'!R169</f>
        <v>28.253</v>
      </c>
      <c r="M212" s="553">
        <f>'Merluza común Artesanal'!S169</f>
        <v>0</v>
      </c>
      <c r="N212" s="504" t="s">
        <v>336</v>
      </c>
      <c r="O212" s="527">
        <f>Resumen_año!$C$5</f>
        <v>43559</v>
      </c>
    </row>
    <row r="213" spans="1:15" ht="15.75" customHeight="1">
      <c r="A213" s="546" t="s">
        <v>98</v>
      </c>
      <c r="B213" s="546" t="s">
        <v>99</v>
      </c>
      <c r="C213" s="546" t="s">
        <v>169</v>
      </c>
      <c r="D213" s="546" t="s">
        <v>116</v>
      </c>
      <c r="E213" s="540" t="s">
        <v>129</v>
      </c>
      <c r="F213" s="546" t="s">
        <v>103</v>
      </c>
      <c r="G213" s="546" t="s">
        <v>103</v>
      </c>
      <c r="H213" s="550">
        <f>'Merluza común Artesanal'!G172</f>
        <v>0</v>
      </c>
      <c r="I213" s="550">
        <f>'Merluza común Artesanal'!H172</f>
        <v>0</v>
      </c>
      <c r="J213" s="550">
        <f>'Merluza común Artesanal'!I172</f>
        <v>0</v>
      </c>
      <c r="K213" s="550">
        <f>'Merluza común Artesanal'!J172</f>
        <v>0</v>
      </c>
      <c r="L213" s="550">
        <f>'Merluza común Artesanal'!K172</f>
        <v>0</v>
      </c>
      <c r="M213" s="553">
        <f>'Merluza común Artesanal'!L172</f>
        <v>0</v>
      </c>
      <c r="N213" s="504" t="str">
        <f>'Merluza común Artesanal'!M172</f>
        <v>-</v>
      </c>
      <c r="O213" s="527">
        <f>Resumen_año!$C$5</f>
        <v>43559</v>
      </c>
    </row>
    <row r="214" spans="1:15" ht="15.75" customHeight="1">
      <c r="A214" s="546" t="s">
        <v>98</v>
      </c>
      <c r="B214" s="546" t="s">
        <v>99</v>
      </c>
      <c r="C214" s="546" t="s">
        <v>169</v>
      </c>
      <c r="D214" s="546" t="s">
        <v>116</v>
      </c>
      <c r="E214" s="540" t="s">
        <v>129</v>
      </c>
      <c r="F214" s="546" t="s">
        <v>104</v>
      </c>
      <c r="G214" s="546" t="s">
        <v>105</v>
      </c>
      <c r="H214" s="550">
        <f>'Merluza común Artesanal'!G173</f>
        <v>29.242999999999999</v>
      </c>
      <c r="I214" s="550">
        <f>'Merluza común Artesanal'!H173</f>
        <v>0</v>
      </c>
      <c r="J214" s="550">
        <f>'Merluza común Artesanal'!I173</f>
        <v>29.242999999999999</v>
      </c>
      <c r="K214" s="550">
        <f>'Merluza común Artesanal'!J173</f>
        <v>0</v>
      </c>
      <c r="L214" s="550">
        <f>'Merluza común Artesanal'!K173</f>
        <v>29.242999999999999</v>
      </c>
      <c r="M214" s="553">
        <f>'Merluza común Artesanal'!L173</f>
        <v>0</v>
      </c>
      <c r="N214" s="504" t="str">
        <f>'Merluza común Artesanal'!M173</f>
        <v>-</v>
      </c>
      <c r="O214" s="527">
        <f>Resumen_año!$C$5</f>
        <v>43559</v>
      </c>
    </row>
    <row r="215" spans="1:15" ht="15.75" customHeight="1">
      <c r="A215" s="546" t="s">
        <v>98</v>
      </c>
      <c r="B215" s="546" t="s">
        <v>99</v>
      </c>
      <c r="C215" s="546" t="s">
        <v>169</v>
      </c>
      <c r="D215" s="546" t="s">
        <v>116</v>
      </c>
      <c r="E215" s="540" t="s">
        <v>129</v>
      </c>
      <c r="F215" s="546" t="s">
        <v>106</v>
      </c>
      <c r="G215" s="546" t="s">
        <v>107</v>
      </c>
      <c r="H215" s="550">
        <f>'Merluza común Artesanal'!G174</f>
        <v>30.209</v>
      </c>
      <c r="I215" s="550">
        <f>'Merluza común Artesanal'!H174</f>
        <v>0</v>
      </c>
      <c r="J215" s="550">
        <f>'Merluza común Artesanal'!I174</f>
        <v>59.451999999999998</v>
      </c>
      <c r="K215" s="550">
        <f>'Merluza común Artesanal'!J174</f>
        <v>0</v>
      </c>
      <c r="L215" s="550">
        <f>'Merluza común Artesanal'!K174</f>
        <v>59.451999999999998</v>
      </c>
      <c r="M215" s="553">
        <f>'Merluza común Artesanal'!L174</f>
        <v>0</v>
      </c>
      <c r="N215" s="504" t="str">
        <f>'Merluza común Artesanal'!M174</f>
        <v>-</v>
      </c>
      <c r="O215" s="527">
        <f>Resumen_año!$C$5</f>
        <v>43559</v>
      </c>
    </row>
    <row r="216" spans="1:15" ht="15.75" customHeight="1">
      <c r="A216" s="546" t="s">
        <v>98</v>
      </c>
      <c r="B216" s="546" t="s">
        <v>99</v>
      </c>
      <c r="C216" s="546" t="s">
        <v>169</v>
      </c>
      <c r="D216" s="546" t="s">
        <v>116</v>
      </c>
      <c r="E216" s="540" t="s">
        <v>129</v>
      </c>
      <c r="F216" s="546" t="s">
        <v>103</v>
      </c>
      <c r="G216" s="546" t="s">
        <v>107</v>
      </c>
      <c r="H216" s="550">
        <f>'Merluza común Artesanal'!N172</f>
        <v>59.451999999999998</v>
      </c>
      <c r="I216" s="550">
        <f>'Merluza común Artesanal'!O172</f>
        <v>0</v>
      </c>
      <c r="J216" s="550">
        <f>'Merluza común Artesanal'!P172</f>
        <v>59.451999999999998</v>
      </c>
      <c r="K216" s="550">
        <f>'Merluza común Artesanal'!Q172</f>
        <v>0</v>
      </c>
      <c r="L216" s="550">
        <f>'Merluza común Artesanal'!R172</f>
        <v>59.451999999999998</v>
      </c>
      <c r="M216" s="553">
        <f>'Merluza común Artesanal'!S172</f>
        <v>0</v>
      </c>
      <c r="N216" s="504" t="s">
        <v>336</v>
      </c>
      <c r="O216" s="527">
        <f>Resumen_año!$C$5</f>
        <v>43559</v>
      </c>
    </row>
    <row r="217" spans="1:15" ht="15.75" customHeight="1">
      <c r="A217" s="546" t="s">
        <v>98</v>
      </c>
      <c r="B217" s="546" t="s">
        <v>99</v>
      </c>
      <c r="C217" s="546" t="s">
        <v>169</v>
      </c>
      <c r="D217" s="546" t="s">
        <v>116</v>
      </c>
      <c r="E217" s="540" t="s">
        <v>131</v>
      </c>
      <c r="F217" s="546" t="s">
        <v>103</v>
      </c>
      <c r="G217" s="546" t="s">
        <v>103</v>
      </c>
      <c r="H217" s="550">
        <f>'Merluza común Artesanal'!G175</f>
        <v>0</v>
      </c>
      <c r="I217" s="550">
        <f>'Merluza común Artesanal'!H175</f>
        <v>0</v>
      </c>
      <c r="J217" s="550">
        <f>'Merluza común Artesanal'!I175</f>
        <v>0</v>
      </c>
      <c r="K217" s="550">
        <f>'Merluza común Artesanal'!J175</f>
        <v>0</v>
      </c>
      <c r="L217" s="550">
        <f>'Merluza común Artesanal'!K175</f>
        <v>0</v>
      </c>
      <c r="M217" s="553">
        <f>'Merluza común Artesanal'!L175</f>
        <v>0</v>
      </c>
      <c r="N217" s="504" t="str">
        <f>'Merluza común Artesanal'!M175</f>
        <v>-</v>
      </c>
      <c r="O217" s="527">
        <f>Resumen_año!$C$5</f>
        <v>43559</v>
      </c>
    </row>
    <row r="218" spans="1:15" ht="15.75" customHeight="1">
      <c r="A218" s="546" t="s">
        <v>98</v>
      </c>
      <c r="B218" s="546" t="s">
        <v>99</v>
      </c>
      <c r="C218" s="546" t="s">
        <v>169</v>
      </c>
      <c r="D218" s="546" t="s">
        <v>116</v>
      </c>
      <c r="E218" s="540" t="s">
        <v>131</v>
      </c>
      <c r="F218" s="546" t="s">
        <v>104</v>
      </c>
      <c r="G218" s="546" t="s">
        <v>105</v>
      </c>
      <c r="H218" s="550">
        <f>'Merluza común Artesanal'!G176</f>
        <v>59.548999999999999</v>
      </c>
      <c r="I218" s="550">
        <f>'Merluza común Artesanal'!H176</f>
        <v>0</v>
      </c>
      <c r="J218" s="550">
        <f>'Merluza común Artesanal'!I176</f>
        <v>59.548999999999999</v>
      </c>
      <c r="K218" s="550">
        <f>'Merluza común Artesanal'!J176</f>
        <v>6.32</v>
      </c>
      <c r="L218" s="550">
        <f>'Merluza común Artesanal'!K176</f>
        <v>53.228999999999999</v>
      </c>
      <c r="M218" s="553">
        <f>'Merluza común Artesanal'!L176</f>
        <v>0.10613108532469059</v>
      </c>
      <c r="N218" s="504" t="str">
        <f>'Merluza común Artesanal'!M176</f>
        <v>-</v>
      </c>
      <c r="O218" s="527">
        <f>Resumen_año!$C$5</f>
        <v>43559</v>
      </c>
    </row>
    <row r="219" spans="1:15" ht="15.75" customHeight="1">
      <c r="A219" s="546" t="s">
        <v>98</v>
      </c>
      <c r="B219" s="546" t="s">
        <v>99</v>
      </c>
      <c r="C219" s="546" t="s">
        <v>169</v>
      </c>
      <c r="D219" s="546" t="s">
        <v>116</v>
      </c>
      <c r="E219" s="540" t="s">
        <v>131</v>
      </c>
      <c r="F219" s="546" t="s">
        <v>106</v>
      </c>
      <c r="G219" s="546" t="s">
        <v>107</v>
      </c>
      <c r="H219" s="550">
        <f>'Merluza común Artesanal'!G177</f>
        <v>61.517000000000003</v>
      </c>
      <c r="I219" s="550">
        <f>'Merluza común Artesanal'!H177</f>
        <v>0</v>
      </c>
      <c r="J219" s="550">
        <f>'Merluza común Artesanal'!I177</f>
        <v>114.74600000000001</v>
      </c>
      <c r="K219" s="550">
        <f>'Merluza común Artesanal'!J177</f>
        <v>0</v>
      </c>
      <c r="L219" s="550">
        <f>'Merluza común Artesanal'!K177</f>
        <v>114.74600000000001</v>
      </c>
      <c r="M219" s="553">
        <f>'Merluza común Artesanal'!L177</f>
        <v>0</v>
      </c>
      <c r="N219" s="504" t="str">
        <f>'Merluza común Artesanal'!M177</f>
        <v>-</v>
      </c>
      <c r="O219" s="527">
        <f>Resumen_año!$C$5</f>
        <v>43559</v>
      </c>
    </row>
    <row r="220" spans="1:15" ht="15.75" customHeight="1">
      <c r="A220" s="546" t="s">
        <v>98</v>
      </c>
      <c r="B220" s="546" t="s">
        <v>99</v>
      </c>
      <c r="C220" s="546" t="s">
        <v>169</v>
      </c>
      <c r="D220" s="546" t="s">
        <v>116</v>
      </c>
      <c r="E220" s="540" t="s">
        <v>131</v>
      </c>
      <c r="F220" s="546" t="s">
        <v>103</v>
      </c>
      <c r="G220" s="546" t="s">
        <v>107</v>
      </c>
      <c r="H220" s="550">
        <f>'Merluza común Artesanal'!N175</f>
        <v>121.066</v>
      </c>
      <c r="I220" s="550">
        <f>'Merluza común Artesanal'!O175</f>
        <v>0</v>
      </c>
      <c r="J220" s="550">
        <f>'Merluza común Artesanal'!P175</f>
        <v>121.066</v>
      </c>
      <c r="K220" s="550">
        <f>'Merluza común Artesanal'!Q175</f>
        <v>6.32</v>
      </c>
      <c r="L220" s="550">
        <f>'Merluza común Artesanal'!R175</f>
        <v>114.74600000000001</v>
      </c>
      <c r="M220" s="553">
        <f>'Merluza común Artesanal'!S175</f>
        <v>5.2202930632877932E-2</v>
      </c>
      <c r="N220" s="504" t="s">
        <v>336</v>
      </c>
      <c r="O220" s="527">
        <f>Resumen_año!$C$5</f>
        <v>43559</v>
      </c>
    </row>
    <row r="221" spans="1:15" ht="15.75" customHeight="1">
      <c r="A221" s="546" t="s">
        <v>98</v>
      </c>
      <c r="B221" s="546" t="s">
        <v>99</v>
      </c>
      <c r="C221" s="546" t="s">
        <v>169</v>
      </c>
      <c r="D221" s="546" t="s">
        <v>116</v>
      </c>
      <c r="E221" s="540" t="s">
        <v>132</v>
      </c>
      <c r="F221" s="546" t="s">
        <v>103</v>
      </c>
      <c r="G221" s="546" t="s">
        <v>103</v>
      </c>
      <c r="H221" s="550">
        <f>'Merluza común Artesanal'!G178</f>
        <v>0</v>
      </c>
      <c r="I221" s="550">
        <f>'Merluza común Artesanal'!H178</f>
        <v>0</v>
      </c>
      <c r="J221" s="550">
        <f>'Merluza común Artesanal'!I178</f>
        <v>0</v>
      </c>
      <c r="K221" s="550">
        <f>'Merluza común Artesanal'!J178</f>
        <v>0</v>
      </c>
      <c r="L221" s="550">
        <f>'Merluza común Artesanal'!K178</f>
        <v>0</v>
      </c>
      <c r="M221" s="553">
        <f>'Merluza común Artesanal'!L178</f>
        <v>0</v>
      </c>
      <c r="N221" s="504" t="str">
        <f>'Merluza común Artesanal'!M178</f>
        <v>-</v>
      </c>
      <c r="O221" s="527">
        <f>Resumen_año!$C$5</f>
        <v>43559</v>
      </c>
    </row>
    <row r="222" spans="1:15" ht="15.75" customHeight="1">
      <c r="A222" s="546" t="s">
        <v>98</v>
      </c>
      <c r="B222" s="546" t="s">
        <v>99</v>
      </c>
      <c r="C222" s="546" t="s">
        <v>169</v>
      </c>
      <c r="D222" s="546" t="s">
        <v>116</v>
      </c>
      <c r="E222" s="540" t="s">
        <v>132</v>
      </c>
      <c r="F222" s="546" t="s">
        <v>104</v>
      </c>
      <c r="G222" s="546" t="s">
        <v>105</v>
      </c>
      <c r="H222" s="550">
        <f>'Merluza común Artesanal'!G179</f>
        <v>12.465</v>
      </c>
      <c r="I222" s="550">
        <f>'Merluza común Artesanal'!H179</f>
        <v>0</v>
      </c>
      <c r="J222" s="550">
        <f>'Merluza común Artesanal'!I179</f>
        <v>12.465</v>
      </c>
      <c r="K222" s="550">
        <f>'Merluza común Artesanal'!J179</f>
        <v>0</v>
      </c>
      <c r="L222" s="550">
        <f>'Merluza común Artesanal'!K179</f>
        <v>12.465</v>
      </c>
      <c r="M222" s="553">
        <f>'Merluza común Artesanal'!L179</f>
        <v>0</v>
      </c>
      <c r="N222" s="504" t="str">
        <f>'Merluza común Artesanal'!M179</f>
        <v>-</v>
      </c>
      <c r="O222" s="527">
        <f>Resumen_año!$C$5</f>
        <v>43559</v>
      </c>
    </row>
    <row r="223" spans="1:15" ht="15.75" customHeight="1">
      <c r="A223" s="546" t="s">
        <v>98</v>
      </c>
      <c r="B223" s="546" t="s">
        <v>99</v>
      </c>
      <c r="C223" s="546" t="s">
        <v>169</v>
      </c>
      <c r="D223" s="546" t="s">
        <v>116</v>
      </c>
      <c r="E223" s="540" t="s">
        <v>132</v>
      </c>
      <c r="F223" s="546" t="s">
        <v>106</v>
      </c>
      <c r="G223" s="546" t="s">
        <v>107</v>
      </c>
      <c r="H223" s="550">
        <f>'Merluza común Artesanal'!G180</f>
        <v>12.878</v>
      </c>
      <c r="I223" s="550">
        <f>'Merluza común Artesanal'!H180</f>
        <v>0</v>
      </c>
      <c r="J223" s="550">
        <f>'Merluza común Artesanal'!I180</f>
        <v>25.343</v>
      </c>
      <c r="K223" s="550">
        <f>'Merluza común Artesanal'!J180</f>
        <v>0</v>
      </c>
      <c r="L223" s="550">
        <f>'Merluza común Artesanal'!K180</f>
        <v>25.343</v>
      </c>
      <c r="M223" s="553">
        <f>'Merluza común Artesanal'!L180</f>
        <v>0</v>
      </c>
      <c r="N223" s="504" t="str">
        <f>'Merluza común Artesanal'!M180</f>
        <v>-</v>
      </c>
      <c r="O223" s="527">
        <f>Resumen_año!$C$5</f>
        <v>43559</v>
      </c>
    </row>
    <row r="224" spans="1:15" ht="15.75" customHeight="1">
      <c r="A224" s="546" t="s">
        <v>98</v>
      </c>
      <c r="B224" s="546" t="s">
        <v>99</v>
      </c>
      <c r="C224" s="546" t="s">
        <v>169</v>
      </c>
      <c r="D224" s="546" t="s">
        <v>116</v>
      </c>
      <c r="E224" s="540" t="s">
        <v>132</v>
      </c>
      <c r="F224" s="546" t="s">
        <v>103</v>
      </c>
      <c r="G224" s="546" t="s">
        <v>107</v>
      </c>
      <c r="H224" s="550">
        <f>'Merluza común Artesanal'!N178</f>
        <v>25.343</v>
      </c>
      <c r="I224" s="550">
        <f>'Merluza común Artesanal'!O178</f>
        <v>0</v>
      </c>
      <c r="J224" s="550">
        <f>'Merluza común Artesanal'!P178</f>
        <v>25.343</v>
      </c>
      <c r="K224" s="550">
        <f>'Merluza común Artesanal'!Q178</f>
        <v>0</v>
      </c>
      <c r="L224" s="550">
        <f>'Merluza común Artesanal'!R178</f>
        <v>25.343</v>
      </c>
      <c r="M224" s="553">
        <f>'Merluza común Artesanal'!S178</f>
        <v>0</v>
      </c>
      <c r="N224" s="504" t="s">
        <v>336</v>
      </c>
      <c r="O224" s="527">
        <f>Resumen_año!$C$5</f>
        <v>43559</v>
      </c>
    </row>
    <row r="225" spans="1:15" ht="15.75" customHeight="1">
      <c r="A225" s="546" t="s">
        <v>98</v>
      </c>
      <c r="B225" s="546" t="s">
        <v>99</v>
      </c>
      <c r="C225" s="546" t="s">
        <v>169</v>
      </c>
      <c r="D225" s="546" t="s">
        <v>116</v>
      </c>
      <c r="E225" s="540" t="s">
        <v>133</v>
      </c>
      <c r="F225" s="546" t="s">
        <v>103</v>
      </c>
      <c r="G225" s="546" t="s">
        <v>103</v>
      </c>
      <c r="H225" s="550">
        <f>'Merluza común Artesanal'!G181</f>
        <v>0</v>
      </c>
      <c r="I225" s="550">
        <f>'Merluza común Artesanal'!H181</f>
        <v>0</v>
      </c>
      <c r="J225" s="550">
        <f>'Merluza común Artesanal'!I181</f>
        <v>0</v>
      </c>
      <c r="K225" s="550">
        <f>'Merluza común Artesanal'!J181</f>
        <v>0</v>
      </c>
      <c r="L225" s="550">
        <f>'Merluza común Artesanal'!K181</f>
        <v>0</v>
      </c>
      <c r="M225" s="553">
        <f>'Merluza común Artesanal'!L181</f>
        <v>0</v>
      </c>
      <c r="N225" s="504" t="str">
        <f>'Merluza común Artesanal'!M181</f>
        <v>-</v>
      </c>
      <c r="O225" s="527">
        <f>Resumen_año!$C$5</f>
        <v>43559</v>
      </c>
    </row>
    <row r="226" spans="1:15" ht="15.75" customHeight="1">
      <c r="A226" s="546" t="s">
        <v>98</v>
      </c>
      <c r="B226" s="546" t="s">
        <v>99</v>
      </c>
      <c r="C226" s="546" t="s">
        <v>169</v>
      </c>
      <c r="D226" s="546" t="s">
        <v>116</v>
      </c>
      <c r="E226" s="540" t="s">
        <v>133</v>
      </c>
      <c r="F226" s="546" t="s">
        <v>104</v>
      </c>
      <c r="G226" s="546" t="s">
        <v>105</v>
      </c>
      <c r="H226" s="550">
        <f>'Merluza común Artesanal'!G182</f>
        <v>7.274</v>
      </c>
      <c r="I226" s="550">
        <f>'Merluza común Artesanal'!H182</f>
        <v>0</v>
      </c>
      <c r="J226" s="550">
        <f>'Merluza común Artesanal'!I182</f>
        <v>7.274</v>
      </c>
      <c r="K226" s="550">
        <f>'Merluza común Artesanal'!J182</f>
        <v>0</v>
      </c>
      <c r="L226" s="550">
        <f>'Merluza común Artesanal'!K182</f>
        <v>7.274</v>
      </c>
      <c r="M226" s="553">
        <f>'Merluza común Artesanal'!L182</f>
        <v>0</v>
      </c>
      <c r="N226" s="504" t="str">
        <f>'Merluza común Artesanal'!M182</f>
        <v>-</v>
      </c>
      <c r="O226" s="527">
        <f>Resumen_año!$C$5</f>
        <v>43559</v>
      </c>
    </row>
    <row r="227" spans="1:15" ht="15.75" customHeight="1">
      <c r="A227" s="546" t="s">
        <v>98</v>
      </c>
      <c r="B227" s="546" t="s">
        <v>99</v>
      </c>
      <c r="C227" s="546" t="s">
        <v>169</v>
      </c>
      <c r="D227" s="546" t="s">
        <v>116</v>
      </c>
      <c r="E227" s="540" t="s">
        <v>133</v>
      </c>
      <c r="F227" s="546" t="s">
        <v>106</v>
      </c>
      <c r="G227" s="546" t="s">
        <v>107</v>
      </c>
      <c r="H227" s="550">
        <f>'Merluza común Artesanal'!G183</f>
        <v>7.5149999999999997</v>
      </c>
      <c r="I227" s="550">
        <f>'Merluza común Artesanal'!H183</f>
        <v>0</v>
      </c>
      <c r="J227" s="550">
        <f>'Merluza común Artesanal'!I183</f>
        <v>14.789</v>
      </c>
      <c r="K227" s="550">
        <f>'Merluza común Artesanal'!J183</f>
        <v>0</v>
      </c>
      <c r="L227" s="550">
        <f>'Merluza común Artesanal'!K183</f>
        <v>14.789</v>
      </c>
      <c r="M227" s="553">
        <f>'Merluza común Artesanal'!L183</f>
        <v>0</v>
      </c>
      <c r="N227" s="504" t="str">
        <f>'Merluza común Artesanal'!M183</f>
        <v>-</v>
      </c>
      <c r="O227" s="527">
        <f>Resumen_año!$C$5</f>
        <v>43559</v>
      </c>
    </row>
    <row r="228" spans="1:15" ht="15.75" customHeight="1">
      <c r="A228" s="546" t="s">
        <v>98</v>
      </c>
      <c r="B228" s="546" t="s">
        <v>99</v>
      </c>
      <c r="C228" s="546" t="s">
        <v>169</v>
      </c>
      <c r="D228" s="546" t="s">
        <v>116</v>
      </c>
      <c r="E228" s="540" t="s">
        <v>133</v>
      </c>
      <c r="F228" s="546" t="s">
        <v>103</v>
      </c>
      <c r="G228" s="546" t="s">
        <v>107</v>
      </c>
      <c r="H228" s="550">
        <f>'Merluza común Artesanal'!N181</f>
        <v>14.789</v>
      </c>
      <c r="I228" s="550">
        <f>'Merluza común Artesanal'!O181</f>
        <v>0</v>
      </c>
      <c r="J228" s="550">
        <f>'Merluza común Artesanal'!P181</f>
        <v>14.789</v>
      </c>
      <c r="K228" s="550">
        <f>'Merluza común Artesanal'!Q181</f>
        <v>0</v>
      </c>
      <c r="L228" s="550">
        <f>'Merluza común Artesanal'!R181</f>
        <v>14.789</v>
      </c>
      <c r="M228" s="553">
        <f>'Merluza común Artesanal'!S181</f>
        <v>0</v>
      </c>
      <c r="N228" s="504" t="s">
        <v>336</v>
      </c>
      <c r="O228" s="527">
        <f>Resumen_año!$C$5</f>
        <v>43559</v>
      </c>
    </row>
    <row r="229" spans="1:15" ht="15.75" customHeight="1">
      <c r="A229" s="546" t="s">
        <v>98</v>
      </c>
      <c r="B229" s="546" t="s">
        <v>99</v>
      </c>
      <c r="C229" s="546" t="s">
        <v>169</v>
      </c>
      <c r="D229" s="546" t="s">
        <v>116</v>
      </c>
      <c r="E229" s="540" t="s">
        <v>134</v>
      </c>
      <c r="F229" s="546" t="s">
        <v>103</v>
      </c>
      <c r="G229" s="546" t="s">
        <v>103</v>
      </c>
      <c r="H229" s="550">
        <f>'Merluza común Artesanal'!G184</f>
        <v>0</v>
      </c>
      <c r="I229" s="550">
        <f>'Merluza común Artesanal'!H184</f>
        <v>0</v>
      </c>
      <c r="J229" s="550">
        <f>'Merluza común Artesanal'!I184</f>
        <v>0</v>
      </c>
      <c r="K229" s="550">
        <f>'Merluza común Artesanal'!J184</f>
        <v>0</v>
      </c>
      <c r="L229" s="550">
        <f>'Merluza común Artesanal'!K184</f>
        <v>0</v>
      </c>
      <c r="M229" s="553">
        <f>'Merluza común Artesanal'!L184</f>
        <v>0</v>
      </c>
      <c r="N229" s="504" t="str">
        <f>'Merluza común Artesanal'!M184</f>
        <v>-</v>
      </c>
      <c r="O229" s="527">
        <f>Resumen_año!$C$5</f>
        <v>43559</v>
      </c>
    </row>
    <row r="230" spans="1:15" ht="15.75" customHeight="1">
      <c r="A230" s="546" t="s">
        <v>98</v>
      </c>
      <c r="B230" s="546" t="s">
        <v>99</v>
      </c>
      <c r="C230" s="546" t="s">
        <v>169</v>
      </c>
      <c r="D230" s="546" t="s">
        <v>116</v>
      </c>
      <c r="E230" s="540" t="s">
        <v>134</v>
      </c>
      <c r="F230" s="546" t="s">
        <v>104</v>
      </c>
      <c r="G230" s="546" t="s">
        <v>105</v>
      </c>
      <c r="H230" s="550">
        <f>'Merluza común Artesanal'!G185</f>
        <v>0.93</v>
      </c>
      <c r="I230" s="550">
        <f>'Merluza común Artesanal'!H185</f>
        <v>0</v>
      </c>
      <c r="J230" s="550">
        <f>'Merluza común Artesanal'!I185</f>
        <v>0.93</v>
      </c>
      <c r="K230" s="550">
        <f>'Merluza común Artesanal'!J185</f>
        <v>0</v>
      </c>
      <c r="L230" s="550">
        <f>'Merluza común Artesanal'!K185</f>
        <v>0.93</v>
      </c>
      <c r="M230" s="553">
        <f>'Merluza común Artesanal'!L185</f>
        <v>0</v>
      </c>
      <c r="N230" s="504" t="str">
        <f>'Merluza común Artesanal'!M185</f>
        <v>-</v>
      </c>
      <c r="O230" s="527">
        <f>Resumen_año!$C$5</f>
        <v>43559</v>
      </c>
    </row>
    <row r="231" spans="1:15" ht="15.75" customHeight="1">
      <c r="A231" s="546" t="s">
        <v>98</v>
      </c>
      <c r="B231" s="546" t="s">
        <v>99</v>
      </c>
      <c r="C231" s="546" t="s">
        <v>169</v>
      </c>
      <c r="D231" s="546" t="s">
        <v>116</v>
      </c>
      <c r="E231" s="540" t="s">
        <v>134</v>
      </c>
      <c r="F231" s="546" t="s">
        <v>106</v>
      </c>
      <c r="G231" s="546" t="s">
        <v>107</v>
      </c>
      <c r="H231" s="550">
        <f>'Merluza común Artesanal'!G186</f>
        <v>0.96099999999999997</v>
      </c>
      <c r="I231" s="550">
        <f>'Merluza común Artesanal'!H186</f>
        <v>0</v>
      </c>
      <c r="J231" s="550">
        <f>'Merluza común Artesanal'!I186</f>
        <v>1.891</v>
      </c>
      <c r="K231" s="550">
        <f>'Merluza común Artesanal'!J186</f>
        <v>0</v>
      </c>
      <c r="L231" s="550">
        <f>'Merluza común Artesanal'!K186</f>
        <v>1.891</v>
      </c>
      <c r="M231" s="553">
        <f>'Merluza común Artesanal'!L186</f>
        <v>0</v>
      </c>
      <c r="N231" s="504" t="str">
        <f>'Merluza común Artesanal'!M186</f>
        <v>-</v>
      </c>
      <c r="O231" s="527">
        <f>Resumen_año!$C$5</f>
        <v>43559</v>
      </c>
    </row>
    <row r="232" spans="1:15" ht="15.75" customHeight="1">
      <c r="A232" s="546" t="s">
        <v>98</v>
      </c>
      <c r="B232" s="546" t="s">
        <v>99</v>
      </c>
      <c r="C232" s="546" t="s">
        <v>169</v>
      </c>
      <c r="D232" s="546" t="s">
        <v>116</v>
      </c>
      <c r="E232" s="540" t="s">
        <v>134</v>
      </c>
      <c r="F232" s="546" t="s">
        <v>103</v>
      </c>
      <c r="G232" s="546" t="s">
        <v>107</v>
      </c>
      <c r="H232" s="550">
        <f>'Merluza común Artesanal'!N184</f>
        <v>1.891</v>
      </c>
      <c r="I232" s="550">
        <f>'Merluza común Artesanal'!O184</f>
        <v>0</v>
      </c>
      <c r="J232" s="550">
        <f>'Merluza común Artesanal'!P184</f>
        <v>1.891</v>
      </c>
      <c r="K232" s="550">
        <f>'Merluza común Artesanal'!Q184</f>
        <v>0</v>
      </c>
      <c r="L232" s="550">
        <f>'Merluza común Artesanal'!R184</f>
        <v>1.891</v>
      </c>
      <c r="M232" s="553">
        <f>'Merluza común Artesanal'!S184</f>
        <v>0</v>
      </c>
      <c r="N232" s="504" t="s">
        <v>336</v>
      </c>
      <c r="O232" s="527">
        <f>Resumen_año!$C$5</f>
        <v>43559</v>
      </c>
    </row>
    <row r="233" spans="1:15" ht="15.75" customHeight="1">
      <c r="A233" s="546" t="s">
        <v>98</v>
      </c>
      <c r="B233" s="546" t="s">
        <v>99</v>
      </c>
      <c r="C233" s="546" t="s">
        <v>169</v>
      </c>
      <c r="D233" s="546" t="s">
        <v>116</v>
      </c>
      <c r="E233" s="540" t="s">
        <v>139</v>
      </c>
      <c r="F233" s="546" t="s">
        <v>103</v>
      </c>
      <c r="G233" s="546" t="s">
        <v>103</v>
      </c>
      <c r="H233" s="550">
        <f>'Merluza común Artesanal'!G187</f>
        <v>0</v>
      </c>
      <c r="I233" s="550">
        <f>'Merluza común Artesanal'!H187</f>
        <v>0</v>
      </c>
      <c r="J233" s="550">
        <f>'Merluza común Artesanal'!I187</f>
        <v>0</v>
      </c>
      <c r="K233" s="550">
        <f>'Merluza común Artesanal'!J187</f>
        <v>0</v>
      </c>
      <c r="L233" s="550">
        <f>'Merluza común Artesanal'!K187</f>
        <v>0</v>
      </c>
      <c r="M233" s="553">
        <f>'Merluza común Artesanal'!L187</f>
        <v>0</v>
      </c>
      <c r="N233" s="504" t="str">
        <f>'Merluza común Artesanal'!M187</f>
        <v>-</v>
      </c>
      <c r="O233" s="527">
        <f>Resumen_año!$C$5</f>
        <v>43559</v>
      </c>
    </row>
    <row r="234" spans="1:15" ht="15.75" customHeight="1">
      <c r="A234" s="546" t="s">
        <v>98</v>
      </c>
      <c r="B234" s="546" t="s">
        <v>99</v>
      </c>
      <c r="C234" s="546" t="s">
        <v>169</v>
      </c>
      <c r="D234" s="546" t="s">
        <v>116</v>
      </c>
      <c r="E234" s="540" t="s">
        <v>139</v>
      </c>
      <c r="F234" s="546" t="s">
        <v>104</v>
      </c>
      <c r="G234" s="546" t="s">
        <v>105</v>
      </c>
      <c r="H234" s="550">
        <f>'Merluza común Artesanal'!G188</f>
        <v>3.5259999999999998</v>
      </c>
      <c r="I234" s="550">
        <f>'Merluza común Artesanal'!H188</f>
        <v>0</v>
      </c>
      <c r="J234" s="550">
        <f>'Merluza común Artesanal'!I188</f>
        <v>3.5259999999999998</v>
      </c>
      <c r="K234" s="550">
        <f>'Merluza común Artesanal'!J188</f>
        <v>0</v>
      </c>
      <c r="L234" s="550">
        <f>'Merluza común Artesanal'!K188</f>
        <v>3.5259999999999998</v>
      </c>
      <c r="M234" s="553">
        <f>'Merluza común Artesanal'!L188</f>
        <v>0</v>
      </c>
      <c r="N234" s="504" t="str">
        <f>'Merluza común Artesanal'!M188</f>
        <v>-</v>
      </c>
      <c r="O234" s="527">
        <f>Resumen_año!$C$5</f>
        <v>43559</v>
      </c>
    </row>
    <row r="235" spans="1:15" ht="15.75" customHeight="1">
      <c r="A235" s="546" t="s">
        <v>98</v>
      </c>
      <c r="B235" s="546" t="s">
        <v>99</v>
      </c>
      <c r="C235" s="546" t="s">
        <v>169</v>
      </c>
      <c r="D235" s="546" t="s">
        <v>116</v>
      </c>
      <c r="E235" s="540" t="s">
        <v>139</v>
      </c>
      <c r="F235" s="546" t="s">
        <v>106</v>
      </c>
      <c r="G235" s="546" t="s">
        <v>107</v>
      </c>
      <c r="H235" s="550">
        <f>'Merluza común Artesanal'!G189</f>
        <v>3.6429999999999998</v>
      </c>
      <c r="I235" s="550">
        <f>'Merluza común Artesanal'!H189</f>
        <v>0</v>
      </c>
      <c r="J235" s="550">
        <f>'Merluza común Artesanal'!I189</f>
        <v>7.1689999999999996</v>
      </c>
      <c r="K235" s="550">
        <f>'Merluza común Artesanal'!J189</f>
        <v>0</v>
      </c>
      <c r="L235" s="550">
        <f>'Merluza común Artesanal'!K189</f>
        <v>7.1689999999999996</v>
      </c>
      <c r="M235" s="553">
        <f>'Merluza común Artesanal'!L189</f>
        <v>0</v>
      </c>
      <c r="N235" s="504" t="str">
        <f>'Merluza común Artesanal'!M189</f>
        <v>-</v>
      </c>
      <c r="O235" s="527">
        <f>Resumen_año!$C$5</f>
        <v>43559</v>
      </c>
    </row>
    <row r="236" spans="1:15" ht="15.75" customHeight="1">
      <c r="A236" s="546" t="s">
        <v>98</v>
      </c>
      <c r="B236" s="546" t="s">
        <v>99</v>
      </c>
      <c r="C236" s="546" t="s">
        <v>169</v>
      </c>
      <c r="D236" s="546" t="s">
        <v>116</v>
      </c>
      <c r="E236" s="540" t="s">
        <v>139</v>
      </c>
      <c r="F236" s="546" t="s">
        <v>103</v>
      </c>
      <c r="G236" s="546" t="s">
        <v>107</v>
      </c>
      <c r="H236" s="550">
        <f>'Merluza común Artesanal'!N187</f>
        <v>7.1689999999999996</v>
      </c>
      <c r="I236" s="550">
        <f>'Merluza común Artesanal'!O187</f>
        <v>0</v>
      </c>
      <c r="J236" s="550">
        <f>'Merluza común Artesanal'!P187</f>
        <v>7.1689999999999996</v>
      </c>
      <c r="K236" s="550">
        <f>'Merluza común Artesanal'!Q187</f>
        <v>0</v>
      </c>
      <c r="L236" s="550">
        <f>'Merluza común Artesanal'!R187</f>
        <v>7.1689999999999996</v>
      </c>
      <c r="M236" s="553">
        <f>'Merluza común Artesanal'!S187</f>
        <v>0</v>
      </c>
      <c r="N236" s="504" t="s">
        <v>336</v>
      </c>
      <c r="O236" s="527">
        <f>Resumen_año!$C$5</f>
        <v>43559</v>
      </c>
    </row>
    <row r="237" spans="1:15" ht="15.75" customHeight="1">
      <c r="A237" s="546" t="s">
        <v>98</v>
      </c>
      <c r="B237" s="546" t="s">
        <v>99</v>
      </c>
      <c r="C237" s="546" t="s">
        <v>169</v>
      </c>
      <c r="D237" s="546" t="s">
        <v>116</v>
      </c>
      <c r="E237" s="540" t="s">
        <v>140</v>
      </c>
      <c r="F237" s="546" t="s">
        <v>103</v>
      </c>
      <c r="G237" s="546" t="s">
        <v>103</v>
      </c>
      <c r="H237" s="550">
        <f>'Merluza común Artesanal'!G190</f>
        <v>0</v>
      </c>
      <c r="I237" s="550">
        <f>'Merluza común Artesanal'!H190</f>
        <v>0</v>
      </c>
      <c r="J237" s="550">
        <f>'Merluza común Artesanal'!I190</f>
        <v>0</v>
      </c>
      <c r="K237" s="550">
        <f>'Merluza común Artesanal'!J190</f>
        <v>0</v>
      </c>
      <c r="L237" s="550">
        <f>'Merluza común Artesanal'!K190</f>
        <v>0</v>
      </c>
      <c r="M237" s="553">
        <f>'Merluza común Artesanal'!L190</f>
        <v>0</v>
      </c>
      <c r="N237" s="504" t="str">
        <f>'Merluza común Artesanal'!M190</f>
        <v>-</v>
      </c>
      <c r="O237" s="527">
        <f>Resumen_año!$C$5</f>
        <v>43559</v>
      </c>
    </row>
    <row r="238" spans="1:15" ht="15.75" customHeight="1">
      <c r="A238" s="546" t="s">
        <v>98</v>
      </c>
      <c r="B238" s="546" t="s">
        <v>99</v>
      </c>
      <c r="C238" s="546" t="s">
        <v>169</v>
      </c>
      <c r="D238" s="546" t="s">
        <v>116</v>
      </c>
      <c r="E238" s="540" t="s">
        <v>140</v>
      </c>
      <c r="F238" s="546" t="s">
        <v>104</v>
      </c>
      <c r="G238" s="546" t="s">
        <v>105</v>
      </c>
      <c r="H238" s="550">
        <f>'Merluza común Artesanal'!G191</f>
        <v>7.8680000000000003</v>
      </c>
      <c r="I238" s="550">
        <f>'Merluza común Artesanal'!H191</f>
        <v>0</v>
      </c>
      <c r="J238" s="550">
        <f>'Merluza común Artesanal'!I191</f>
        <v>7.8680000000000003</v>
      </c>
      <c r="K238" s="550">
        <f>'Merluza común Artesanal'!J191</f>
        <v>0.67</v>
      </c>
      <c r="L238" s="550">
        <f>'Merluza común Artesanal'!K191</f>
        <v>7.1980000000000004</v>
      </c>
      <c r="M238" s="553">
        <f>'Merluza común Artesanal'!L191</f>
        <v>8.5155058464667005E-2</v>
      </c>
      <c r="N238" s="531" t="str">
        <f>'Merluza común Artesanal'!M191</f>
        <v>-</v>
      </c>
      <c r="O238" s="527">
        <f>Resumen_año!$C$5</f>
        <v>43559</v>
      </c>
    </row>
    <row r="239" spans="1:15" ht="15.75" customHeight="1">
      <c r="A239" s="546" t="s">
        <v>98</v>
      </c>
      <c r="B239" s="546" t="s">
        <v>99</v>
      </c>
      <c r="C239" s="546" t="s">
        <v>169</v>
      </c>
      <c r="D239" s="546" t="s">
        <v>116</v>
      </c>
      <c r="E239" s="540" t="s">
        <v>140</v>
      </c>
      <c r="F239" s="546" t="s">
        <v>106</v>
      </c>
      <c r="G239" s="546" t="s">
        <v>107</v>
      </c>
      <c r="H239" s="550">
        <f>'Merluza común Artesanal'!G192</f>
        <v>8.1280000000000001</v>
      </c>
      <c r="I239" s="550">
        <f>'Merluza común Artesanal'!H192</f>
        <v>0</v>
      </c>
      <c r="J239" s="550">
        <f>'Merluza común Artesanal'!I192</f>
        <v>15.326000000000001</v>
      </c>
      <c r="K239" s="550">
        <f>'Merluza común Artesanal'!J192</f>
        <v>0</v>
      </c>
      <c r="L239" s="550">
        <f>'Merluza común Artesanal'!K192</f>
        <v>15.326000000000001</v>
      </c>
      <c r="M239" s="553">
        <f>'Merluza común Artesanal'!L192</f>
        <v>0</v>
      </c>
      <c r="N239" s="504" t="str">
        <f>'Merluza común Artesanal'!M192</f>
        <v>-</v>
      </c>
      <c r="O239" s="527">
        <f>Resumen_año!$C$5</f>
        <v>43559</v>
      </c>
    </row>
    <row r="240" spans="1:15" ht="15.75" customHeight="1">
      <c r="A240" s="546" t="s">
        <v>98</v>
      </c>
      <c r="B240" s="546" t="s">
        <v>99</v>
      </c>
      <c r="C240" s="546" t="s">
        <v>169</v>
      </c>
      <c r="D240" s="546" t="s">
        <v>116</v>
      </c>
      <c r="E240" s="540" t="s">
        <v>140</v>
      </c>
      <c r="F240" s="546" t="s">
        <v>103</v>
      </c>
      <c r="G240" s="546" t="s">
        <v>107</v>
      </c>
      <c r="H240" s="550">
        <f>'Merluza común Artesanal'!N190</f>
        <v>15.996</v>
      </c>
      <c r="I240" s="550">
        <f>'Merluza común Artesanal'!O190</f>
        <v>0</v>
      </c>
      <c r="J240" s="550">
        <f>'Merluza común Artesanal'!P190</f>
        <v>15.996</v>
      </c>
      <c r="K240" s="550">
        <f>'Merluza común Artesanal'!Q190</f>
        <v>0.67</v>
      </c>
      <c r="L240" s="550">
        <f>'Merluza común Artesanal'!R190</f>
        <v>15.326000000000001</v>
      </c>
      <c r="M240" s="553">
        <f>'Merluza común Artesanal'!S190</f>
        <v>4.1885471367841959E-2</v>
      </c>
      <c r="N240" s="504" t="s">
        <v>336</v>
      </c>
      <c r="O240" s="527">
        <f>Resumen_año!$C$5</f>
        <v>43559</v>
      </c>
    </row>
    <row r="241" spans="1:15" ht="15.75" customHeight="1">
      <c r="A241" s="546" t="s">
        <v>98</v>
      </c>
      <c r="B241" s="546" t="s">
        <v>99</v>
      </c>
      <c r="C241" s="546" t="s">
        <v>169</v>
      </c>
      <c r="D241" s="546" t="s">
        <v>116</v>
      </c>
      <c r="E241" s="540" t="s">
        <v>141</v>
      </c>
      <c r="F241" s="546" t="s">
        <v>103</v>
      </c>
      <c r="G241" s="546" t="s">
        <v>103</v>
      </c>
      <c r="H241" s="550">
        <f>'Merluza común Artesanal'!G193</f>
        <v>0</v>
      </c>
      <c r="I241" s="550">
        <f>'Merluza común Artesanal'!H193</f>
        <v>0</v>
      </c>
      <c r="J241" s="550">
        <f>'Merluza común Artesanal'!I193</f>
        <v>0</v>
      </c>
      <c r="K241" s="550">
        <f>'Merluza común Artesanal'!J193</f>
        <v>0</v>
      </c>
      <c r="L241" s="550">
        <f>'Merluza común Artesanal'!K193</f>
        <v>0</v>
      </c>
      <c r="M241" s="553">
        <f>'Merluza común Artesanal'!L193</f>
        <v>0</v>
      </c>
      <c r="N241" s="504" t="str">
        <f>'Merluza común Artesanal'!M193</f>
        <v>-</v>
      </c>
      <c r="O241" s="527">
        <f>Resumen_año!$C$5</f>
        <v>43559</v>
      </c>
    </row>
    <row r="242" spans="1:15" ht="15.75" customHeight="1">
      <c r="A242" s="546" t="s">
        <v>98</v>
      </c>
      <c r="B242" s="546" t="s">
        <v>99</v>
      </c>
      <c r="C242" s="546" t="s">
        <v>169</v>
      </c>
      <c r="D242" s="546" t="s">
        <v>116</v>
      </c>
      <c r="E242" s="540" t="s">
        <v>141</v>
      </c>
      <c r="F242" s="546" t="s">
        <v>104</v>
      </c>
      <c r="G242" s="546" t="s">
        <v>105</v>
      </c>
      <c r="H242" s="550">
        <f>'Merluza común Artesanal'!G194</f>
        <v>5.8719999999999999</v>
      </c>
      <c r="I242" s="550">
        <f>'Merluza común Artesanal'!H194</f>
        <v>0</v>
      </c>
      <c r="J242" s="550">
        <f>'Merluza común Artesanal'!I194</f>
        <v>5.8719999999999999</v>
      </c>
      <c r="K242" s="550">
        <f>'Merluza común Artesanal'!J194</f>
        <v>0</v>
      </c>
      <c r="L242" s="550">
        <f>'Merluza común Artesanal'!K194</f>
        <v>5.8719999999999999</v>
      </c>
      <c r="M242" s="553">
        <f>'Merluza común Artesanal'!L194</f>
        <v>0</v>
      </c>
      <c r="N242" s="504" t="str">
        <f>'Merluza común Artesanal'!M194</f>
        <v>-</v>
      </c>
      <c r="O242" s="527">
        <f>Resumen_año!$C$5</f>
        <v>43559</v>
      </c>
    </row>
    <row r="243" spans="1:15" ht="15.75" customHeight="1">
      <c r="A243" s="546" t="s">
        <v>98</v>
      </c>
      <c r="B243" s="546" t="s">
        <v>99</v>
      </c>
      <c r="C243" s="546" t="s">
        <v>169</v>
      </c>
      <c r="D243" s="546" t="s">
        <v>116</v>
      </c>
      <c r="E243" s="540" t="s">
        <v>141</v>
      </c>
      <c r="F243" s="546" t="s">
        <v>106</v>
      </c>
      <c r="G243" s="546" t="s">
        <v>107</v>
      </c>
      <c r="H243" s="550">
        <f>'Merluza común Artesanal'!G195</f>
        <v>6.0659999999999998</v>
      </c>
      <c r="I243" s="550">
        <f>'Merluza común Artesanal'!H195</f>
        <v>0</v>
      </c>
      <c r="J243" s="550">
        <f>'Merluza común Artesanal'!I195</f>
        <v>11.937999999999999</v>
      </c>
      <c r="K243" s="550">
        <f>'Merluza común Artesanal'!J195</f>
        <v>0</v>
      </c>
      <c r="L243" s="550">
        <f>'Merluza común Artesanal'!K195</f>
        <v>11.937999999999999</v>
      </c>
      <c r="M243" s="553">
        <f>'Merluza común Artesanal'!L195</f>
        <v>0</v>
      </c>
      <c r="N243" s="504" t="str">
        <f>'Merluza común Artesanal'!M195</f>
        <v>-</v>
      </c>
      <c r="O243" s="527">
        <f>Resumen_año!$C$5</f>
        <v>43559</v>
      </c>
    </row>
    <row r="244" spans="1:15" ht="15.75" customHeight="1">
      <c r="A244" s="546" t="s">
        <v>98</v>
      </c>
      <c r="B244" s="546" t="s">
        <v>99</v>
      </c>
      <c r="C244" s="546" t="s">
        <v>169</v>
      </c>
      <c r="D244" s="546" t="s">
        <v>116</v>
      </c>
      <c r="E244" s="540" t="s">
        <v>141</v>
      </c>
      <c r="F244" s="546" t="s">
        <v>103</v>
      </c>
      <c r="G244" s="546" t="s">
        <v>107</v>
      </c>
      <c r="H244" s="550">
        <f>'Merluza común Artesanal'!N193</f>
        <v>11.937999999999999</v>
      </c>
      <c r="I244" s="550">
        <f>'Merluza común Artesanal'!O193</f>
        <v>0</v>
      </c>
      <c r="J244" s="550">
        <f>'Merluza común Artesanal'!P193</f>
        <v>11.937999999999999</v>
      </c>
      <c r="K244" s="550">
        <f>'Merluza común Artesanal'!Q193</f>
        <v>0</v>
      </c>
      <c r="L244" s="550">
        <f>'Merluza común Artesanal'!R193</f>
        <v>11.937999999999999</v>
      </c>
      <c r="M244" s="553">
        <f>'Merluza común Artesanal'!S193</f>
        <v>0</v>
      </c>
      <c r="N244" s="504" t="s">
        <v>336</v>
      </c>
      <c r="O244" s="527">
        <f>Resumen_año!$C$5</f>
        <v>43559</v>
      </c>
    </row>
    <row r="245" spans="1:15" ht="15.75" customHeight="1">
      <c r="A245" s="546" t="s">
        <v>98</v>
      </c>
      <c r="B245" s="546" t="s">
        <v>99</v>
      </c>
      <c r="C245" s="546" t="s">
        <v>169</v>
      </c>
      <c r="D245" s="546" t="s">
        <v>116</v>
      </c>
      <c r="E245" s="540" t="s">
        <v>142</v>
      </c>
      <c r="F245" s="546" t="s">
        <v>103</v>
      </c>
      <c r="G245" s="546" t="s">
        <v>103</v>
      </c>
      <c r="H245" s="550">
        <f>'Merluza común Artesanal'!G196</f>
        <v>0</v>
      </c>
      <c r="I245" s="550">
        <f>'Merluza común Artesanal'!H196</f>
        <v>0</v>
      </c>
      <c r="J245" s="550">
        <f>'Merluza común Artesanal'!I196</f>
        <v>0</v>
      </c>
      <c r="K245" s="550">
        <f>'Merluza común Artesanal'!J196</f>
        <v>0</v>
      </c>
      <c r="L245" s="550">
        <f>'Merluza común Artesanal'!K196</f>
        <v>0</v>
      </c>
      <c r="M245" s="553">
        <f>'Merluza común Artesanal'!L196</f>
        <v>0</v>
      </c>
      <c r="N245" s="504" t="str">
        <f>'Merluza común Artesanal'!M196</f>
        <v>-</v>
      </c>
      <c r="O245" s="527">
        <f>Resumen_año!$C$5</f>
        <v>43559</v>
      </c>
    </row>
    <row r="246" spans="1:15" ht="15.75" customHeight="1">
      <c r="A246" s="546" t="s">
        <v>98</v>
      </c>
      <c r="B246" s="546" t="s">
        <v>99</v>
      </c>
      <c r="C246" s="546" t="s">
        <v>169</v>
      </c>
      <c r="D246" s="546" t="s">
        <v>116</v>
      </c>
      <c r="E246" s="540" t="s">
        <v>142</v>
      </c>
      <c r="F246" s="546" t="s">
        <v>104</v>
      </c>
      <c r="G246" s="546" t="s">
        <v>105</v>
      </c>
      <c r="H246" s="550">
        <f>'Merluza común Artesanal'!G197</f>
        <v>46.515999999999998</v>
      </c>
      <c r="I246" s="550">
        <f>'Merluza común Artesanal'!H197</f>
        <v>0</v>
      </c>
      <c r="J246" s="550">
        <f>'Merluza común Artesanal'!I197</f>
        <v>46.515999999999998</v>
      </c>
      <c r="K246" s="550">
        <f>'Merluza común Artesanal'!J197</f>
        <v>0.23</v>
      </c>
      <c r="L246" s="550">
        <f>'Merluza común Artesanal'!K197</f>
        <v>46.286000000000001</v>
      </c>
      <c r="M246" s="553">
        <f>'Merluza común Artesanal'!L197</f>
        <v>4.9445352136899138E-3</v>
      </c>
      <c r="N246" s="504" t="str">
        <f>'Merluza común Artesanal'!M197</f>
        <v>-</v>
      </c>
      <c r="O246" s="527">
        <f>Resumen_año!$C$5</f>
        <v>43559</v>
      </c>
    </row>
    <row r="247" spans="1:15" ht="15.75" customHeight="1">
      <c r="A247" s="546" t="s">
        <v>98</v>
      </c>
      <c r="B247" s="546" t="s">
        <v>99</v>
      </c>
      <c r="C247" s="546" t="s">
        <v>169</v>
      </c>
      <c r="D247" s="546" t="s">
        <v>116</v>
      </c>
      <c r="E247" s="540" t="s">
        <v>142</v>
      </c>
      <c r="F247" s="546" t="s">
        <v>106</v>
      </c>
      <c r="G247" s="546" t="s">
        <v>107</v>
      </c>
      <c r="H247" s="550">
        <f>'Merluza común Artesanal'!G198</f>
        <v>48.052999999999997</v>
      </c>
      <c r="I247" s="550">
        <f>'Merluza común Artesanal'!H198</f>
        <v>0</v>
      </c>
      <c r="J247" s="550">
        <f>'Merluza común Artesanal'!I198</f>
        <v>94.338999999999999</v>
      </c>
      <c r="K247" s="550">
        <f>'Merluza común Artesanal'!J198</f>
        <v>0</v>
      </c>
      <c r="L247" s="550">
        <f>'Merluza común Artesanal'!K198</f>
        <v>94.338999999999999</v>
      </c>
      <c r="M247" s="553">
        <f>'Merluza común Artesanal'!L198</f>
        <v>0</v>
      </c>
      <c r="N247" s="504" t="str">
        <f>'Merluza común Artesanal'!M198</f>
        <v>-</v>
      </c>
      <c r="O247" s="527">
        <f>Resumen_año!$C$5</f>
        <v>43559</v>
      </c>
    </row>
    <row r="248" spans="1:15" ht="15.75" customHeight="1">
      <c r="A248" s="546" t="s">
        <v>98</v>
      </c>
      <c r="B248" s="546" t="s">
        <v>99</v>
      </c>
      <c r="C248" s="546" t="s">
        <v>169</v>
      </c>
      <c r="D248" s="546" t="s">
        <v>116</v>
      </c>
      <c r="E248" s="540" t="s">
        <v>142</v>
      </c>
      <c r="F248" s="546" t="s">
        <v>103</v>
      </c>
      <c r="G248" s="546" t="s">
        <v>107</v>
      </c>
      <c r="H248" s="550">
        <f>'Merluza común Artesanal'!N196</f>
        <v>94.568999999999988</v>
      </c>
      <c r="I248" s="550">
        <f>'Merluza común Artesanal'!O196</f>
        <v>0</v>
      </c>
      <c r="J248" s="550">
        <f>'Merluza común Artesanal'!P196</f>
        <v>94.568999999999988</v>
      </c>
      <c r="K248" s="550">
        <f>'Merluza común Artesanal'!Q196</f>
        <v>0.23</v>
      </c>
      <c r="L248" s="550">
        <f>'Merluza común Artesanal'!R196</f>
        <v>94.338999999999984</v>
      </c>
      <c r="M248" s="553">
        <f>'Merluza común Artesanal'!S196</f>
        <v>2.4320866245809941E-3</v>
      </c>
      <c r="N248" s="504" t="s">
        <v>336</v>
      </c>
      <c r="O248" s="527">
        <f>Resumen_año!$C$5</f>
        <v>43559</v>
      </c>
    </row>
    <row r="249" spans="1:15" ht="15.75" customHeight="1">
      <c r="A249" s="546" t="s">
        <v>98</v>
      </c>
      <c r="B249" s="546" t="s">
        <v>99</v>
      </c>
      <c r="C249" s="546" t="s">
        <v>169</v>
      </c>
      <c r="D249" s="546" t="s">
        <v>116</v>
      </c>
      <c r="E249" s="540" t="s">
        <v>143</v>
      </c>
      <c r="F249" s="546" t="s">
        <v>103</v>
      </c>
      <c r="G249" s="546" t="s">
        <v>103</v>
      </c>
      <c r="H249" s="550">
        <f>'Merluza común Artesanal'!G199</f>
        <v>0</v>
      </c>
      <c r="I249" s="550">
        <f>'Merluza común Artesanal'!H199</f>
        <v>0</v>
      </c>
      <c r="J249" s="550">
        <f>'Merluza común Artesanal'!I199</f>
        <v>0</v>
      </c>
      <c r="K249" s="550">
        <f>'Merluza común Artesanal'!J199</f>
        <v>0</v>
      </c>
      <c r="L249" s="550">
        <f>'Merluza común Artesanal'!K199</f>
        <v>0</v>
      </c>
      <c r="M249" s="553">
        <f>'Merluza común Artesanal'!L199</f>
        <v>0</v>
      </c>
      <c r="N249" s="504" t="str">
        <f>'Merluza común Artesanal'!M199</f>
        <v>-</v>
      </c>
      <c r="O249" s="527">
        <f>Resumen_año!$C$5</f>
        <v>43559</v>
      </c>
    </row>
    <row r="250" spans="1:15" ht="15.75" customHeight="1">
      <c r="A250" s="546" t="s">
        <v>98</v>
      </c>
      <c r="B250" s="546" t="s">
        <v>99</v>
      </c>
      <c r="C250" s="546" t="s">
        <v>169</v>
      </c>
      <c r="D250" s="546" t="s">
        <v>116</v>
      </c>
      <c r="E250" s="540" t="s">
        <v>143</v>
      </c>
      <c r="F250" s="546" t="s">
        <v>104</v>
      </c>
      <c r="G250" s="546" t="s">
        <v>105</v>
      </c>
      <c r="H250" s="550">
        <f>'Merluza común Artesanal'!G200</f>
        <v>85.867999999999995</v>
      </c>
      <c r="I250" s="550">
        <f>'Merluza común Artesanal'!H200</f>
        <v>0</v>
      </c>
      <c r="J250" s="550">
        <f>'Merluza común Artesanal'!I200</f>
        <v>85.867999999999995</v>
      </c>
      <c r="K250" s="550">
        <f>'Merluza común Artesanal'!J200</f>
        <v>4.8070000000000004</v>
      </c>
      <c r="L250" s="550">
        <f>'Merluza común Artesanal'!K200</f>
        <v>81.060999999999993</v>
      </c>
      <c r="M250" s="553">
        <f>'Merluza común Artesanal'!L200</f>
        <v>5.5981273582708352E-2</v>
      </c>
      <c r="N250" s="504" t="str">
        <f>'Merluza común Artesanal'!M200</f>
        <v>-</v>
      </c>
      <c r="O250" s="527">
        <f>Resumen_año!$C$5</f>
        <v>43559</v>
      </c>
    </row>
    <row r="251" spans="1:15" ht="15.75" customHeight="1">
      <c r="A251" s="546" t="s">
        <v>98</v>
      </c>
      <c r="B251" s="546" t="s">
        <v>99</v>
      </c>
      <c r="C251" s="546" t="s">
        <v>169</v>
      </c>
      <c r="D251" s="546" t="s">
        <v>116</v>
      </c>
      <c r="E251" s="540" t="s">
        <v>143</v>
      </c>
      <c r="F251" s="546" t="s">
        <v>106</v>
      </c>
      <c r="G251" s="546" t="s">
        <v>107</v>
      </c>
      <c r="H251" s="550">
        <f>'Merluza común Artesanal'!G201</f>
        <v>88.706000000000003</v>
      </c>
      <c r="I251" s="550">
        <f>'Merluza común Artesanal'!H201</f>
        <v>0</v>
      </c>
      <c r="J251" s="550">
        <f>'Merluza común Artesanal'!I201</f>
        <v>169.767</v>
      </c>
      <c r="K251" s="550">
        <f>'Merluza común Artesanal'!J201</f>
        <v>0</v>
      </c>
      <c r="L251" s="550">
        <f>'Merluza común Artesanal'!K201</f>
        <v>169.767</v>
      </c>
      <c r="M251" s="553">
        <f>'Merluza común Artesanal'!L201</f>
        <v>0</v>
      </c>
      <c r="N251" s="504" t="str">
        <f>'Merluza común Artesanal'!M201</f>
        <v>-</v>
      </c>
      <c r="O251" s="527">
        <f>Resumen_año!$C$5</f>
        <v>43559</v>
      </c>
    </row>
    <row r="252" spans="1:15" ht="15.75" customHeight="1">
      <c r="A252" s="546" t="s">
        <v>98</v>
      </c>
      <c r="B252" s="546" t="s">
        <v>99</v>
      </c>
      <c r="C252" s="546" t="s">
        <v>169</v>
      </c>
      <c r="D252" s="546" t="s">
        <v>116</v>
      </c>
      <c r="E252" s="540" t="s">
        <v>143</v>
      </c>
      <c r="F252" s="546" t="s">
        <v>103</v>
      </c>
      <c r="G252" s="546" t="s">
        <v>107</v>
      </c>
      <c r="H252" s="550">
        <f>'Merluza común Artesanal'!N199</f>
        <v>174.57400000000001</v>
      </c>
      <c r="I252" s="550">
        <f>'Merluza común Artesanal'!O199</f>
        <v>0</v>
      </c>
      <c r="J252" s="550">
        <f>'Merluza común Artesanal'!P199</f>
        <v>174.57400000000001</v>
      </c>
      <c r="K252" s="550">
        <f>'Merluza común Artesanal'!Q199</f>
        <v>4.8070000000000004</v>
      </c>
      <c r="L252" s="550">
        <f>'Merluza común Artesanal'!R199</f>
        <v>169.76700000000002</v>
      </c>
      <c r="M252" s="553">
        <f>'Merluza común Artesanal'!S199</f>
        <v>2.7535600948594866E-2</v>
      </c>
      <c r="N252" s="504" t="s">
        <v>336</v>
      </c>
      <c r="O252" s="527">
        <f>Resumen_año!$C$5</f>
        <v>43559</v>
      </c>
    </row>
    <row r="253" spans="1:15" ht="15.75" customHeight="1">
      <c r="A253" s="546" t="s">
        <v>98</v>
      </c>
      <c r="B253" s="546" t="s">
        <v>99</v>
      </c>
      <c r="C253" s="546" t="s">
        <v>169</v>
      </c>
      <c r="D253" s="546" t="s">
        <v>116</v>
      </c>
      <c r="E253" s="540" t="s">
        <v>144</v>
      </c>
      <c r="F253" s="546" t="s">
        <v>103</v>
      </c>
      <c r="G253" s="546" t="s">
        <v>103</v>
      </c>
      <c r="H253" s="550">
        <f>'Merluza común Artesanal'!G202</f>
        <v>0</v>
      </c>
      <c r="I253" s="550">
        <f>'Merluza común Artesanal'!H202</f>
        <v>0</v>
      </c>
      <c r="J253" s="550">
        <f>'Merluza común Artesanal'!I202</f>
        <v>0</v>
      </c>
      <c r="K253" s="550">
        <f>'Merluza común Artesanal'!J202</f>
        <v>0</v>
      </c>
      <c r="L253" s="550">
        <f>'Merluza común Artesanal'!K202</f>
        <v>0</v>
      </c>
      <c r="M253" s="553">
        <f>'Merluza común Artesanal'!L202</f>
        <v>0</v>
      </c>
      <c r="N253" s="504" t="str">
        <f>'Merluza común Artesanal'!M202</f>
        <v>-</v>
      </c>
      <c r="O253" s="527">
        <f>Resumen_año!$C$5</f>
        <v>43559</v>
      </c>
    </row>
    <row r="254" spans="1:15" ht="15.75" customHeight="1">
      <c r="A254" s="546" t="s">
        <v>98</v>
      </c>
      <c r="B254" s="546" t="s">
        <v>99</v>
      </c>
      <c r="C254" s="546" t="s">
        <v>169</v>
      </c>
      <c r="D254" s="546" t="s">
        <v>116</v>
      </c>
      <c r="E254" s="540" t="s">
        <v>144</v>
      </c>
      <c r="F254" s="546" t="s">
        <v>104</v>
      </c>
      <c r="G254" s="546" t="s">
        <v>105</v>
      </c>
      <c r="H254" s="550">
        <f>'Merluza común Artesanal'!G203</f>
        <v>7.4850000000000003</v>
      </c>
      <c r="I254" s="550">
        <f>'Merluza común Artesanal'!H203</f>
        <v>0</v>
      </c>
      <c r="J254" s="550">
        <f>'Merluza común Artesanal'!I203</f>
        <v>7.4850000000000003</v>
      </c>
      <c r="K254" s="550">
        <f>'Merluza común Artesanal'!J203</f>
        <v>0</v>
      </c>
      <c r="L254" s="550">
        <f>'Merluza común Artesanal'!K203</f>
        <v>7.4850000000000003</v>
      </c>
      <c r="M254" s="553">
        <f>'Merluza común Artesanal'!L203</f>
        <v>0</v>
      </c>
      <c r="N254" s="504" t="str">
        <f>'Merluza común Artesanal'!M203</f>
        <v>-</v>
      </c>
      <c r="O254" s="527">
        <f>Resumen_año!$C$5</f>
        <v>43559</v>
      </c>
    </row>
    <row r="255" spans="1:15" ht="15.75" customHeight="1">
      <c r="A255" s="546" t="s">
        <v>98</v>
      </c>
      <c r="B255" s="546" t="s">
        <v>99</v>
      </c>
      <c r="C255" s="546" t="s">
        <v>169</v>
      </c>
      <c r="D255" s="546" t="s">
        <v>116</v>
      </c>
      <c r="E255" s="540" t="s">
        <v>144</v>
      </c>
      <c r="F255" s="546" t="s">
        <v>106</v>
      </c>
      <c r="G255" s="546" t="s">
        <v>107</v>
      </c>
      <c r="H255" s="550">
        <f>'Merluza común Artesanal'!G204</f>
        <v>7.7320000000000002</v>
      </c>
      <c r="I255" s="550">
        <f>'Merluza común Artesanal'!H204</f>
        <v>0</v>
      </c>
      <c r="J255" s="550">
        <f>'Merluza común Artesanal'!I204</f>
        <v>15.217000000000001</v>
      </c>
      <c r="K255" s="550">
        <f>'Merluza común Artesanal'!J204</f>
        <v>0</v>
      </c>
      <c r="L255" s="550">
        <f>'Merluza común Artesanal'!K204</f>
        <v>15.217000000000001</v>
      </c>
      <c r="M255" s="553">
        <f>'Merluza común Artesanal'!L204</f>
        <v>0</v>
      </c>
      <c r="N255" s="504" t="str">
        <f>'Merluza común Artesanal'!M204</f>
        <v>-</v>
      </c>
      <c r="O255" s="527">
        <f>Resumen_año!$C$5</f>
        <v>43559</v>
      </c>
    </row>
    <row r="256" spans="1:15" ht="15.75" customHeight="1">
      <c r="A256" s="546" t="s">
        <v>98</v>
      </c>
      <c r="B256" s="546" t="s">
        <v>99</v>
      </c>
      <c r="C256" s="546" t="s">
        <v>169</v>
      </c>
      <c r="D256" s="546" t="s">
        <v>116</v>
      </c>
      <c r="E256" s="540" t="s">
        <v>144</v>
      </c>
      <c r="F256" s="546" t="s">
        <v>103</v>
      </c>
      <c r="G256" s="546" t="s">
        <v>107</v>
      </c>
      <c r="H256" s="550">
        <f>'Merluza común Artesanal'!N202</f>
        <v>15.217000000000001</v>
      </c>
      <c r="I256" s="550">
        <f>'Merluza común Artesanal'!O202</f>
        <v>0</v>
      </c>
      <c r="J256" s="550">
        <f>'Merluza común Artesanal'!P202</f>
        <v>15.217000000000001</v>
      </c>
      <c r="K256" s="550">
        <f>'Merluza común Artesanal'!Q202</f>
        <v>0</v>
      </c>
      <c r="L256" s="550">
        <f>'Merluza común Artesanal'!R202</f>
        <v>15.217000000000001</v>
      </c>
      <c r="M256" s="553">
        <f>'Merluza común Artesanal'!S202</f>
        <v>0</v>
      </c>
      <c r="N256" s="504" t="s">
        <v>336</v>
      </c>
      <c r="O256" s="527">
        <f>Resumen_año!$C$5</f>
        <v>43559</v>
      </c>
    </row>
    <row r="257" spans="1:15" ht="15.75" customHeight="1">
      <c r="A257" s="546" t="s">
        <v>98</v>
      </c>
      <c r="B257" s="546" t="s">
        <v>99</v>
      </c>
      <c r="C257" s="546" t="s">
        <v>169</v>
      </c>
      <c r="D257" s="546" t="s">
        <v>116</v>
      </c>
      <c r="E257" s="540" t="s">
        <v>145</v>
      </c>
      <c r="F257" s="546" t="s">
        <v>103</v>
      </c>
      <c r="G257" s="546" t="s">
        <v>103</v>
      </c>
      <c r="H257" s="550">
        <f>'Merluza común Artesanal'!G205</f>
        <v>0</v>
      </c>
      <c r="I257" s="550">
        <f>'Merluza común Artesanal'!H205</f>
        <v>0</v>
      </c>
      <c r="J257" s="550">
        <f>'Merluza común Artesanal'!I205</f>
        <v>0</v>
      </c>
      <c r="K257" s="550">
        <f>'Merluza común Artesanal'!J205</f>
        <v>0</v>
      </c>
      <c r="L257" s="550">
        <f>'Merluza común Artesanal'!K205</f>
        <v>0</v>
      </c>
      <c r="M257" s="553">
        <f>'Merluza común Artesanal'!L205</f>
        <v>0</v>
      </c>
      <c r="N257" s="504" t="str">
        <f>'Merluza común Artesanal'!M205</f>
        <v>-</v>
      </c>
      <c r="O257" s="527">
        <f>Resumen_año!$C$5</f>
        <v>43559</v>
      </c>
    </row>
    <row r="258" spans="1:15" ht="15.75" customHeight="1">
      <c r="A258" s="546" t="s">
        <v>98</v>
      </c>
      <c r="B258" s="546" t="s">
        <v>99</v>
      </c>
      <c r="C258" s="546" t="s">
        <v>169</v>
      </c>
      <c r="D258" s="546" t="s">
        <v>116</v>
      </c>
      <c r="E258" s="540" t="s">
        <v>145</v>
      </c>
      <c r="F258" s="546" t="s">
        <v>104</v>
      </c>
      <c r="G258" s="546" t="s">
        <v>105</v>
      </c>
      <c r="H258" s="550">
        <f>'Merluza común Artesanal'!G206</f>
        <v>13.029</v>
      </c>
      <c r="I258" s="550">
        <f>'Merluza común Artesanal'!H206</f>
        <v>0</v>
      </c>
      <c r="J258" s="550">
        <f>'Merluza común Artesanal'!I206</f>
        <v>13.029</v>
      </c>
      <c r="K258" s="550">
        <f>'Merluza común Artesanal'!J206</f>
        <v>0</v>
      </c>
      <c r="L258" s="550">
        <f>'Merluza común Artesanal'!K206</f>
        <v>13.029</v>
      </c>
      <c r="M258" s="553">
        <f>'Merluza común Artesanal'!L206</f>
        <v>0</v>
      </c>
      <c r="N258" s="504" t="str">
        <f>'Merluza común Artesanal'!M206</f>
        <v>-</v>
      </c>
      <c r="O258" s="527">
        <f>Resumen_año!$C$5</f>
        <v>43559</v>
      </c>
    </row>
    <row r="259" spans="1:15" ht="15.75" customHeight="1">
      <c r="A259" s="546" t="s">
        <v>98</v>
      </c>
      <c r="B259" s="546" t="s">
        <v>99</v>
      </c>
      <c r="C259" s="546" t="s">
        <v>169</v>
      </c>
      <c r="D259" s="546" t="s">
        <v>116</v>
      </c>
      <c r="E259" s="540" t="s">
        <v>145</v>
      </c>
      <c r="F259" s="546" t="s">
        <v>106</v>
      </c>
      <c r="G259" s="546" t="s">
        <v>107</v>
      </c>
      <c r="H259" s="550">
        <f>'Merluza común Artesanal'!G207</f>
        <v>13.46</v>
      </c>
      <c r="I259" s="550">
        <f>'Merluza común Artesanal'!H207</f>
        <v>0</v>
      </c>
      <c r="J259" s="550">
        <f>'Merluza común Artesanal'!I207</f>
        <v>26.489000000000001</v>
      </c>
      <c r="K259" s="550">
        <f>'Merluza común Artesanal'!J207</f>
        <v>0</v>
      </c>
      <c r="L259" s="550">
        <f>'Merluza común Artesanal'!K207</f>
        <v>26.489000000000001</v>
      </c>
      <c r="M259" s="553">
        <f>'Merluza común Artesanal'!L207</f>
        <v>0</v>
      </c>
      <c r="N259" s="504" t="str">
        <f>'Merluza común Artesanal'!M207</f>
        <v>-</v>
      </c>
      <c r="O259" s="527">
        <f>Resumen_año!$C$5</f>
        <v>43559</v>
      </c>
    </row>
    <row r="260" spans="1:15" ht="15.75" customHeight="1">
      <c r="A260" s="546" t="s">
        <v>98</v>
      </c>
      <c r="B260" s="546" t="s">
        <v>99</v>
      </c>
      <c r="C260" s="546" t="s">
        <v>169</v>
      </c>
      <c r="D260" s="546" t="s">
        <v>116</v>
      </c>
      <c r="E260" s="540" t="s">
        <v>145</v>
      </c>
      <c r="F260" s="546" t="s">
        <v>103</v>
      </c>
      <c r="G260" s="546" t="s">
        <v>107</v>
      </c>
      <c r="H260" s="550">
        <f>'Merluza común Artesanal'!N205</f>
        <v>26.489000000000001</v>
      </c>
      <c r="I260" s="550">
        <f>'Merluza común Artesanal'!O205</f>
        <v>0</v>
      </c>
      <c r="J260" s="550">
        <f>'Merluza común Artesanal'!P205</f>
        <v>26.489000000000001</v>
      </c>
      <c r="K260" s="550">
        <f>'Merluza común Artesanal'!Q205</f>
        <v>0</v>
      </c>
      <c r="L260" s="550">
        <f>'Merluza común Artesanal'!R205</f>
        <v>26.489000000000001</v>
      </c>
      <c r="M260" s="553">
        <f>'Merluza común Artesanal'!S205</f>
        <v>0</v>
      </c>
      <c r="N260" s="504" t="s">
        <v>336</v>
      </c>
      <c r="O260" s="527">
        <f>Resumen_año!$C$5</f>
        <v>43559</v>
      </c>
    </row>
    <row r="261" spans="1:15" ht="15.75" customHeight="1">
      <c r="A261" s="546" t="s">
        <v>98</v>
      </c>
      <c r="B261" s="546" t="s">
        <v>99</v>
      </c>
      <c r="C261" s="546" t="s">
        <v>169</v>
      </c>
      <c r="D261" s="546" t="s">
        <v>116</v>
      </c>
      <c r="E261" s="540" t="s">
        <v>158</v>
      </c>
      <c r="F261" s="546" t="s">
        <v>103</v>
      </c>
      <c r="G261" s="546" t="s">
        <v>103</v>
      </c>
      <c r="H261" s="550">
        <f>'Merluza común Artesanal'!G208</f>
        <v>0</v>
      </c>
      <c r="I261" s="550">
        <f>'Merluza común Artesanal'!H208</f>
        <v>0</v>
      </c>
      <c r="J261" s="550">
        <f>'Merluza común Artesanal'!I208</f>
        <v>0</v>
      </c>
      <c r="K261" s="550">
        <f>'Merluza común Artesanal'!J208</f>
        <v>0</v>
      </c>
      <c r="L261" s="550">
        <f>'Merluza común Artesanal'!K208</f>
        <v>0</v>
      </c>
      <c r="M261" s="553">
        <f>'Merluza común Artesanal'!L208</f>
        <v>0</v>
      </c>
      <c r="N261" s="504" t="str">
        <f>'Merluza común Artesanal'!M208</f>
        <v>-</v>
      </c>
      <c r="O261" s="527">
        <f>Resumen_año!$C$5</f>
        <v>43559</v>
      </c>
    </row>
    <row r="262" spans="1:15" ht="15.75" customHeight="1">
      <c r="A262" s="546" t="s">
        <v>98</v>
      </c>
      <c r="B262" s="546" t="s">
        <v>99</v>
      </c>
      <c r="C262" s="546" t="s">
        <v>169</v>
      </c>
      <c r="D262" s="546" t="s">
        <v>116</v>
      </c>
      <c r="E262" s="540" t="s">
        <v>158</v>
      </c>
      <c r="F262" s="546" t="s">
        <v>104</v>
      </c>
      <c r="G262" s="546" t="s">
        <v>105</v>
      </c>
      <c r="H262" s="550">
        <f>'Merluza común Artesanal'!G209</f>
        <v>1.23</v>
      </c>
      <c r="I262" s="550">
        <f>'Merluza común Artesanal'!H209</f>
        <v>0</v>
      </c>
      <c r="J262" s="550">
        <f>'Merluza común Artesanal'!I209</f>
        <v>1.23</v>
      </c>
      <c r="K262" s="550">
        <f>'Merluza común Artesanal'!J209</f>
        <v>0</v>
      </c>
      <c r="L262" s="550">
        <f>'Merluza común Artesanal'!K209</f>
        <v>1.23</v>
      </c>
      <c r="M262" s="553">
        <f>'Merluza común Artesanal'!L209</f>
        <v>0</v>
      </c>
      <c r="N262" s="504" t="str">
        <f>'Merluza común Artesanal'!M209</f>
        <v>-</v>
      </c>
      <c r="O262" s="527">
        <f>Resumen_año!$C$5</f>
        <v>43559</v>
      </c>
    </row>
    <row r="263" spans="1:15" ht="15.75" customHeight="1">
      <c r="A263" s="546" t="s">
        <v>98</v>
      </c>
      <c r="B263" s="546" t="s">
        <v>99</v>
      </c>
      <c r="C263" s="546" t="s">
        <v>169</v>
      </c>
      <c r="D263" s="546" t="s">
        <v>116</v>
      </c>
      <c r="E263" s="540" t="s">
        <v>158</v>
      </c>
      <c r="F263" s="546" t="s">
        <v>106</v>
      </c>
      <c r="G263" s="546" t="s">
        <v>107</v>
      </c>
      <c r="H263" s="550">
        <f>'Merluza común Artesanal'!G210</f>
        <v>1.27</v>
      </c>
      <c r="I263" s="550">
        <f>'Merluza común Artesanal'!H210</f>
        <v>0</v>
      </c>
      <c r="J263" s="550">
        <f>'Merluza común Artesanal'!I210</f>
        <v>2.5</v>
      </c>
      <c r="K263" s="550">
        <f>'Merluza común Artesanal'!J210</f>
        <v>0</v>
      </c>
      <c r="L263" s="550">
        <f>'Merluza común Artesanal'!K210</f>
        <v>2.5</v>
      </c>
      <c r="M263" s="553">
        <f>'Merluza común Artesanal'!L210</f>
        <v>0</v>
      </c>
      <c r="N263" s="504" t="str">
        <f>'Merluza común Artesanal'!M210</f>
        <v>-</v>
      </c>
      <c r="O263" s="527">
        <f>Resumen_año!$C$5</f>
        <v>43559</v>
      </c>
    </row>
    <row r="264" spans="1:15" ht="15.75" customHeight="1">
      <c r="A264" s="546" t="s">
        <v>98</v>
      </c>
      <c r="B264" s="546" t="s">
        <v>99</v>
      </c>
      <c r="C264" s="546" t="s">
        <v>169</v>
      </c>
      <c r="D264" s="546" t="s">
        <v>116</v>
      </c>
      <c r="E264" s="540" t="s">
        <v>158</v>
      </c>
      <c r="F264" s="546" t="s">
        <v>103</v>
      </c>
      <c r="G264" s="546" t="s">
        <v>107</v>
      </c>
      <c r="H264" s="550">
        <f>'Merluza común Artesanal'!N208</f>
        <v>2.5</v>
      </c>
      <c r="I264" s="550">
        <f>'Merluza común Artesanal'!O208</f>
        <v>0</v>
      </c>
      <c r="J264" s="550">
        <f>'Merluza común Artesanal'!P208</f>
        <v>2.5</v>
      </c>
      <c r="K264" s="550">
        <f>'Merluza común Artesanal'!Q208</f>
        <v>0</v>
      </c>
      <c r="L264" s="550">
        <f>'Merluza común Artesanal'!R208</f>
        <v>2.5</v>
      </c>
      <c r="M264" s="553">
        <f>'Merluza común Artesanal'!S208</f>
        <v>0</v>
      </c>
      <c r="N264" s="504" t="s">
        <v>336</v>
      </c>
      <c r="O264" s="527">
        <f>Resumen_año!$C$5</f>
        <v>43559</v>
      </c>
    </row>
    <row r="265" spans="1:15" ht="15.75" customHeight="1">
      <c r="A265" s="546" t="s">
        <v>98</v>
      </c>
      <c r="B265" s="546" t="s">
        <v>99</v>
      </c>
      <c r="C265" s="546" t="s">
        <v>169</v>
      </c>
      <c r="D265" s="546" t="s">
        <v>116</v>
      </c>
      <c r="E265" s="540" t="s">
        <v>127</v>
      </c>
      <c r="F265" s="546" t="s">
        <v>103</v>
      </c>
      <c r="G265" s="546" t="s">
        <v>103</v>
      </c>
      <c r="H265" s="550">
        <f>'Merluza común Artesanal'!G211</f>
        <v>0</v>
      </c>
      <c r="I265" s="550">
        <f>'Merluza común Artesanal'!H211</f>
        <v>0</v>
      </c>
      <c r="J265" s="550">
        <f>'Merluza común Artesanal'!I211</f>
        <v>0</v>
      </c>
      <c r="K265" s="550">
        <f>'Merluza común Artesanal'!J211</f>
        <v>0</v>
      </c>
      <c r="L265" s="550">
        <f>'Merluza común Artesanal'!K211</f>
        <v>0</v>
      </c>
      <c r="M265" s="553">
        <f>'Merluza común Artesanal'!L211</f>
        <v>0</v>
      </c>
      <c r="N265" s="504" t="str">
        <f>'Merluza común Artesanal'!M211</f>
        <v>-</v>
      </c>
      <c r="O265" s="527">
        <f>Resumen_año!$C$5</f>
        <v>43559</v>
      </c>
    </row>
    <row r="266" spans="1:15" ht="15.75" customHeight="1">
      <c r="A266" s="546" t="s">
        <v>98</v>
      </c>
      <c r="B266" s="546" t="s">
        <v>99</v>
      </c>
      <c r="C266" s="546" t="s">
        <v>169</v>
      </c>
      <c r="D266" s="546" t="s">
        <v>116</v>
      </c>
      <c r="E266" s="540" t="s">
        <v>127</v>
      </c>
      <c r="F266" s="546" t="s">
        <v>104</v>
      </c>
      <c r="G266" s="546" t="s">
        <v>105</v>
      </c>
      <c r="H266" s="550">
        <f>'Merluza común Artesanal'!G212</f>
        <v>5.2619999999999996</v>
      </c>
      <c r="I266" s="550">
        <f>'Merluza común Artesanal'!H212</f>
        <v>0</v>
      </c>
      <c r="J266" s="550">
        <f>'Merluza común Artesanal'!I212</f>
        <v>5.2619999999999996</v>
      </c>
      <c r="K266" s="550">
        <f>'Merluza común Artesanal'!J212</f>
        <v>0</v>
      </c>
      <c r="L266" s="550">
        <f>'Merluza común Artesanal'!K212</f>
        <v>5.2619999999999996</v>
      </c>
      <c r="M266" s="553">
        <f>'Merluza común Artesanal'!L212</f>
        <v>0</v>
      </c>
      <c r="N266" s="531" t="str">
        <f>'Merluza común Artesanal'!M212</f>
        <v>-</v>
      </c>
      <c r="O266" s="527">
        <f>Resumen_año!$C$5</f>
        <v>43559</v>
      </c>
    </row>
    <row r="267" spans="1:15" ht="15.75" customHeight="1">
      <c r="A267" s="546" t="s">
        <v>98</v>
      </c>
      <c r="B267" s="546" t="s">
        <v>99</v>
      </c>
      <c r="C267" s="546" t="s">
        <v>169</v>
      </c>
      <c r="D267" s="546" t="s">
        <v>116</v>
      </c>
      <c r="E267" s="540" t="s">
        <v>127</v>
      </c>
      <c r="F267" s="546" t="s">
        <v>106</v>
      </c>
      <c r="G267" s="546" t="s">
        <v>107</v>
      </c>
      <c r="H267" s="550">
        <f>'Merluza común Artesanal'!G213</f>
        <v>5.4359999999999999</v>
      </c>
      <c r="I267" s="550">
        <f>'Merluza común Artesanal'!H213</f>
        <v>0</v>
      </c>
      <c r="J267" s="550">
        <f>'Merluza común Artesanal'!I213</f>
        <v>10.698</v>
      </c>
      <c r="K267" s="550">
        <f>'Merluza común Artesanal'!J213</f>
        <v>0</v>
      </c>
      <c r="L267" s="550">
        <f>'Merluza común Artesanal'!K213</f>
        <v>10.698</v>
      </c>
      <c r="M267" s="553">
        <f>'Merluza común Artesanal'!L213</f>
        <v>0</v>
      </c>
      <c r="N267" s="504" t="str">
        <f>'Merluza común Artesanal'!M213</f>
        <v>-</v>
      </c>
      <c r="O267" s="527">
        <f>Resumen_año!$C$5</f>
        <v>43559</v>
      </c>
    </row>
    <row r="268" spans="1:15" ht="15.75" customHeight="1">
      <c r="A268" s="546" t="s">
        <v>98</v>
      </c>
      <c r="B268" s="546" t="s">
        <v>99</v>
      </c>
      <c r="C268" s="546" t="s">
        <v>169</v>
      </c>
      <c r="D268" s="546" t="s">
        <v>116</v>
      </c>
      <c r="E268" s="540" t="s">
        <v>127</v>
      </c>
      <c r="F268" s="546" t="s">
        <v>103</v>
      </c>
      <c r="G268" s="546" t="s">
        <v>107</v>
      </c>
      <c r="H268" s="550">
        <f>'Merluza común Artesanal'!N211</f>
        <v>10.698</v>
      </c>
      <c r="I268" s="550">
        <f>'Merluza común Artesanal'!O211</f>
        <v>0</v>
      </c>
      <c r="J268" s="550">
        <f>'Merluza común Artesanal'!P211</f>
        <v>10.698</v>
      </c>
      <c r="K268" s="550">
        <f>'Merluza común Artesanal'!Q211</f>
        <v>0</v>
      </c>
      <c r="L268" s="550">
        <f>'Merluza común Artesanal'!R211</f>
        <v>10.698</v>
      </c>
      <c r="M268" s="553">
        <f>'Merluza común Artesanal'!S211</f>
        <v>0</v>
      </c>
      <c r="N268" s="504" t="s">
        <v>336</v>
      </c>
      <c r="O268" s="527">
        <f>Resumen_año!$C$5</f>
        <v>43559</v>
      </c>
    </row>
    <row r="269" spans="1:15" ht="15.75" customHeight="1">
      <c r="A269" s="546" t="s">
        <v>98</v>
      </c>
      <c r="B269" s="546" t="s">
        <v>99</v>
      </c>
      <c r="C269" s="546" t="s">
        <v>169</v>
      </c>
      <c r="D269" s="546" t="s">
        <v>116</v>
      </c>
      <c r="E269" s="540" t="s">
        <v>130</v>
      </c>
      <c r="F269" s="546" t="s">
        <v>103</v>
      </c>
      <c r="G269" s="546" t="s">
        <v>103</v>
      </c>
      <c r="H269" s="550">
        <f>'Merluza común Artesanal'!G214</f>
        <v>0</v>
      </c>
      <c r="I269" s="550">
        <f>'Merluza común Artesanal'!H214</f>
        <v>0</v>
      </c>
      <c r="J269" s="550">
        <f>'Merluza común Artesanal'!I214</f>
        <v>0</v>
      </c>
      <c r="K269" s="550">
        <f>'Merluza común Artesanal'!J214</f>
        <v>0</v>
      </c>
      <c r="L269" s="550">
        <f>'Merluza común Artesanal'!K214</f>
        <v>0</v>
      </c>
      <c r="M269" s="553">
        <f>'Merluza común Artesanal'!L214</f>
        <v>0</v>
      </c>
      <c r="N269" s="504" t="str">
        <f>'Merluza común Artesanal'!M214</f>
        <v>-</v>
      </c>
      <c r="O269" s="527">
        <f>Resumen_año!$C$5</f>
        <v>43559</v>
      </c>
    </row>
    <row r="270" spans="1:15" ht="15.75" customHeight="1">
      <c r="A270" s="546" t="s">
        <v>98</v>
      </c>
      <c r="B270" s="546" t="s">
        <v>99</v>
      </c>
      <c r="C270" s="546" t="s">
        <v>169</v>
      </c>
      <c r="D270" s="546" t="s">
        <v>116</v>
      </c>
      <c r="E270" s="540" t="s">
        <v>130</v>
      </c>
      <c r="F270" s="546" t="s">
        <v>104</v>
      </c>
      <c r="G270" s="546" t="s">
        <v>105</v>
      </c>
      <c r="H270" s="550">
        <f>'Merluza común Artesanal'!G215</f>
        <v>11.965</v>
      </c>
      <c r="I270" s="550">
        <f>'Merluza común Artesanal'!H215</f>
        <v>0</v>
      </c>
      <c r="J270" s="550">
        <f>'Merluza común Artesanal'!I215</f>
        <v>11.965</v>
      </c>
      <c r="K270" s="550">
        <f>'Merluza común Artesanal'!J215</f>
        <v>0</v>
      </c>
      <c r="L270" s="550">
        <f>'Merluza común Artesanal'!K215</f>
        <v>11.965</v>
      </c>
      <c r="M270" s="553">
        <f>'Merluza común Artesanal'!L215</f>
        <v>0</v>
      </c>
      <c r="N270" s="504" t="str">
        <f>'Merluza común Artesanal'!M215</f>
        <v>-</v>
      </c>
      <c r="O270" s="527">
        <f>Resumen_año!$C$5</f>
        <v>43559</v>
      </c>
    </row>
    <row r="271" spans="1:15" ht="15.75" customHeight="1">
      <c r="A271" s="546" t="s">
        <v>98</v>
      </c>
      <c r="B271" s="546" t="s">
        <v>99</v>
      </c>
      <c r="C271" s="546" t="s">
        <v>169</v>
      </c>
      <c r="D271" s="546" t="s">
        <v>116</v>
      </c>
      <c r="E271" s="540" t="s">
        <v>130</v>
      </c>
      <c r="F271" s="546" t="s">
        <v>106</v>
      </c>
      <c r="G271" s="546" t="s">
        <v>107</v>
      </c>
      <c r="H271" s="550">
        <f>'Merluza común Artesanal'!G216</f>
        <v>12.36</v>
      </c>
      <c r="I271" s="550">
        <f>'Merluza común Artesanal'!H216</f>
        <v>0</v>
      </c>
      <c r="J271" s="550">
        <f>'Merluza común Artesanal'!I216</f>
        <v>24.324999999999999</v>
      </c>
      <c r="K271" s="550">
        <f>'Merluza común Artesanal'!J216</f>
        <v>0</v>
      </c>
      <c r="L271" s="550">
        <f>'Merluza común Artesanal'!K216</f>
        <v>24.324999999999999</v>
      </c>
      <c r="M271" s="553">
        <f>'Merluza común Artesanal'!L216</f>
        <v>0</v>
      </c>
      <c r="N271" s="504" t="str">
        <f>'Merluza común Artesanal'!M216</f>
        <v>-</v>
      </c>
      <c r="O271" s="527">
        <f>Resumen_año!$C$5</f>
        <v>43559</v>
      </c>
    </row>
    <row r="272" spans="1:15" ht="15.75" customHeight="1">
      <c r="A272" s="546" t="s">
        <v>98</v>
      </c>
      <c r="B272" s="546" t="s">
        <v>99</v>
      </c>
      <c r="C272" s="546" t="s">
        <v>169</v>
      </c>
      <c r="D272" s="546" t="s">
        <v>116</v>
      </c>
      <c r="E272" s="540" t="s">
        <v>130</v>
      </c>
      <c r="F272" s="546" t="s">
        <v>103</v>
      </c>
      <c r="G272" s="546" t="s">
        <v>107</v>
      </c>
      <c r="H272" s="550">
        <f>'Merluza común Artesanal'!N214</f>
        <v>24.324999999999999</v>
      </c>
      <c r="I272" s="550">
        <f>'Merluza común Artesanal'!O214</f>
        <v>0</v>
      </c>
      <c r="J272" s="550">
        <f>'Merluza común Artesanal'!P214</f>
        <v>24.324999999999999</v>
      </c>
      <c r="K272" s="550">
        <f>'Merluza común Artesanal'!Q214</f>
        <v>0</v>
      </c>
      <c r="L272" s="550">
        <f>'Merluza común Artesanal'!R214</f>
        <v>24.324999999999999</v>
      </c>
      <c r="M272" s="553">
        <f>'Merluza común Artesanal'!S214</f>
        <v>0</v>
      </c>
      <c r="N272" s="504" t="s">
        <v>336</v>
      </c>
      <c r="O272" s="527">
        <f>Resumen_año!$C$5</f>
        <v>43559</v>
      </c>
    </row>
    <row r="273" spans="1:15" ht="15.75" customHeight="1">
      <c r="A273" s="546" t="s">
        <v>98</v>
      </c>
      <c r="B273" s="546" t="s">
        <v>99</v>
      </c>
      <c r="C273" s="546" t="s">
        <v>169</v>
      </c>
      <c r="D273" s="546" t="s">
        <v>116</v>
      </c>
      <c r="E273" s="540" t="s">
        <v>135</v>
      </c>
      <c r="F273" s="546" t="s">
        <v>103</v>
      </c>
      <c r="G273" s="546" t="s">
        <v>103</v>
      </c>
      <c r="H273" s="550">
        <f>'Merluza común Artesanal'!G217</f>
        <v>0</v>
      </c>
      <c r="I273" s="550">
        <f>'Merluza común Artesanal'!H217</f>
        <v>0</v>
      </c>
      <c r="J273" s="550">
        <f>'Merluza común Artesanal'!I217</f>
        <v>0</v>
      </c>
      <c r="K273" s="550">
        <f>'Merluza común Artesanal'!J217</f>
        <v>0</v>
      </c>
      <c r="L273" s="550">
        <f>'Merluza común Artesanal'!K217</f>
        <v>0</v>
      </c>
      <c r="M273" s="553">
        <f>'Merluza común Artesanal'!L217</f>
        <v>0</v>
      </c>
      <c r="N273" s="504" t="str">
        <f>'Merluza común Artesanal'!M217</f>
        <v>-</v>
      </c>
      <c r="O273" s="527">
        <f>Resumen_año!$C$5</f>
        <v>43559</v>
      </c>
    </row>
    <row r="274" spans="1:15" ht="15.75" customHeight="1">
      <c r="A274" s="546" t="s">
        <v>98</v>
      </c>
      <c r="B274" s="546" t="s">
        <v>99</v>
      </c>
      <c r="C274" s="546" t="s">
        <v>169</v>
      </c>
      <c r="D274" s="546" t="s">
        <v>116</v>
      </c>
      <c r="E274" s="540" t="s">
        <v>135</v>
      </c>
      <c r="F274" s="546" t="s">
        <v>104</v>
      </c>
      <c r="G274" s="546" t="s">
        <v>105</v>
      </c>
      <c r="H274" s="550">
        <f>'Merluza común Artesanal'!G218</f>
        <v>9.6780000000000008</v>
      </c>
      <c r="I274" s="550">
        <f>'Merluza común Artesanal'!H218</f>
        <v>0</v>
      </c>
      <c r="J274" s="550">
        <f>'Merluza común Artesanal'!I218</f>
        <v>9.6780000000000008</v>
      </c>
      <c r="K274" s="550">
        <f>'Merluza común Artesanal'!J218</f>
        <v>0</v>
      </c>
      <c r="L274" s="550">
        <f>'Merluza común Artesanal'!K218</f>
        <v>9.6780000000000008</v>
      </c>
      <c r="M274" s="553">
        <f>'Merluza común Artesanal'!L218</f>
        <v>0</v>
      </c>
      <c r="N274" s="504" t="str">
        <f>'Merluza común Artesanal'!M218</f>
        <v>-</v>
      </c>
      <c r="O274" s="527">
        <f>Resumen_año!$C$5</f>
        <v>43559</v>
      </c>
    </row>
    <row r="275" spans="1:15" ht="15.75" customHeight="1">
      <c r="A275" s="546" t="s">
        <v>98</v>
      </c>
      <c r="B275" s="546" t="s">
        <v>99</v>
      </c>
      <c r="C275" s="546" t="s">
        <v>169</v>
      </c>
      <c r="D275" s="546" t="s">
        <v>116</v>
      </c>
      <c r="E275" s="540" t="s">
        <v>135</v>
      </c>
      <c r="F275" s="546" t="s">
        <v>106</v>
      </c>
      <c r="G275" s="546" t="s">
        <v>107</v>
      </c>
      <c r="H275" s="550">
        <f>'Merluza común Artesanal'!G219</f>
        <v>9.9979999999999993</v>
      </c>
      <c r="I275" s="550">
        <f>'Merluza común Artesanal'!H219</f>
        <v>0</v>
      </c>
      <c r="J275" s="550">
        <f>'Merluza común Artesanal'!I219</f>
        <v>19.676000000000002</v>
      </c>
      <c r="K275" s="550">
        <f>'Merluza común Artesanal'!J219</f>
        <v>0</v>
      </c>
      <c r="L275" s="550">
        <f>'Merluza común Artesanal'!K219</f>
        <v>19.676000000000002</v>
      </c>
      <c r="M275" s="553">
        <f>'Merluza común Artesanal'!L219</f>
        <v>0</v>
      </c>
      <c r="N275" s="504" t="str">
        <f>'Merluza común Artesanal'!M219</f>
        <v>-</v>
      </c>
      <c r="O275" s="527">
        <f>Resumen_año!$C$5</f>
        <v>43559</v>
      </c>
    </row>
    <row r="276" spans="1:15" ht="15.75" customHeight="1">
      <c r="A276" s="546" t="s">
        <v>98</v>
      </c>
      <c r="B276" s="546" t="s">
        <v>99</v>
      </c>
      <c r="C276" s="546" t="s">
        <v>169</v>
      </c>
      <c r="D276" s="546" t="s">
        <v>116</v>
      </c>
      <c r="E276" s="540" t="s">
        <v>135</v>
      </c>
      <c r="F276" s="546" t="s">
        <v>103</v>
      </c>
      <c r="G276" s="546" t="s">
        <v>107</v>
      </c>
      <c r="H276" s="550">
        <f>'Merluza común Artesanal'!N217</f>
        <v>19.676000000000002</v>
      </c>
      <c r="I276" s="550">
        <f>'Merluza común Artesanal'!O217</f>
        <v>0</v>
      </c>
      <c r="J276" s="550">
        <f>'Merluza común Artesanal'!P217</f>
        <v>19.676000000000002</v>
      </c>
      <c r="K276" s="550">
        <f>'Merluza común Artesanal'!Q217</f>
        <v>0</v>
      </c>
      <c r="L276" s="550">
        <f>'Merluza común Artesanal'!R217</f>
        <v>19.676000000000002</v>
      </c>
      <c r="M276" s="553">
        <f>'Merluza común Artesanal'!S217</f>
        <v>0</v>
      </c>
      <c r="N276" s="504" t="s">
        <v>336</v>
      </c>
      <c r="O276" s="527">
        <f>Resumen_año!$C$5</f>
        <v>43559</v>
      </c>
    </row>
    <row r="277" spans="1:15" ht="15.75" customHeight="1">
      <c r="A277" s="546" t="s">
        <v>98</v>
      </c>
      <c r="B277" s="546" t="s">
        <v>99</v>
      </c>
      <c r="C277" s="546" t="s">
        <v>169</v>
      </c>
      <c r="D277" s="546" t="s">
        <v>116</v>
      </c>
      <c r="E277" s="540" t="s">
        <v>136</v>
      </c>
      <c r="F277" s="546" t="s">
        <v>103</v>
      </c>
      <c r="G277" s="546" t="s">
        <v>103</v>
      </c>
      <c r="H277" s="550">
        <f>'Merluza común Artesanal'!G220</f>
        <v>0</v>
      </c>
      <c r="I277" s="550">
        <f>'Merluza común Artesanal'!H220</f>
        <v>0</v>
      </c>
      <c r="J277" s="550">
        <f>'Merluza común Artesanal'!I220</f>
        <v>0</v>
      </c>
      <c r="K277" s="550">
        <f>'Merluza común Artesanal'!J220</f>
        <v>0</v>
      </c>
      <c r="L277" s="550">
        <f>'Merluza común Artesanal'!K220</f>
        <v>0</v>
      </c>
      <c r="M277" s="553">
        <f>'Merluza común Artesanal'!L220</f>
        <v>0</v>
      </c>
      <c r="N277" s="504" t="str">
        <f>'Merluza común Artesanal'!M220</f>
        <v>-</v>
      </c>
      <c r="O277" s="527">
        <f>Resumen_año!$C$5</f>
        <v>43559</v>
      </c>
    </row>
    <row r="278" spans="1:15" ht="15.75" customHeight="1">
      <c r="A278" s="546" t="s">
        <v>98</v>
      </c>
      <c r="B278" s="546" t="s">
        <v>99</v>
      </c>
      <c r="C278" s="546" t="s">
        <v>169</v>
      </c>
      <c r="D278" s="546" t="s">
        <v>116</v>
      </c>
      <c r="E278" s="540" t="s">
        <v>136</v>
      </c>
      <c r="F278" s="546" t="s">
        <v>104</v>
      </c>
      <c r="G278" s="546" t="s">
        <v>105</v>
      </c>
      <c r="H278" s="550">
        <f>'Merluza común Artesanal'!G221</f>
        <v>12.942</v>
      </c>
      <c r="I278" s="550">
        <f>'Merluza común Artesanal'!H221</f>
        <v>0</v>
      </c>
      <c r="J278" s="550">
        <f>'Merluza común Artesanal'!I221</f>
        <v>12.942</v>
      </c>
      <c r="K278" s="550">
        <f>'Merluza común Artesanal'!J221</f>
        <v>0</v>
      </c>
      <c r="L278" s="550">
        <f>'Merluza común Artesanal'!K221</f>
        <v>12.942</v>
      </c>
      <c r="M278" s="553">
        <f>'Merluza común Artesanal'!L221</f>
        <v>0</v>
      </c>
      <c r="N278" s="504" t="str">
        <f>'Merluza común Artesanal'!M221</f>
        <v>-</v>
      </c>
      <c r="O278" s="527">
        <f>Resumen_año!$C$5</f>
        <v>43559</v>
      </c>
    </row>
    <row r="279" spans="1:15" ht="15.75" customHeight="1">
      <c r="A279" s="546" t="s">
        <v>98</v>
      </c>
      <c r="B279" s="546" t="s">
        <v>99</v>
      </c>
      <c r="C279" s="546" t="s">
        <v>169</v>
      </c>
      <c r="D279" s="546" t="s">
        <v>116</v>
      </c>
      <c r="E279" s="540" t="s">
        <v>136</v>
      </c>
      <c r="F279" s="546" t="s">
        <v>106</v>
      </c>
      <c r="G279" s="546" t="s">
        <v>107</v>
      </c>
      <c r="H279" s="550">
        <f>'Merluza común Artesanal'!G222</f>
        <v>13.37</v>
      </c>
      <c r="I279" s="550">
        <f>'Merluza común Artesanal'!H222</f>
        <v>0</v>
      </c>
      <c r="J279" s="550">
        <f>'Merluza común Artesanal'!I222</f>
        <v>26.311999999999998</v>
      </c>
      <c r="K279" s="550">
        <f>'Merluza común Artesanal'!J222</f>
        <v>0</v>
      </c>
      <c r="L279" s="550">
        <f>'Merluza común Artesanal'!K222</f>
        <v>26.311999999999998</v>
      </c>
      <c r="M279" s="553">
        <f>'Merluza común Artesanal'!L222</f>
        <v>0</v>
      </c>
      <c r="N279" s="504" t="str">
        <f>'Merluza común Artesanal'!M222</f>
        <v>-</v>
      </c>
      <c r="O279" s="527">
        <f>Resumen_año!$C$5</f>
        <v>43559</v>
      </c>
    </row>
    <row r="280" spans="1:15" ht="15.75" customHeight="1">
      <c r="A280" s="546" t="s">
        <v>98</v>
      </c>
      <c r="B280" s="546" t="s">
        <v>99</v>
      </c>
      <c r="C280" s="546" t="s">
        <v>169</v>
      </c>
      <c r="D280" s="546" t="s">
        <v>116</v>
      </c>
      <c r="E280" s="540" t="s">
        <v>136</v>
      </c>
      <c r="F280" s="546" t="s">
        <v>103</v>
      </c>
      <c r="G280" s="546" t="s">
        <v>107</v>
      </c>
      <c r="H280" s="550">
        <f>'Merluza común Artesanal'!N220</f>
        <v>26.311999999999998</v>
      </c>
      <c r="I280" s="550">
        <f>'Merluza común Artesanal'!O220</f>
        <v>0</v>
      </c>
      <c r="J280" s="550">
        <f>'Merluza común Artesanal'!P220</f>
        <v>26.311999999999998</v>
      </c>
      <c r="K280" s="550">
        <f>'Merluza común Artesanal'!Q220</f>
        <v>0</v>
      </c>
      <c r="L280" s="550">
        <f>'Merluza común Artesanal'!R220</f>
        <v>26.311999999999998</v>
      </c>
      <c r="M280" s="553">
        <f>'Merluza común Artesanal'!S220</f>
        <v>0</v>
      </c>
      <c r="N280" s="504" t="s">
        <v>336</v>
      </c>
      <c r="O280" s="527">
        <f>Resumen_año!$C$5</f>
        <v>43559</v>
      </c>
    </row>
    <row r="281" spans="1:15" ht="15.75" customHeight="1">
      <c r="A281" s="546" t="s">
        <v>98</v>
      </c>
      <c r="B281" s="546" t="s">
        <v>99</v>
      </c>
      <c r="C281" s="546" t="s">
        <v>169</v>
      </c>
      <c r="D281" s="546" t="s">
        <v>116</v>
      </c>
      <c r="E281" s="540" t="s">
        <v>137</v>
      </c>
      <c r="F281" s="546" t="s">
        <v>103</v>
      </c>
      <c r="G281" s="546" t="s">
        <v>103</v>
      </c>
      <c r="H281" s="550">
        <f>'Merluza común Artesanal'!G223</f>
        <v>0</v>
      </c>
      <c r="I281" s="550">
        <f>'Merluza común Artesanal'!H223</f>
        <v>0</v>
      </c>
      <c r="J281" s="550">
        <f>'Merluza común Artesanal'!I223</f>
        <v>0</v>
      </c>
      <c r="K281" s="550">
        <f>'Merluza común Artesanal'!J223</f>
        <v>0</v>
      </c>
      <c r="L281" s="550">
        <f>'Merluza común Artesanal'!K223</f>
        <v>0</v>
      </c>
      <c r="M281" s="553">
        <f>'Merluza común Artesanal'!L223</f>
        <v>0</v>
      </c>
      <c r="N281" s="504" t="str">
        <f>'Merluza común Artesanal'!M223</f>
        <v>-</v>
      </c>
      <c r="O281" s="527">
        <f>Resumen_año!$C$5</f>
        <v>43559</v>
      </c>
    </row>
    <row r="282" spans="1:15" ht="15.75" customHeight="1">
      <c r="A282" s="546" t="s">
        <v>98</v>
      </c>
      <c r="B282" s="546" t="s">
        <v>99</v>
      </c>
      <c r="C282" s="546" t="s">
        <v>169</v>
      </c>
      <c r="D282" s="546" t="s">
        <v>116</v>
      </c>
      <c r="E282" s="540" t="s">
        <v>137</v>
      </c>
      <c r="F282" s="546" t="s">
        <v>104</v>
      </c>
      <c r="G282" s="546" t="s">
        <v>105</v>
      </c>
      <c r="H282" s="550">
        <f>'Merluza común Artesanal'!G224</f>
        <v>14.943</v>
      </c>
      <c r="I282" s="550">
        <f>'Merluza común Artesanal'!H224</f>
        <v>0</v>
      </c>
      <c r="J282" s="550">
        <f>'Merluza común Artesanal'!I224</f>
        <v>14.943</v>
      </c>
      <c r="K282" s="550">
        <f>'Merluza común Artesanal'!J224</f>
        <v>2.2999999999999998</v>
      </c>
      <c r="L282" s="550">
        <f>'Merluza común Artesanal'!K224</f>
        <v>12.643000000000001</v>
      </c>
      <c r="M282" s="553">
        <f>'Merluza común Artesanal'!L224</f>
        <v>0.15391822257913404</v>
      </c>
      <c r="N282" s="504" t="str">
        <f>'Merluza común Artesanal'!M224</f>
        <v>-</v>
      </c>
      <c r="O282" s="527">
        <f>Resumen_año!$C$5</f>
        <v>43559</v>
      </c>
    </row>
    <row r="283" spans="1:15" ht="15.75" customHeight="1">
      <c r="A283" s="546" t="s">
        <v>98</v>
      </c>
      <c r="B283" s="546" t="s">
        <v>99</v>
      </c>
      <c r="C283" s="546" t="s">
        <v>169</v>
      </c>
      <c r="D283" s="546" t="s">
        <v>116</v>
      </c>
      <c r="E283" s="540" t="s">
        <v>137</v>
      </c>
      <c r="F283" s="546" t="s">
        <v>106</v>
      </c>
      <c r="G283" s="546" t="s">
        <v>107</v>
      </c>
      <c r="H283" s="550">
        <f>'Merluza común Artesanal'!G225</f>
        <v>15.436999999999999</v>
      </c>
      <c r="I283" s="550">
        <f>'Merluza común Artesanal'!H225</f>
        <v>0</v>
      </c>
      <c r="J283" s="550">
        <f>'Merluza común Artesanal'!I225</f>
        <v>28.08</v>
      </c>
      <c r="K283" s="550">
        <f>'Merluza común Artesanal'!J225</f>
        <v>0</v>
      </c>
      <c r="L283" s="550">
        <f>'Merluza común Artesanal'!K225</f>
        <v>28.08</v>
      </c>
      <c r="M283" s="553">
        <f>'Merluza común Artesanal'!L225</f>
        <v>0</v>
      </c>
      <c r="N283" s="504" t="str">
        <f>'Merluza común Artesanal'!M225</f>
        <v>-</v>
      </c>
      <c r="O283" s="527">
        <f>Resumen_año!$C$5</f>
        <v>43559</v>
      </c>
    </row>
    <row r="284" spans="1:15" ht="15.75" customHeight="1">
      <c r="A284" s="546" t="s">
        <v>98</v>
      </c>
      <c r="B284" s="546" t="s">
        <v>99</v>
      </c>
      <c r="C284" s="546" t="s">
        <v>169</v>
      </c>
      <c r="D284" s="546" t="s">
        <v>116</v>
      </c>
      <c r="E284" s="540" t="s">
        <v>137</v>
      </c>
      <c r="F284" s="546" t="s">
        <v>103</v>
      </c>
      <c r="G284" s="546" t="s">
        <v>107</v>
      </c>
      <c r="H284" s="550">
        <f>'Merluza común Artesanal'!N223</f>
        <v>30.38</v>
      </c>
      <c r="I284" s="550">
        <f>'Merluza común Artesanal'!O223</f>
        <v>0</v>
      </c>
      <c r="J284" s="550">
        <f>'Merluza común Artesanal'!P223</f>
        <v>30.38</v>
      </c>
      <c r="K284" s="550">
        <f>'Merluza común Artesanal'!Q223</f>
        <v>2.2999999999999998</v>
      </c>
      <c r="L284" s="550">
        <f>'Merluza común Artesanal'!R223</f>
        <v>28.08</v>
      </c>
      <c r="M284" s="553">
        <f>'Merluza común Artesanal'!S223</f>
        <v>7.5707702435813026E-2</v>
      </c>
      <c r="N284" s="504" t="s">
        <v>336</v>
      </c>
      <c r="O284" s="527">
        <f>Resumen_año!$C$5</f>
        <v>43559</v>
      </c>
    </row>
    <row r="285" spans="1:15" ht="15.75" customHeight="1">
      <c r="A285" s="546" t="s">
        <v>98</v>
      </c>
      <c r="B285" s="546" t="s">
        <v>99</v>
      </c>
      <c r="C285" s="546" t="s">
        <v>169</v>
      </c>
      <c r="D285" s="546" t="s">
        <v>116</v>
      </c>
      <c r="E285" s="540" t="s">
        <v>138</v>
      </c>
      <c r="F285" s="546" t="s">
        <v>103</v>
      </c>
      <c r="G285" s="546" t="s">
        <v>103</v>
      </c>
      <c r="H285" s="550">
        <f>'Merluza común Artesanal'!G226</f>
        <v>0</v>
      </c>
      <c r="I285" s="550">
        <f>'Merluza común Artesanal'!H226</f>
        <v>0</v>
      </c>
      <c r="J285" s="550">
        <f>'Merluza común Artesanal'!I226</f>
        <v>0</v>
      </c>
      <c r="K285" s="550">
        <f>'Merluza común Artesanal'!J226</f>
        <v>0</v>
      </c>
      <c r="L285" s="550">
        <f>'Merluza común Artesanal'!K226</f>
        <v>0</v>
      </c>
      <c r="M285" s="553">
        <f>'Merluza común Artesanal'!L226</f>
        <v>0</v>
      </c>
      <c r="N285" s="504" t="str">
        <f>'Merluza común Artesanal'!M226</f>
        <v>-</v>
      </c>
      <c r="O285" s="527">
        <f>Resumen_año!$C$5</f>
        <v>43559</v>
      </c>
    </row>
    <row r="286" spans="1:15" ht="15.75" customHeight="1">
      <c r="A286" s="546" t="s">
        <v>98</v>
      </c>
      <c r="B286" s="546" t="s">
        <v>99</v>
      </c>
      <c r="C286" s="546" t="s">
        <v>169</v>
      </c>
      <c r="D286" s="546" t="s">
        <v>116</v>
      </c>
      <c r="E286" s="540" t="s">
        <v>526</v>
      </c>
      <c r="F286" s="546" t="s">
        <v>104</v>
      </c>
      <c r="G286" s="546" t="s">
        <v>105</v>
      </c>
      <c r="H286" s="550">
        <f>'Merluza común Artesanal'!G227</f>
        <v>2.1030000000000002</v>
      </c>
      <c r="I286" s="550">
        <f>'Merluza común Artesanal'!H227</f>
        <v>0</v>
      </c>
      <c r="J286" s="550">
        <f>'Merluza común Artesanal'!I227</f>
        <v>2.1030000000000002</v>
      </c>
      <c r="K286" s="550">
        <f>'Merluza común Artesanal'!J227</f>
        <v>0</v>
      </c>
      <c r="L286" s="550">
        <f>'Merluza común Artesanal'!K227</f>
        <v>2.1030000000000002</v>
      </c>
      <c r="M286" s="553">
        <f>'Merluza común Artesanal'!L227</f>
        <v>0</v>
      </c>
      <c r="N286" s="504" t="str">
        <f>'Merluza común Artesanal'!M227</f>
        <v>-</v>
      </c>
      <c r="O286" s="527">
        <f>Resumen_año!$C$5</f>
        <v>43559</v>
      </c>
    </row>
    <row r="287" spans="1:15" ht="15.75" customHeight="1">
      <c r="A287" s="546" t="s">
        <v>98</v>
      </c>
      <c r="B287" s="546" t="s">
        <v>99</v>
      </c>
      <c r="C287" s="546" t="s">
        <v>169</v>
      </c>
      <c r="D287" s="546" t="s">
        <v>116</v>
      </c>
      <c r="E287" s="540" t="s">
        <v>527</v>
      </c>
      <c r="F287" s="546" t="s">
        <v>106</v>
      </c>
      <c r="G287" s="546" t="s">
        <v>107</v>
      </c>
      <c r="H287" s="550">
        <f>'Merluza común Artesanal'!G228</f>
        <v>2.1720000000000002</v>
      </c>
      <c r="I287" s="550">
        <f>'Merluza común Artesanal'!H228</f>
        <v>0</v>
      </c>
      <c r="J287" s="550">
        <f>'Merluza común Artesanal'!I228</f>
        <v>4.2750000000000004</v>
      </c>
      <c r="K287" s="550">
        <f>'Merluza común Artesanal'!J228</f>
        <v>0</v>
      </c>
      <c r="L287" s="550">
        <f>'Merluza común Artesanal'!K228</f>
        <v>4.2750000000000004</v>
      </c>
      <c r="M287" s="553">
        <f>'Merluza común Artesanal'!L228</f>
        <v>0</v>
      </c>
      <c r="N287" s="504" t="str">
        <f>'Merluza común Artesanal'!M228</f>
        <v>-</v>
      </c>
      <c r="O287" s="527">
        <f>Resumen_año!$C$5</f>
        <v>43559</v>
      </c>
    </row>
    <row r="288" spans="1:15" ht="15.75" customHeight="1">
      <c r="A288" s="546" t="s">
        <v>98</v>
      </c>
      <c r="B288" s="546" t="s">
        <v>99</v>
      </c>
      <c r="C288" s="546" t="s">
        <v>169</v>
      </c>
      <c r="D288" s="546" t="s">
        <v>116</v>
      </c>
      <c r="E288" s="540" t="s">
        <v>528</v>
      </c>
      <c r="F288" s="546" t="s">
        <v>103</v>
      </c>
      <c r="G288" s="546" t="s">
        <v>107</v>
      </c>
      <c r="H288" s="550">
        <f>'Merluza común Artesanal'!N226</f>
        <v>4.2750000000000004</v>
      </c>
      <c r="I288" s="550">
        <f>'Merluza común Artesanal'!O226</f>
        <v>0</v>
      </c>
      <c r="J288" s="550">
        <f>'Merluza común Artesanal'!P226</f>
        <v>4.2750000000000004</v>
      </c>
      <c r="K288" s="550">
        <f>'Merluza común Artesanal'!Q226</f>
        <v>0</v>
      </c>
      <c r="L288" s="550">
        <f>'Merluza común Artesanal'!R226</f>
        <v>4.2750000000000004</v>
      </c>
      <c r="M288" s="553">
        <f>'Merluza común Artesanal'!S226</f>
        <v>0</v>
      </c>
      <c r="N288" s="504" t="s">
        <v>336</v>
      </c>
      <c r="O288" s="527">
        <f>Resumen_año!$C$5</f>
        <v>43559</v>
      </c>
    </row>
    <row r="289" spans="1:15" ht="15.75" customHeight="1">
      <c r="A289" s="546" t="s">
        <v>98</v>
      </c>
      <c r="B289" s="546" t="s">
        <v>99</v>
      </c>
      <c r="C289" s="546" t="s">
        <v>169</v>
      </c>
      <c r="D289" s="546" t="s">
        <v>116</v>
      </c>
      <c r="E289" s="540" t="s">
        <v>146</v>
      </c>
      <c r="F289" s="546" t="s">
        <v>103</v>
      </c>
      <c r="G289" s="546" t="s">
        <v>103</v>
      </c>
      <c r="H289" s="550">
        <f>'Merluza común Artesanal'!G229</f>
        <v>0</v>
      </c>
      <c r="I289" s="550">
        <f>'Merluza común Artesanal'!H229</f>
        <v>0</v>
      </c>
      <c r="J289" s="550">
        <f>'Merluza común Artesanal'!I229</f>
        <v>0</v>
      </c>
      <c r="K289" s="550">
        <f>'Merluza común Artesanal'!J229</f>
        <v>0</v>
      </c>
      <c r="L289" s="550">
        <f>'Merluza común Artesanal'!K229</f>
        <v>0</v>
      </c>
      <c r="M289" s="553">
        <f>'Merluza común Artesanal'!L229</f>
        <v>0</v>
      </c>
      <c r="N289" s="504" t="str">
        <f>'Merluza común Artesanal'!M229</f>
        <v>-</v>
      </c>
      <c r="O289" s="527">
        <f>Resumen_año!$C$5</f>
        <v>43559</v>
      </c>
    </row>
    <row r="290" spans="1:15" ht="15.75" customHeight="1">
      <c r="A290" s="546" t="s">
        <v>98</v>
      </c>
      <c r="B290" s="546" t="s">
        <v>99</v>
      </c>
      <c r="C290" s="546" t="s">
        <v>169</v>
      </c>
      <c r="D290" s="546" t="s">
        <v>116</v>
      </c>
      <c r="E290" s="540" t="s">
        <v>146</v>
      </c>
      <c r="F290" s="546" t="s">
        <v>104</v>
      </c>
      <c r="G290" s="546" t="s">
        <v>105</v>
      </c>
      <c r="H290" s="550">
        <f>'Merluza común Artesanal'!G230</f>
        <v>2.19</v>
      </c>
      <c r="I290" s="550">
        <f>'Merluza común Artesanal'!H230</f>
        <v>0</v>
      </c>
      <c r="J290" s="550">
        <f>'Merluza común Artesanal'!I230</f>
        <v>2.19</v>
      </c>
      <c r="K290" s="550">
        <f>'Merluza común Artesanal'!J230</f>
        <v>0</v>
      </c>
      <c r="L290" s="550">
        <f>'Merluza común Artesanal'!K230</f>
        <v>2.19</v>
      </c>
      <c r="M290" s="553">
        <f>'Merluza común Artesanal'!L230</f>
        <v>0</v>
      </c>
      <c r="N290" s="504" t="str">
        <f>'Merluza común Artesanal'!M230</f>
        <v>-</v>
      </c>
      <c r="O290" s="527">
        <f>Resumen_año!$C$5</f>
        <v>43559</v>
      </c>
    </row>
    <row r="291" spans="1:15" ht="15.75" customHeight="1">
      <c r="A291" s="546" t="s">
        <v>98</v>
      </c>
      <c r="B291" s="546" t="s">
        <v>99</v>
      </c>
      <c r="C291" s="546" t="s">
        <v>169</v>
      </c>
      <c r="D291" s="546" t="s">
        <v>116</v>
      </c>
      <c r="E291" s="540" t="s">
        <v>146</v>
      </c>
      <c r="F291" s="546" t="s">
        <v>106</v>
      </c>
      <c r="G291" s="546" t="s">
        <v>107</v>
      </c>
      <c r="H291" s="550">
        <f>'Merluza común Artesanal'!G231</f>
        <v>2.262</v>
      </c>
      <c r="I291" s="550">
        <f>'Merluza común Artesanal'!H231</f>
        <v>0</v>
      </c>
      <c r="J291" s="550">
        <f>'Merluza común Artesanal'!I231</f>
        <v>4.452</v>
      </c>
      <c r="K291" s="550">
        <f>'Merluza común Artesanal'!J231</f>
        <v>0</v>
      </c>
      <c r="L291" s="550">
        <f>'Merluza común Artesanal'!K231</f>
        <v>4.452</v>
      </c>
      <c r="M291" s="553">
        <f>'Merluza común Artesanal'!L231</f>
        <v>0</v>
      </c>
      <c r="N291" s="504" t="str">
        <f>'Merluza común Artesanal'!M231</f>
        <v>-</v>
      </c>
      <c r="O291" s="527">
        <f>Resumen_año!$C$5</f>
        <v>43559</v>
      </c>
    </row>
    <row r="292" spans="1:15" ht="15.75" customHeight="1">
      <c r="A292" s="546" t="s">
        <v>98</v>
      </c>
      <c r="B292" s="546" t="s">
        <v>99</v>
      </c>
      <c r="C292" s="546" t="s">
        <v>169</v>
      </c>
      <c r="D292" s="546" t="s">
        <v>116</v>
      </c>
      <c r="E292" s="540" t="s">
        <v>146</v>
      </c>
      <c r="F292" s="546" t="s">
        <v>103</v>
      </c>
      <c r="G292" s="546" t="s">
        <v>107</v>
      </c>
      <c r="H292" s="550">
        <f>'Merluza común Artesanal'!N229</f>
        <v>4.452</v>
      </c>
      <c r="I292" s="550">
        <f>'Merluza común Artesanal'!O229</f>
        <v>0</v>
      </c>
      <c r="J292" s="550">
        <f>'Merluza común Artesanal'!P229</f>
        <v>4.452</v>
      </c>
      <c r="K292" s="550">
        <f>'Merluza común Artesanal'!Q229</f>
        <v>0</v>
      </c>
      <c r="L292" s="550">
        <f>'Merluza común Artesanal'!R229</f>
        <v>4.452</v>
      </c>
      <c r="M292" s="553">
        <f>'Merluza común Artesanal'!S229</f>
        <v>0</v>
      </c>
      <c r="N292" s="504" t="s">
        <v>336</v>
      </c>
      <c r="O292" s="527">
        <f>Resumen_año!$C$5</f>
        <v>43559</v>
      </c>
    </row>
    <row r="293" spans="1:15" ht="15.75" customHeight="1">
      <c r="A293" s="546" t="s">
        <v>98</v>
      </c>
      <c r="B293" s="546" t="s">
        <v>99</v>
      </c>
      <c r="C293" s="546" t="s">
        <v>169</v>
      </c>
      <c r="D293" s="546" t="s">
        <v>116</v>
      </c>
      <c r="E293" s="540" t="s">
        <v>147</v>
      </c>
      <c r="F293" s="546" t="s">
        <v>103</v>
      </c>
      <c r="G293" s="546" t="s">
        <v>103</v>
      </c>
      <c r="H293" s="550">
        <f>'Merluza común Artesanal'!G232</f>
        <v>0</v>
      </c>
      <c r="I293" s="550">
        <f>'Merluza común Artesanal'!H232</f>
        <v>0</v>
      </c>
      <c r="J293" s="550">
        <f>'Merluza común Artesanal'!I232</f>
        <v>0</v>
      </c>
      <c r="K293" s="550">
        <f>'Merluza común Artesanal'!J232</f>
        <v>0</v>
      </c>
      <c r="L293" s="550">
        <f>'Merluza común Artesanal'!K232</f>
        <v>0</v>
      </c>
      <c r="M293" s="553">
        <f>'Merluza común Artesanal'!L232</f>
        <v>0</v>
      </c>
      <c r="N293" s="504" t="str">
        <f>'Merluza común Artesanal'!M232</f>
        <v>-</v>
      </c>
      <c r="O293" s="527">
        <f>Resumen_año!$C$5</f>
        <v>43559</v>
      </c>
    </row>
    <row r="294" spans="1:15" ht="15.75" customHeight="1">
      <c r="A294" s="546" t="s">
        <v>98</v>
      </c>
      <c r="B294" s="546" t="s">
        <v>99</v>
      </c>
      <c r="C294" s="546" t="s">
        <v>169</v>
      </c>
      <c r="D294" s="546" t="s">
        <v>116</v>
      </c>
      <c r="E294" s="540" t="s">
        <v>147</v>
      </c>
      <c r="F294" s="546" t="s">
        <v>104</v>
      </c>
      <c r="G294" s="546" t="s">
        <v>105</v>
      </c>
      <c r="H294" s="550">
        <f>'Merluza común Artesanal'!G233</f>
        <v>1.0920000000000001</v>
      </c>
      <c r="I294" s="550">
        <f>'Merluza común Artesanal'!H233</f>
        <v>0</v>
      </c>
      <c r="J294" s="550">
        <f>'Merluza común Artesanal'!I233</f>
        <v>1.0920000000000001</v>
      </c>
      <c r="K294" s="550">
        <f>'Merluza común Artesanal'!J233</f>
        <v>0</v>
      </c>
      <c r="L294" s="550">
        <f>'Merluza común Artesanal'!K233</f>
        <v>1.0920000000000001</v>
      </c>
      <c r="M294" s="553">
        <f>'Merluza común Artesanal'!L233</f>
        <v>0</v>
      </c>
      <c r="N294" s="504" t="str">
        <f>'Merluza común Artesanal'!M233</f>
        <v>-</v>
      </c>
      <c r="O294" s="527">
        <f>Resumen_año!$C$5</f>
        <v>43559</v>
      </c>
    </row>
    <row r="295" spans="1:15" ht="15.75" customHeight="1">
      <c r="A295" s="546" t="s">
        <v>98</v>
      </c>
      <c r="B295" s="546" t="s">
        <v>99</v>
      </c>
      <c r="C295" s="546" t="s">
        <v>169</v>
      </c>
      <c r="D295" s="546" t="s">
        <v>116</v>
      </c>
      <c r="E295" s="540" t="s">
        <v>147</v>
      </c>
      <c r="F295" s="546" t="s">
        <v>106</v>
      </c>
      <c r="G295" s="546" t="s">
        <v>107</v>
      </c>
      <c r="H295" s="550">
        <f>'Merluza común Artesanal'!G234</f>
        <v>1.1279999999999999</v>
      </c>
      <c r="I295" s="550">
        <f>'Merluza común Artesanal'!H234</f>
        <v>0</v>
      </c>
      <c r="J295" s="550">
        <f>'Merluza común Artesanal'!I234</f>
        <v>2.2199999999999998</v>
      </c>
      <c r="K295" s="550">
        <f>'Merluza común Artesanal'!J234</f>
        <v>0</v>
      </c>
      <c r="L295" s="550">
        <f>'Merluza común Artesanal'!K234</f>
        <v>2.2199999999999998</v>
      </c>
      <c r="M295" s="553">
        <f>'Merluza común Artesanal'!L234</f>
        <v>0</v>
      </c>
      <c r="N295" s="504" t="str">
        <f>'Merluza común Artesanal'!M234</f>
        <v>-</v>
      </c>
      <c r="O295" s="527">
        <f>Resumen_año!$C$5</f>
        <v>43559</v>
      </c>
    </row>
    <row r="296" spans="1:15" ht="15.75" customHeight="1">
      <c r="A296" s="546" t="s">
        <v>98</v>
      </c>
      <c r="B296" s="546" t="s">
        <v>99</v>
      </c>
      <c r="C296" s="546" t="s">
        <v>169</v>
      </c>
      <c r="D296" s="546" t="s">
        <v>116</v>
      </c>
      <c r="E296" s="540" t="s">
        <v>147</v>
      </c>
      <c r="F296" s="546" t="s">
        <v>103</v>
      </c>
      <c r="G296" s="546" t="s">
        <v>107</v>
      </c>
      <c r="H296" s="550">
        <f>'Merluza común Artesanal'!N232</f>
        <v>2.2199999999999998</v>
      </c>
      <c r="I296" s="550">
        <f>'Merluza común Artesanal'!O232</f>
        <v>0</v>
      </c>
      <c r="J296" s="550">
        <f>'Merluza común Artesanal'!P232</f>
        <v>2.2199999999999998</v>
      </c>
      <c r="K296" s="550">
        <f>'Merluza común Artesanal'!Q232</f>
        <v>0</v>
      </c>
      <c r="L296" s="550">
        <f>'Merluza común Artesanal'!R232</f>
        <v>2.2199999999999998</v>
      </c>
      <c r="M296" s="553">
        <f>'Merluza común Artesanal'!S232</f>
        <v>0</v>
      </c>
      <c r="N296" s="504" t="s">
        <v>336</v>
      </c>
      <c r="O296" s="527">
        <f>Resumen_año!$C$5</f>
        <v>43559</v>
      </c>
    </row>
    <row r="297" spans="1:15" ht="15.75" customHeight="1">
      <c r="A297" s="546" t="s">
        <v>98</v>
      </c>
      <c r="B297" s="546" t="s">
        <v>99</v>
      </c>
      <c r="C297" s="546" t="s">
        <v>169</v>
      </c>
      <c r="D297" s="546" t="s">
        <v>115</v>
      </c>
      <c r="E297" s="540" t="s">
        <v>529</v>
      </c>
      <c r="F297" s="546" t="s">
        <v>103</v>
      </c>
      <c r="G297" s="546" t="s">
        <v>103</v>
      </c>
      <c r="H297" s="550">
        <f>'Merluza común Artesanal'!G235</f>
        <v>0</v>
      </c>
      <c r="I297" s="550">
        <f>'Merluza común Artesanal'!H235</f>
        <v>0</v>
      </c>
      <c r="J297" s="550">
        <f>'Merluza común Artesanal'!I235</f>
        <v>0</v>
      </c>
      <c r="K297" s="550">
        <f>'Merluza común Artesanal'!J235</f>
        <v>0</v>
      </c>
      <c r="L297" s="550">
        <f>'Merluza común Artesanal'!K235</f>
        <v>0</v>
      </c>
      <c r="M297" s="536">
        <f>'Merluza común Artesanal'!L235</f>
        <v>0</v>
      </c>
      <c r="N297" s="537" t="str">
        <f>'Merluza común Artesanal'!M235</f>
        <v>-</v>
      </c>
      <c r="O297" s="527">
        <f>Resumen_año!$C$5</f>
        <v>43559</v>
      </c>
    </row>
    <row r="298" spans="1:15" ht="15.75" customHeight="1">
      <c r="A298" s="546" t="s">
        <v>98</v>
      </c>
      <c r="B298" s="546" t="s">
        <v>99</v>
      </c>
      <c r="C298" s="546" t="s">
        <v>169</v>
      </c>
      <c r="D298" s="546" t="s">
        <v>115</v>
      </c>
      <c r="E298" s="540" t="s">
        <v>529</v>
      </c>
      <c r="F298" s="546" t="s">
        <v>104</v>
      </c>
      <c r="G298" s="546" t="s">
        <v>105</v>
      </c>
      <c r="H298" s="550">
        <f>'Merluza común Artesanal'!G236</f>
        <v>40.524999999999999</v>
      </c>
      <c r="I298" s="550">
        <f>'Merluza común Artesanal'!H236</f>
        <v>0</v>
      </c>
      <c r="J298" s="550">
        <f>'Merluza común Artesanal'!I236</f>
        <v>40.524999999999999</v>
      </c>
      <c r="K298" s="550">
        <f>'Merluza común Artesanal'!J236</f>
        <v>8.3000000000000007</v>
      </c>
      <c r="L298" s="550">
        <f>'Merluza común Artesanal'!K236</f>
        <v>32.224999999999994</v>
      </c>
      <c r="M298" s="536">
        <f>'Merluza común Artesanal'!L236</f>
        <v>0.20481184454040718</v>
      </c>
      <c r="N298" s="537" t="str">
        <f>'Merluza común Artesanal'!M236</f>
        <v>-</v>
      </c>
      <c r="O298" s="527">
        <f>Resumen_año!$C$5</f>
        <v>43559</v>
      </c>
    </row>
    <row r="299" spans="1:15" ht="15.75" customHeight="1">
      <c r="A299" s="546" t="s">
        <v>98</v>
      </c>
      <c r="B299" s="546" t="s">
        <v>99</v>
      </c>
      <c r="C299" s="546" t="s">
        <v>169</v>
      </c>
      <c r="D299" s="546" t="s">
        <v>115</v>
      </c>
      <c r="E299" s="540" t="s">
        <v>529</v>
      </c>
      <c r="F299" s="546" t="s">
        <v>106</v>
      </c>
      <c r="G299" s="546" t="s">
        <v>107</v>
      </c>
      <c r="H299" s="550">
        <f>'Merluza común Artesanal'!G237</f>
        <v>41.865000000000002</v>
      </c>
      <c r="I299" s="550">
        <f>'Merluza común Artesanal'!H237</f>
        <v>0</v>
      </c>
      <c r="J299" s="550">
        <f>'Merluza común Artesanal'!I237</f>
        <v>74.09</v>
      </c>
      <c r="K299" s="550">
        <f>'Merluza común Artesanal'!J237</f>
        <v>0</v>
      </c>
      <c r="L299" s="550">
        <f>'Merluza común Artesanal'!K237</f>
        <v>74.09</v>
      </c>
      <c r="M299" s="536">
        <f>'Merluza común Artesanal'!L237</f>
        <v>0</v>
      </c>
      <c r="N299" s="537" t="str">
        <f>'Merluza común Artesanal'!M237</f>
        <v>-</v>
      </c>
      <c r="O299" s="527">
        <f>Resumen_año!$C$5</f>
        <v>43559</v>
      </c>
    </row>
    <row r="300" spans="1:15" ht="15.75" customHeight="1">
      <c r="A300" s="546" t="s">
        <v>98</v>
      </c>
      <c r="B300" s="546" t="s">
        <v>99</v>
      </c>
      <c r="C300" s="546" t="s">
        <v>169</v>
      </c>
      <c r="D300" s="546" t="s">
        <v>115</v>
      </c>
      <c r="E300" s="540" t="s">
        <v>529</v>
      </c>
      <c r="F300" s="546" t="s">
        <v>103</v>
      </c>
      <c r="G300" s="546" t="s">
        <v>107</v>
      </c>
      <c r="H300" s="550">
        <f>'Merluza común Artesanal'!N235</f>
        <v>82.39</v>
      </c>
      <c r="I300" s="550">
        <f>'Merluza común Artesanal'!O235</f>
        <v>0</v>
      </c>
      <c r="J300" s="550">
        <f>'Merluza común Artesanal'!P235</f>
        <v>82.39</v>
      </c>
      <c r="K300" s="550">
        <f>'Merluza común Artesanal'!Q235</f>
        <v>8.3000000000000007</v>
      </c>
      <c r="L300" s="550">
        <f>'Merluza común Artesanal'!R235</f>
        <v>74.09</v>
      </c>
      <c r="M300" s="536">
        <f>'Merluza común Artesanal'!S235</f>
        <v>0.10074038111421289</v>
      </c>
      <c r="N300" s="505" t="s">
        <v>336</v>
      </c>
      <c r="O300" s="527">
        <f>Resumen_año!$C$5</f>
        <v>43559</v>
      </c>
    </row>
    <row r="301" spans="1:15" ht="15.75" customHeight="1">
      <c r="A301" s="546" t="s">
        <v>98</v>
      </c>
      <c r="B301" s="546" t="s">
        <v>99</v>
      </c>
      <c r="C301" s="546" t="s">
        <v>169</v>
      </c>
      <c r="D301" s="546" t="s">
        <v>100</v>
      </c>
      <c r="E301" s="540" t="s">
        <v>101</v>
      </c>
      <c r="F301" s="546" t="s">
        <v>103</v>
      </c>
      <c r="G301" s="546" t="s">
        <v>103</v>
      </c>
      <c r="H301" s="550">
        <f>'Merluza común Artesanal'!G238</f>
        <v>100.85</v>
      </c>
      <c r="I301" s="550">
        <f>'Merluza común Artesanal'!H238</f>
        <v>0</v>
      </c>
      <c r="J301" s="550">
        <f>'Merluza común Artesanal'!I238</f>
        <v>100.85</v>
      </c>
      <c r="K301" s="550">
        <f>'Merluza común Artesanal'!J238</f>
        <v>3.3</v>
      </c>
      <c r="L301" s="550">
        <f>'Merluza común Artesanal'!K238</f>
        <v>97.55</v>
      </c>
      <c r="M301" s="536">
        <f>'Merluza común Artesanal'!L238</f>
        <v>3.2721864154685178E-2</v>
      </c>
      <c r="N301" s="537" t="str">
        <f>'Merluza común Artesanal'!M238</f>
        <v>-</v>
      </c>
      <c r="O301" s="527">
        <f>Resumen_año!$C$5</f>
        <v>43559</v>
      </c>
    </row>
    <row r="302" spans="1:15" ht="15.75" customHeight="1">
      <c r="A302" s="546" t="s">
        <v>98</v>
      </c>
      <c r="B302" s="546" t="s">
        <v>99</v>
      </c>
      <c r="C302" s="546" t="s">
        <v>169</v>
      </c>
      <c r="D302" s="546" t="s">
        <v>116</v>
      </c>
      <c r="E302" s="540" t="s">
        <v>148</v>
      </c>
      <c r="F302" s="546" t="s">
        <v>103</v>
      </c>
      <c r="G302" s="546" t="s">
        <v>103</v>
      </c>
      <c r="H302" s="550">
        <f>'Merluza común Artesanal'!G239</f>
        <v>0</v>
      </c>
      <c r="I302" s="550">
        <f>'Merluza común Artesanal'!H239</f>
        <v>0</v>
      </c>
      <c r="J302" s="550">
        <f>'Merluza común Artesanal'!I239</f>
        <v>0</v>
      </c>
      <c r="K302" s="550">
        <f>'Merluza común Artesanal'!J239</f>
        <v>0</v>
      </c>
      <c r="L302" s="550">
        <f>'Merluza común Artesanal'!K239</f>
        <v>0</v>
      </c>
      <c r="M302" s="553">
        <f>'Merluza común Artesanal'!L239</f>
        <v>0</v>
      </c>
      <c r="N302" s="504" t="str">
        <f>'Merluza común Artesanal'!M239</f>
        <v>-</v>
      </c>
      <c r="O302" s="527">
        <f>Resumen_año!$C$5</f>
        <v>43559</v>
      </c>
    </row>
    <row r="303" spans="1:15" ht="15.75" customHeight="1">
      <c r="A303" s="546" t="s">
        <v>98</v>
      </c>
      <c r="B303" s="546" t="s">
        <v>99</v>
      </c>
      <c r="C303" s="546" t="s">
        <v>169</v>
      </c>
      <c r="D303" s="546" t="s">
        <v>116</v>
      </c>
      <c r="E303" s="540" t="s">
        <v>148</v>
      </c>
      <c r="F303" s="546" t="s">
        <v>104</v>
      </c>
      <c r="G303" s="546" t="s">
        <v>105</v>
      </c>
      <c r="H303" s="550">
        <f>'Merluza común Artesanal'!G240</f>
        <v>84.802999999999997</v>
      </c>
      <c r="I303" s="550">
        <f>'Merluza común Artesanal'!H240</f>
        <v>0</v>
      </c>
      <c r="J303" s="550">
        <f>'Merluza común Artesanal'!I240</f>
        <v>84.802999999999997</v>
      </c>
      <c r="K303" s="550">
        <f>'Merluza común Artesanal'!J240</f>
        <v>0.3</v>
      </c>
      <c r="L303" s="550">
        <f>'Merluza común Artesanal'!K240</f>
        <v>84.503</v>
      </c>
      <c r="M303" s="553">
        <f>'Merluza común Artesanal'!L240</f>
        <v>3.5376106977347498E-3</v>
      </c>
      <c r="N303" s="504" t="str">
        <f>'Merluza común Artesanal'!M240</f>
        <v>-</v>
      </c>
      <c r="O303" s="527">
        <f>Resumen_año!$C$5</f>
        <v>43559</v>
      </c>
    </row>
    <row r="304" spans="1:15" ht="15.75" customHeight="1">
      <c r="A304" s="546" t="s">
        <v>98</v>
      </c>
      <c r="B304" s="546" t="s">
        <v>99</v>
      </c>
      <c r="C304" s="546" t="s">
        <v>169</v>
      </c>
      <c r="D304" s="546" t="s">
        <v>116</v>
      </c>
      <c r="E304" s="540" t="s">
        <v>148</v>
      </c>
      <c r="F304" s="546" t="s">
        <v>106</v>
      </c>
      <c r="G304" s="546" t="s">
        <v>107</v>
      </c>
      <c r="H304" s="550">
        <f>'Merluza común Artesanal'!G241</f>
        <v>85.295000000000002</v>
      </c>
      <c r="I304" s="550">
        <f>'Merluza común Artesanal'!H241</f>
        <v>0</v>
      </c>
      <c r="J304" s="550">
        <f>'Merluza común Artesanal'!I241</f>
        <v>169.798</v>
      </c>
      <c r="K304" s="550">
        <f>'Merluza común Artesanal'!J241</f>
        <v>0</v>
      </c>
      <c r="L304" s="550">
        <f>'Merluza común Artesanal'!K241</f>
        <v>169.798</v>
      </c>
      <c r="M304" s="553">
        <f>'Merluza común Artesanal'!L241</f>
        <v>0</v>
      </c>
      <c r="N304" s="504" t="str">
        <f>'Merluza común Artesanal'!M241</f>
        <v>-</v>
      </c>
      <c r="O304" s="527">
        <f>Resumen_año!$C$5</f>
        <v>43559</v>
      </c>
    </row>
    <row r="305" spans="1:15" ht="15.75" customHeight="1">
      <c r="A305" s="546" t="s">
        <v>98</v>
      </c>
      <c r="B305" s="546" t="s">
        <v>99</v>
      </c>
      <c r="C305" s="546" t="s">
        <v>169</v>
      </c>
      <c r="D305" s="546" t="s">
        <v>116</v>
      </c>
      <c r="E305" s="540" t="s">
        <v>148</v>
      </c>
      <c r="F305" s="546" t="s">
        <v>103</v>
      </c>
      <c r="G305" s="546" t="s">
        <v>107</v>
      </c>
      <c r="H305" s="550">
        <f>'Merluza común Artesanal'!N239</f>
        <v>170.09800000000001</v>
      </c>
      <c r="I305" s="550">
        <f>'Merluza común Artesanal'!O239</f>
        <v>0</v>
      </c>
      <c r="J305" s="550">
        <f>'Merluza común Artesanal'!P239</f>
        <v>170.09800000000001</v>
      </c>
      <c r="K305" s="550">
        <f>'Merluza común Artesanal'!Q239</f>
        <v>0.3</v>
      </c>
      <c r="L305" s="550">
        <f>'Merluza común Artesanal'!R239</f>
        <v>169.798</v>
      </c>
      <c r="M305" s="553">
        <f>'Merluza común Artesanal'!S239</f>
        <v>1.7636891674211335E-3</v>
      </c>
      <c r="N305" s="504" t="s">
        <v>336</v>
      </c>
      <c r="O305" s="527">
        <f>Resumen_año!$C$5</f>
        <v>43559</v>
      </c>
    </row>
    <row r="306" spans="1:15" ht="15.75" customHeight="1">
      <c r="A306" s="546" t="s">
        <v>98</v>
      </c>
      <c r="B306" s="546" t="s">
        <v>99</v>
      </c>
      <c r="C306" s="546" t="s">
        <v>169</v>
      </c>
      <c r="D306" s="546" t="s">
        <v>116</v>
      </c>
      <c r="E306" s="540" t="s">
        <v>149</v>
      </c>
      <c r="F306" s="546" t="s">
        <v>103</v>
      </c>
      <c r="G306" s="546" t="s">
        <v>103</v>
      </c>
      <c r="H306" s="550">
        <f>'Merluza común Artesanal'!G242</f>
        <v>0</v>
      </c>
      <c r="I306" s="550">
        <f>'Merluza común Artesanal'!H242</f>
        <v>0</v>
      </c>
      <c r="J306" s="550">
        <f>'Merluza común Artesanal'!I242</f>
        <v>0</v>
      </c>
      <c r="K306" s="550">
        <f>'Merluza común Artesanal'!J242</f>
        <v>0</v>
      </c>
      <c r="L306" s="550">
        <f>'Merluza común Artesanal'!K242</f>
        <v>0</v>
      </c>
      <c r="M306" s="553">
        <f>'Merluza común Artesanal'!L242</f>
        <v>0</v>
      </c>
      <c r="N306" s="504" t="str">
        <f>'Merluza común Artesanal'!M242</f>
        <v>-</v>
      </c>
      <c r="O306" s="527">
        <f>Resumen_año!$C$5</f>
        <v>43559</v>
      </c>
    </row>
    <row r="307" spans="1:15" ht="15.75" customHeight="1">
      <c r="A307" s="546" t="s">
        <v>98</v>
      </c>
      <c r="B307" s="546" t="s">
        <v>99</v>
      </c>
      <c r="C307" s="546" t="s">
        <v>169</v>
      </c>
      <c r="D307" s="546" t="s">
        <v>116</v>
      </c>
      <c r="E307" s="540" t="s">
        <v>149</v>
      </c>
      <c r="F307" s="546" t="s">
        <v>104</v>
      </c>
      <c r="G307" s="546" t="s">
        <v>105</v>
      </c>
      <c r="H307" s="550">
        <f>'Merluza común Artesanal'!G243</f>
        <v>109.23</v>
      </c>
      <c r="I307" s="550">
        <f>'Merluza común Artesanal'!H243</f>
        <v>-40.379999999999995</v>
      </c>
      <c r="J307" s="550">
        <f>'Merluza común Artesanal'!I243</f>
        <v>68.850000000000009</v>
      </c>
      <c r="K307" s="550">
        <f>'Merluza común Artesanal'!J243</f>
        <v>0</v>
      </c>
      <c r="L307" s="550">
        <f>'Merluza común Artesanal'!K243</f>
        <v>68.850000000000009</v>
      </c>
      <c r="M307" s="553">
        <f>'Merluza común Artesanal'!L243</f>
        <v>0</v>
      </c>
      <c r="N307" s="504" t="str">
        <f>'Merluza común Artesanal'!M243</f>
        <v>-</v>
      </c>
      <c r="O307" s="527">
        <f>Resumen_año!$C$5</f>
        <v>43559</v>
      </c>
    </row>
    <row r="308" spans="1:15" ht="15.75" customHeight="1">
      <c r="A308" s="546" t="s">
        <v>98</v>
      </c>
      <c r="B308" s="546" t="s">
        <v>99</v>
      </c>
      <c r="C308" s="546" t="s">
        <v>169</v>
      </c>
      <c r="D308" s="546" t="s">
        <v>116</v>
      </c>
      <c r="E308" s="540" t="s">
        <v>149</v>
      </c>
      <c r="F308" s="546" t="s">
        <v>106</v>
      </c>
      <c r="G308" s="546" t="s">
        <v>107</v>
      </c>
      <c r="H308" s="550">
        <f>'Merluza común Artesanal'!G244</f>
        <v>109.863</v>
      </c>
      <c r="I308" s="550">
        <f>'Merluza común Artesanal'!H244</f>
        <v>0</v>
      </c>
      <c r="J308" s="550">
        <f>'Merluza común Artesanal'!I244</f>
        <v>178.71300000000002</v>
      </c>
      <c r="K308" s="550">
        <f>'Merluza común Artesanal'!J244</f>
        <v>0</v>
      </c>
      <c r="L308" s="550">
        <f>'Merluza común Artesanal'!K244</f>
        <v>178.71300000000002</v>
      </c>
      <c r="M308" s="553">
        <f>'Merluza común Artesanal'!L244</f>
        <v>0</v>
      </c>
      <c r="N308" s="504" t="str">
        <f>'Merluza común Artesanal'!M244</f>
        <v>-</v>
      </c>
      <c r="O308" s="527">
        <f>Resumen_año!$C$5</f>
        <v>43559</v>
      </c>
    </row>
    <row r="309" spans="1:15" ht="15.75" customHeight="1">
      <c r="A309" s="546" t="s">
        <v>98</v>
      </c>
      <c r="B309" s="546" t="s">
        <v>99</v>
      </c>
      <c r="C309" s="546" t="s">
        <v>169</v>
      </c>
      <c r="D309" s="546" t="s">
        <v>116</v>
      </c>
      <c r="E309" s="540" t="s">
        <v>149</v>
      </c>
      <c r="F309" s="546" t="s">
        <v>103</v>
      </c>
      <c r="G309" s="546" t="s">
        <v>107</v>
      </c>
      <c r="H309" s="550">
        <f>'Merluza común Artesanal'!N242</f>
        <v>219.09300000000002</v>
      </c>
      <c r="I309" s="550">
        <f>'Merluza común Artesanal'!O242</f>
        <v>-40.379999999999995</v>
      </c>
      <c r="J309" s="550">
        <f>'Merluza común Artesanal'!P242</f>
        <v>178.71300000000002</v>
      </c>
      <c r="K309" s="550">
        <f>'Merluza común Artesanal'!Q242</f>
        <v>0</v>
      </c>
      <c r="L309" s="550">
        <f>'Merluza común Artesanal'!R242</f>
        <v>178.71300000000002</v>
      </c>
      <c r="M309" s="553">
        <f>'Merluza común Artesanal'!S242</f>
        <v>0</v>
      </c>
      <c r="N309" s="504" t="s">
        <v>336</v>
      </c>
      <c r="O309" s="527">
        <f>Resumen_año!$C$5</f>
        <v>43559</v>
      </c>
    </row>
    <row r="310" spans="1:15" ht="15.75" customHeight="1">
      <c r="A310" s="546" t="s">
        <v>98</v>
      </c>
      <c r="B310" s="546" t="s">
        <v>99</v>
      </c>
      <c r="C310" s="546" t="s">
        <v>169</v>
      </c>
      <c r="D310" s="546" t="s">
        <v>116</v>
      </c>
      <c r="E310" s="540" t="s">
        <v>150</v>
      </c>
      <c r="F310" s="546" t="s">
        <v>103</v>
      </c>
      <c r="G310" s="546" t="s">
        <v>103</v>
      </c>
      <c r="H310" s="550">
        <f>'Merluza común Artesanal'!G245</f>
        <v>0</v>
      </c>
      <c r="I310" s="550">
        <f>'Merluza común Artesanal'!H245</f>
        <v>0</v>
      </c>
      <c r="J310" s="550">
        <f>'Merluza común Artesanal'!I245</f>
        <v>0</v>
      </c>
      <c r="K310" s="550">
        <f>'Merluza común Artesanal'!J245</f>
        <v>0</v>
      </c>
      <c r="L310" s="550">
        <f>'Merluza común Artesanal'!K245</f>
        <v>0</v>
      </c>
      <c r="M310" s="553">
        <f>'Merluza común Artesanal'!L245</f>
        <v>0</v>
      </c>
      <c r="N310" s="504" t="str">
        <f>'Merluza común Artesanal'!M245</f>
        <v>-</v>
      </c>
      <c r="O310" s="527">
        <f>Resumen_año!$C$5</f>
        <v>43559</v>
      </c>
    </row>
    <row r="311" spans="1:15" ht="15.75" customHeight="1">
      <c r="A311" s="546" t="s">
        <v>98</v>
      </c>
      <c r="B311" s="546" t="s">
        <v>99</v>
      </c>
      <c r="C311" s="546" t="s">
        <v>169</v>
      </c>
      <c r="D311" s="546" t="s">
        <v>116</v>
      </c>
      <c r="E311" s="540" t="s">
        <v>150</v>
      </c>
      <c r="F311" s="546" t="s">
        <v>104</v>
      </c>
      <c r="G311" s="546" t="s">
        <v>105</v>
      </c>
      <c r="H311" s="550">
        <f>'Merluza común Artesanal'!G246</f>
        <v>13.375</v>
      </c>
      <c r="I311" s="550">
        <f>'Merluza común Artesanal'!H246</f>
        <v>0</v>
      </c>
      <c r="J311" s="550">
        <f>'Merluza común Artesanal'!I246</f>
        <v>13.375</v>
      </c>
      <c r="K311" s="550">
        <f>'Merluza común Artesanal'!J246</f>
        <v>0</v>
      </c>
      <c r="L311" s="550">
        <f>'Merluza común Artesanal'!K246</f>
        <v>13.375</v>
      </c>
      <c r="M311" s="553">
        <f>'Merluza común Artesanal'!L246</f>
        <v>0</v>
      </c>
      <c r="N311" s="504" t="str">
        <f>'Merluza común Artesanal'!M246</f>
        <v>-</v>
      </c>
      <c r="O311" s="527">
        <f>Resumen_año!$C$5</f>
        <v>43559</v>
      </c>
    </row>
    <row r="312" spans="1:15" ht="15.75" customHeight="1">
      <c r="A312" s="546" t="s">
        <v>98</v>
      </c>
      <c r="B312" s="546" t="s">
        <v>99</v>
      </c>
      <c r="C312" s="546" t="s">
        <v>169</v>
      </c>
      <c r="D312" s="546" t="s">
        <v>116</v>
      </c>
      <c r="E312" s="540" t="s">
        <v>150</v>
      </c>
      <c r="F312" s="546" t="s">
        <v>106</v>
      </c>
      <c r="G312" s="546" t="s">
        <v>107</v>
      </c>
      <c r="H312" s="550">
        <f>'Merluza común Artesanal'!G247</f>
        <v>13.452</v>
      </c>
      <c r="I312" s="550">
        <f>'Merluza común Artesanal'!H247</f>
        <v>0</v>
      </c>
      <c r="J312" s="550">
        <f>'Merluza común Artesanal'!I247</f>
        <v>26.826999999999998</v>
      </c>
      <c r="K312" s="550">
        <f>'Merluza común Artesanal'!J247</f>
        <v>0</v>
      </c>
      <c r="L312" s="550">
        <f>'Merluza común Artesanal'!K247</f>
        <v>26.826999999999998</v>
      </c>
      <c r="M312" s="553">
        <f>'Merluza común Artesanal'!L247</f>
        <v>0</v>
      </c>
      <c r="N312" s="504" t="str">
        <f>'Merluza común Artesanal'!M247</f>
        <v>-</v>
      </c>
      <c r="O312" s="527">
        <f>Resumen_año!$C$5</f>
        <v>43559</v>
      </c>
    </row>
    <row r="313" spans="1:15" ht="15.75" customHeight="1">
      <c r="A313" s="546" t="s">
        <v>98</v>
      </c>
      <c r="B313" s="546" t="s">
        <v>99</v>
      </c>
      <c r="C313" s="546" t="s">
        <v>169</v>
      </c>
      <c r="D313" s="546" t="s">
        <v>116</v>
      </c>
      <c r="E313" s="540" t="s">
        <v>150</v>
      </c>
      <c r="F313" s="546" t="s">
        <v>103</v>
      </c>
      <c r="G313" s="546" t="s">
        <v>107</v>
      </c>
      <c r="H313" s="550">
        <f>'Merluza común Artesanal'!N245</f>
        <v>26.826999999999998</v>
      </c>
      <c r="I313" s="550">
        <f>'Merluza común Artesanal'!O245</f>
        <v>0</v>
      </c>
      <c r="J313" s="550">
        <f>'Merluza común Artesanal'!P245</f>
        <v>26.826999999999998</v>
      </c>
      <c r="K313" s="550">
        <f>'Merluza común Artesanal'!Q245</f>
        <v>0</v>
      </c>
      <c r="L313" s="550">
        <f>'Merluza común Artesanal'!R245</f>
        <v>26.826999999999998</v>
      </c>
      <c r="M313" s="553">
        <f>'Merluza común Artesanal'!S245</f>
        <v>0</v>
      </c>
      <c r="N313" s="504" t="s">
        <v>336</v>
      </c>
      <c r="O313" s="527">
        <f>Resumen_año!$C$5</f>
        <v>43559</v>
      </c>
    </row>
    <row r="314" spans="1:15" ht="15.75" customHeight="1">
      <c r="A314" s="546" t="s">
        <v>98</v>
      </c>
      <c r="B314" s="546" t="s">
        <v>99</v>
      </c>
      <c r="C314" s="546" t="s">
        <v>169</v>
      </c>
      <c r="D314" s="546" t="s">
        <v>116</v>
      </c>
      <c r="E314" s="540" t="s">
        <v>151</v>
      </c>
      <c r="F314" s="546" t="s">
        <v>103</v>
      </c>
      <c r="G314" s="546" t="s">
        <v>103</v>
      </c>
      <c r="H314" s="550">
        <f>'Merluza común Artesanal'!G248</f>
        <v>0</v>
      </c>
      <c r="I314" s="550">
        <f>'Merluza común Artesanal'!H248</f>
        <v>0</v>
      </c>
      <c r="J314" s="550">
        <f>'Merluza común Artesanal'!I248</f>
        <v>0</v>
      </c>
      <c r="K314" s="550">
        <f>'Merluza común Artesanal'!J248</f>
        <v>0</v>
      </c>
      <c r="L314" s="550">
        <f>'Merluza común Artesanal'!K248</f>
        <v>0</v>
      </c>
      <c r="M314" s="553">
        <f>'Merluza común Artesanal'!L248</f>
        <v>0</v>
      </c>
      <c r="N314" s="504" t="str">
        <f>'Merluza común Artesanal'!M248</f>
        <v>-</v>
      </c>
      <c r="O314" s="527">
        <f>Resumen_año!$C$5</f>
        <v>43559</v>
      </c>
    </row>
    <row r="315" spans="1:15" ht="15.75" customHeight="1">
      <c r="A315" s="546" t="s">
        <v>98</v>
      </c>
      <c r="B315" s="546" t="s">
        <v>99</v>
      </c>
      <c r="C315" s="546" t="s">
        <v>169</v>
      </c>
      <c r="D315" s="546" t="s">
        <v>116</v>
      </c>
      <c r="E315" s="540" t="s">
        <v>151</v>
      </c>
      <c r="F315" s="546" t="s">
        <v>104</v>
      </c>
      <c r="G315" s="546" t="s">
        <v>105</v>
      </c>
      <c r="H315" s="550">
        <f>'Merluza común Artesanal'!G249</f>
        <v>197.02500000000001</v>
      </c>
      <c r="I315" s="550">
        <f>'Merluza común Artesanal'!H249</f>
        <v>0</v>
      </c>
      <c r="J315" s="550">
        <f>'Merluza común Artesanal'!I249</f>
        <v>197.02500000000001</v>
      </c>
      <c r="K315" s="550">
        <f>'Merluza común Artesanal'!J249</f>
        <v>0.78</v>
      </c>
      <c r="L315" s="550">
        <f>'Merluza común Artesanal'!K249</f>
        <v>196.245</v>
      </c>
      <c r="M315" s="553">
        <f>'Merluza común Artesanal'!L249</f>
        <v>3.9588884659307192E-3</v>
      </c>
      <c r="N315" s="504" t="str">
        <f>'Merluza común Artesanal'!M249</f>
        <v>-</v>
      </c>
      <c r="O315" s="527">
        <f>Resumen_año!$C$5</f>
        <v>43559</v>
      </c>
    </row>
    <row r="316" spans="1:15" ht="15.75" customHeight="1">
      <c r="A316" s="546" t="s">
        <v>98</v>
      </c>
      <c r="B316" s="546" t="s">
        <v>99</v>
      </c>
      <c r="C316" s="546" t="s">
        <v>169</v>
      </c>
      <c r="D316" s="546" t="s">
        <v>116</v>
      </c>
      <c r="E316" s="540" t="s">
        <v>151</v>
      </c>
      <c r="F316" s="546" t="s">
        <v>106</v>
      </c>
      <c r="G316" s="546" t="s">
        <v>107</v>
      </c>
      <c r="H316" s="550">
        <f>'Merluza común Artesanal'!G250</f>
        <v>198.166</v>
      </c>
      <c r="I316" s="550">
        <f>'Merluza común Artesanal'!H250</f>
        <v>0</v>
      </c>
      <c r="J316" s="550">
        <f>'Merluza común Artesanal'!I250</f>
        <v>394.411</v>
      </c>
      <c r="K316" s="550">
        <f>'Merluza común Artesanal'!J250</f>
        <v>0</v>
      </c>
      <c r="L316" s="550">
        <f>'Merluza común Artesanal'!K250</f>
        <v>394.411</v>
      </c>
      <c r="M316" s="553">
        <f>'Merluza común Artesanal'!L250</f>
        <v>0</v>
      </c>
      <c r="N316" s="504" t="str">
        <f>'Merluza común Artesanal'!M250</f>
        <v>-</v>
      </c>
      <c r="O316" s="527">
        <f>Resumen_año!$C$5</f>
        <v>43559</v>
      </c>
    </row>
    <row r="317" spans="1:15" ht="15.75" customHeight="1">
      <c r="A317" s="546" t="s">
        <v>98</v>
      </c>
      <c r="B317" s="546" t="s">
        <v>99</v>
      </c>
      <c r="C317" s="546" t="s">
        <v>169</v>
      </c>
      <c r="D317" s="546" t="s">
        <v>116</v>
      </c>
      <c r="E317" s="540" t="s">
        <v>151</v>
      </c>
      <c r="F317" s="546" t="s">
        <v>103</v>
      </c>
      <c r="G317" s="546" t="s">
        <v>107</v>
      </c>
      <c r="H317" s="550">
        <f>'Merluza común Artesanal'!N248</f>
        <v>395.19100000000003</v>
      </c>
      <c r="I317" s="550">
        <f>'Merluza común Artesanal'!O248</f>
        <v>0</v>
      </c>
      <c r="J317" s="550">
        <f>'Merluza común Artesanal'!P248</f>
        <v>395.19100000000003</v>
      </c>
      <c r="K317" s="550">
        <f>'Merluza común Artesanal'!Q248</f>
        <v>0.78</v>
      </c>
      <c r="L317" s="550">
        <f>'Merluza común Artesanal'!R248</f>
        <v>394.41100000000006</v>
      </c>
      <c r="M317" s="553">
        <f>'Merluza común Artesanal'!S248</f>
        <v>1.9737291588118148E-3</v>
      </c>
      <c r="N317" s="504" t="s">
        <v>336</v>
      </c>
      <c r="O317" s="527">
        <f>Resumen_año!$C$5</f>
        <v>43559</v>
      </c>
    </row>
    <row r="318" spans="1:15" ht="15.75" customHeight="1">
      <c r="A318" s="546" t="s">
        <v>98</v>
      </c>
      <c r="B318" s="546" t="s">
        <v>99</v>
      </c>
      <c r="C318" s="546" t="s">
        <v>169</v>
      </c>
      <c r="D318" s="546" t="s">
        <v>116</v>
      </c>
      <c r="E318" s="540" t="s">
        <v>152</v>
      </c>
      <c r="F318" s="546" t="s">
        <v>103</v>
      </c>
      <c r="G318" s="546" t="s">
        <v>103</v>
      </c>
      <c r="H318" s="550">
        <f>'Merluza común Artesanal'!G251</f>
        <v>0</v>
      </c>
      <c r="I318" s="550">
        <f>'Merluza común Artesanal'!H251</f>
        <v>0</v>
      </c>
      <c r="J318" s="550">
        <f>'Merluza común Artesanal'!I251</f>
        <v>0</v>
      </c>
      <c r="K318" s="550">
        <f>'Merluza común Artesanal'!J251</f>
        <v>0</v>
      </c>
      <c r="L318" s="550">
        <f>'Merluza común Artesanal'!K251</f>
        <v>0</v>
      </c>
      <c r="M318" s="553">
        <f>'Merluza común Artesanal'!L251</f>
        <v>0</v>
      </c>
      <c r="N318" s="504" t="str">
        <f>'Merluza común Artesanal'!M251</f>
        <v>-</v>
      </c>
      <c r="O318" s="527">
        <f>Resumen_año!$C$5</f>
        <v>43559</v>
      </c>
    </row>
    <row r="319" spans="1:15" ht="15.75" customHeight="1">
      <c r="A319" s="546" t="s">
        <v>98</v>
      </c>
      <c r="B319" s="546" t="s">
        <v>99</v>
      </c>
      <c r="C319" s="546" t="s">
        <v>169</v>
      </c>
      <c r="D319" s="546" t="s">
        <v>116</v>
      </c>
      <c r="E319" s="540" t="s">
        <v>152</v>
      </c>
      <c r="F319" s="546" t="s">
        <v>104</v>
      </c>
      <c r="G319" s="546" t="s">
        <v>105</v>
      </c>
      <c r="H319" s="550">
        <f>'Merluza común Artesanal'!G252</f>
        <v>13.119</v>
      </c>
      <c r="I319" s="550">
        <f>'Merluza común Artesanal'!H252</f>
        <v>0</v>
      </c>
      <c r="J319" s="550">
        <f>'Merluza común Artesanal'!I252</f>
        <v>13.119</v>
      </c>
      <c r="K319" s="550">
        <f>'Merluza común Artesanal'!J252</f>
        <v>0</v>
      </c>
      <c r="L319" s="550">
        <f>'Merluza común Artesanal'!K252</f>
        <v>13.119</v>
      </c>
      <c r="M319" s="553">
        <f>'Merluza común Artesanal'!L252</f>
        <v>0</v>
      </c>
      <c r="N319" s="504" t="str">
        <f>'Merluza común Artesanal'!M252</f>
        <v>-</v>
      </c>
      <c r="O319" s="527">
        <f>Resumen_año!$C$5</f>
        <v>43559</v>
      </c>
    </row>
    <row r="320" spans="1:15" ht="15.75" customHeight="1">
      <c r="A320" s="546" t="s">
        <v>98</v>
      </c>
      <c r="B320" s="546" t="s">
        <v>99</v>
      </c>
      <c r="C320" s="546" t="s">
        <v>169</v>
      </c>
      <c r="D320" s="546" t="s">
        <v>116</v>
      </c>
      <c r="E320" s="540" t="s">
        <v>152</v>
      </c>
      <c r="F320" s="546" t="s">
        <v>106</v>
      </c>
      <c r="G320" s="546" t="s">
        <v>107</v>
      </c>
      <c r="H320" s="550">
        <f>'Merluza común Artesanal'!G253</f>
        <v>13.195</v>
      </c>
      <c r="I320" s="550">
        <f>'Merluza común Artesanal'!H253</f>
        <v>0</v>
      </c>
      <c r="J320" s="550">
        <f>'Merluza común Artesanal'!I253</f>
        <v>26.314</v>
      </c>
      <c r="K320" s="550">
        <f>'Merluza común Artesanal'!J253</f>
        <v>0</v>
      </c>
      <c r="L320" s="550">
        <f>'Merluza común Artesanal'!K253</f>
        <v>26.314</v>
      </c>
      <c r="M320" s="553">
        <f>'Merluza común Artesanal'!L253</f>
        <v>0</v>
      </c>
      <c r="N320" s="504" t="str">
        <f>'Merluza común Artesanal'!M253</f>
        <v>-</v>
      </c>
      <c r="O320" s="527">
        <f>Resumen_año!$C$5</f>
        <v>43559</v>
      </c>
    </row>
    <row r="321" spans="1:15" ht="15.75" customHeight="1">
      <c r="A321" s="546" t="s">
        <v>98</v>
      </c>
      <c r="B321" s="546" t="s">
        <v>99</v>
      </c>
      <c r="C321" s="546" t="s">
        <v>169</v>
      </c>
      <c r="D321" s="546" t="s">
        <v>116</v>
      </c>
      <c r="E321" s="540" t="s">
        <v>152</v>
      </c>
      <c r="F321" s="546" t="s">
        <v>103</v>
      </c>
      <c r="G321" s="546" t="s">
        <v>107</v>
      </c>
      <c r="H321" s="550">
        <f>'Merluza común Artesanal'!N251</f>
        <v>26.314</v>
      </c>
      <c r="I321" s="550">
        <f>'Merluza común Artesanal'!O251</f>
        <v>0</v>
      </c>
      <c r="J321" s="550">
        <f>'Merluza común Artesanal'!P251</f>
        <v>26.314</v>
      </c>
      <c r="K321" s="550">
        <f>'Merluza común Artesanal'!Q251</f>
        <v>0</v>
      </c>
      <c r="L321" s="550">
        <f>'Merluza común Artesanal'!R251</f>
        <v>26.314</v>
      </c>
      <c r="M321" s="553">
        <f>'Merluza común Artesanal'!S251</f>
        <v>0</v>
      </c>
      <c r="N321" s="504" t="s">
        <v>336</v>
      </c>
      <c r="O321" s="527">
        <f>Resumen_año!$C$5</f>
        <v>43559</v>
      </c>
    </row>
    <row r="322" spans="1:15" ht="15.75" customHeight="1">
      <c r="A322" s="546" t="s">
        <v>98</v>
      </c>
      <c r="B322" s="546" t="s">
        <v>99</v>
      </c>
      <c r="C322" s="546" t="s">
        <v>169</v>
      </c>
      <c r="D322" s="546" t="s">
        <v>116</v>
      </c>
      <c r="E322" s="540" t="s">
        <v>153</v>
      </c>
      <c r="F322" s="546" t="s">
        <v>103</v>
      </c>
      <c r="G322" s="546" t="s">
        <v>103</v>
      </c>
      <c r="H322" s="550">
        <f>'Merluza común Artesanal'!G254</f>
        <v>0</v>
      </c>
      <c r="I322" s="550">
        <f>'Merluza común Artesanal'!H254</f>
        <v>0</v>
      </c>
      <c r="J322" s="550">
        <f>'Merluza común Artesanal'!I254</f>
        <v>0</v>
      </c>
      <c r="K322" s="550">
        <f>'Merluza común Artesanal'!J254</f>
        <v>0</v>
      </c>
      <c r="L322" s="550">
        <f>'Merluza común Artesanal'!K254</f>
        <v>0</v>
      </c>
      <c r="M322" s="553">
        <f>'Merluza común Artesanal'!L254</f>
        <v>0</v>
      </c>
      <c r="N322" s="504" t="str">
        <f>'Merluza común Artesanal'!M254</f>
        <v>-</v>
      </c>
      <c r="O322" s="527">
        <f>Resumen_año!$C$5</f>
        <v>43559</v>
      </c>
    </row>
    <row r="323" spans="1:15" ht="15.75" customHeight="1">
      <c r="A323" s="546" t="s">
        <v>98</v>
      </c>
      <c r="B323" s="546" t="s">
        <v>99</v>
      </c>
      <c r="C323" s="546" t="s">
        <v>169</v>
      </c>
      <c r="D323" s="546" t="s">
        <v>116</v>
      </c>
      <c r="E323" s="540" t="s">
        <v>153</v>
      </c>
      <c r="F323" s="546" t="s">
        <v>104</v>
      </c>
      <c r="G323" s="546" t="s">
        <v>105</v>
      </c>
      <c r="H323" s="550">
        <f>'Merluza común Artesanal'!G255</f>
        <v>15.32</v>
      </c>
      <c r="I323" s="550">
        <f>'Merluza común Artesanal'!H255</f>
        <v>0</v>
      </c>
      <c r="J323" s="550">
        <f>'Merluza común Artesanal'!I255</f>
        <v>15.32</v>
      </c>
      <c r="K323" s="550">
        <f>'Merluza común Artesanal'!J255</f>
        <v>0</v>
      </c>
      <c r="L323" s="550">
        <f>'Merluza común Artesanal'!K255</f>
        <v>15.32</v>
      </c>
      <c r="M323" s="553">
        <f>'Merluza común Artesanal'!L255</f>
        <v>0</v>
      </c>
      <c r="N323" s="504" t="str">
        <f>'Merluza común Artesanal'!M255</f>
        <v>-</v>
      </c>
      <c r="O323" s="527">
        <f>Resumen_año!$C$5</f>
        <v>43559</v>
      </c>
    </row>
    <row r="324" spans="1:15" ht="15.75" customHeight="1">
      <c r="A324" s="546" t="s">
        <v>98</v>
      </c>
      <c r="B324" s="546" t="s">
        <v>99</v>
      </c>
      <c r="C324" s="546" t="s">
        <v>169</v>
      </c>
      <c r="D324" s="546" t="s">
        <v>116</v>
      </c>
      <c r="E324" s="540" t="s">
        <v>153</v>
      </c>
      <c r="F324" s="546" t="s">
        <v>106</v>
      </c>
      <c r="G324" s="546" t="s">
        <v>107</v>
      </c>
      <c r="H324" s="550">
        <f>'Merluza común Artesanal'!G256</f>
        <v>15.409000000000001</v>
      </c>
      <c r="I324" s="550">
        <f>'Merluza común Artesanal'!H256</f>
        <v>0</v>
      </c>
      <c r="J324" s="550">
        <f>'Merluza común Artesanal'!I256</f>
        <v>30.728999999999999</v>
      </c>
      <c r="K324" s="550">
        <f>'Merluza común Artesanal'!J256</f>
        <v>0</v>
      </c>
      <c r="L324" s="550">
        <f>'Merluza común Artesanal'!K256</f>
        <v>30.728999999999999</v>
      </c>
      <c r="M324" s="553">
        <f>'Merluza común Artesanal'!L256</f>
        <v>0</v>
      </c>
      <c r="N324" s="504" t="str">
        <f>'Merluza común Artesanal'!M256</f>
        <v>-</v>
      </c>
      <c r="O324" s="527">
        <f>Resumen_año!$C$5</f>
        <v>43559</v>
      </c>
    </row>
    <row r="325" spans="1:15" ht="15.75" customHeight="1">
      <c r="A325" s="546" t="s">
        <v>98</v>
      </c>
      <c r="B325" s="546" t="s">
        <v>99</v>
      </c>
      <c r="C325" s="546" t="s">
        <v>169</v>
      </c>
      <c r="D325" s="546" t="s">
        <v>116</v>
      </c>
      <c r="E325" s="540" t="s">
        <v>153</v>
      </c>
      <c r="F325" s="546" t="s">
        <v>103</v>
      </c>
      <c r="G325" s="546" t="s">
        <v>107</v>
      </c>
      <c r="H325" s="550">
        <f>'Merluza común Artesanal'!N254</f>
        <v>30.728999999999999</v>
      </c>
      <c r="I325" s="550">
        <f>'Merluza común Artesanal'!O254</f>
        <v>0</v>
      </c>
      <c r="J325" s="550">
        <f>'Merluza común Artesanal'!P254</f>
        <v>30.728999999999999</v>
      </c>
      <c r="K325" s="550">
        <f>'Merluza común Artesanal'!Q254</f>
        <v>0</v>
      </c>
      <c r="L325" s="550">
        <f>'Merluza común Artesanal'!R254</f>
        <v>30.728999999999999</v>
      </c>
      <c r="M325" s="553">
        <f>'Merluza común Artesanal'!S254</f>
        <v>0</v>
      </c>
      <c r="N325" s="504" t="s">
        <v>336</v>
      </c>
      <c r="O325" s="527">
        <f>Resumen_año!$C$5</f>
        <v>43559</v>
      </c>
    </row>
    <row r="326" spans="1:15" ht="15.75" customHeight="1">
      <c r="A326" s="546" t="s">
        <v>98</v>
      </c>
      <c r="B326" s="546" t="s">
        <v>99</v>
      </c>
      <c r="C326" s="546" t="s">
        <v>169</v>
      </c>
      <c r="D326" s="546" t="s">
        <v>116</v>
      </c>
      <c r="E326" s="540" t="s">
        <v>530</v>
      </c>
      <c r="F326" s="546" t="s">
        <v>103</v>
      </c>
      <c r="G326" s="546" t="s">
        <v>103</v>
      </c>
      <c r="H326" s="550">
        <f>'Merluza común Artesanal'!G257</f>
        <v>0</v>
      </c>
      <c r="I326" s="550">
        <f>'Merluza común Artesanal'!H257</f>
        <v>0</v>
      </c>
      <c r="J326" s="550">
        <f>'Merluza común Artesanal'!I257</f>
        <v>0</v>
      </c>
      <c r="K326" s="550">
        <f>'Merluza común Artesanal'!J257</f>
        <v>0</v>
      </c>
      <c r="L326" s="550">
        <f>'Merluza común Artesanal'!K257</f>
        <v>0</v>
      </c>
      <c r="M326" s="553">
        <f>'Merluza común Artesanal'!L257</f>
        <v>0</v>
      </c>
      <c r="N326" s="504" t="str">
        <f>'Merluza común Artesanal'!M257</f>
        <v>-</v>
      </c>
      <c r="O326" s="527">
        <f>Resumen_año!$C$5</f>
        <v>43559</v>
      </c>
    </row>
    <row r="327" spans="1:15" ht="15.75" customHeight="1">
      <c r="A327" s="546" t="s">
        <v>98</v>
      </c>
      <c r="B327" s="546" t="s">
        <v>99</v>
      </c>
      <c r="C327" s="546" t="s">
        <v>169</v>
      </c>
      <c r="D327" s="546" t="s">
        <v>116</v>
      </c>
      <c r="E327" s="540" t="s">
        <v>530</v>
      </c>
      <c r="F327" s="546" t="s">
        <v>104</v>
      </c>
      <c r="G327" s="546" t="s">
        <v>105</v>
      </c>
      <c r="H327" s="550">
        <f>'Merluza común Artesanal'!G258</f>
        <v>23.856000000000002</v>
      </c>
      <c r="I327" s="550">
        <f>'Merluza común Artesanal'!H258</f>
        <v>0</v>
      </c>
      <c r="J327" s="550">
        <f>'Merluza común Artesanal'!I258</f>
        <v>23.856000000000002</v>
      </c>
      <c r="K327" s="550">
        <f>'Merluza común Artesanal'!J258</f>
        <v>0</v>
      </c>
      <c r="L327" s="550">
        <f>'Merluza común Artesanal'!K258</f>
        <v>23.856000000000002</v>
      </c>
      <c r="M327" s="553">
        <f>'Merluza común Artesanal'!L258</f>
        <v>0</v>
      </c>
      <c r="N327" s="504" t="str">
        <f>'Merluza común Artesanal'!M258</f>
        <v>-</v>
      </c>
      <c r="O327" s="527">
        <f>Resumen_año!$C$5</f>
        <v>43559</v>
      </c>
    </row>
    <row r="328" spans="1:15" ht="15.75" customHeight="1">
      <c r="A328" s="546" t="s">
        <v>98</v>
      </c>
      <c r="B328" s="546" t="s">
        <v>99</v>
      </c>
      <c r="C328" s="546" t="s">
        <v>169</v>
      </c>
      <c r="D328" s="546" t="s">
        <v>116</v>
      </c>
      <c r="E328" s="540" t="s">
        <v>530</v>
      </c>
      <c r="F328" s="546" t="s">
        <v>106</v>
      </c>
      <c r="G328" s="546" t="s">
        <v>107</v>
      </c>
      <c r="H328" s="550">
        <f>'Merluza común Artesanal'!G259</f>
        <v>23.995000000000001</v>
      </c>
      <c r="I328" s="550">
        <f>'Merluza común Artesanal'!H259</f>
        <v>0</v>
      </c>
      <c r="J328" s="550">
        <f>'Merluza común Artesanal'!I259</f>
        <v>47.850999999999999</v>
      </c>
      <c r="K328" s="550">
        <f>'Merluza común Artesanal'!J259</f>
        <v>0</v>
      </c>
      <c r="L328" s="550">
        <f>'Merluza común Artesanal'!K259</f>
        <v>47.850999999999999</v>
      </c>
      <c r="M328" s="553">
        <f>'Merluza común Artesanal'!L259</f>
        <v>0</v>
      </c>
      <c r="N328" s="504" t="str">
        <f>'Merluza común Artesanal'!M259</f>
        <v>-</v>
      </c>
      <c r="O328" s="527">
        <f>Resumen_año!$C$5</f>
        <v>43559</v>
      </c>
    </row>
    <row r="329" spans="1:15" ht="15.75" customHeight="1">
      <c r="A329" s="546" t="s">
        <v>98</v>
      </c>
      <c r="B329" s="546" t="s">
        <v>99</v>
      </c>
      <c r="C329" s="546" t="s">
        <v>169</v>
      </c>
      <c r="D329" s="546" t="s">
        <v>116</v>
      </c>
      <c r="E329" s="540" t="s">
        <v>530</v>
      </c>
      <c r="F329" s="546" t="s">
        <v>103</v>
      </c>
      <c r="G329" s="546" t="s">
        <v>107</v>
      </c>
      <c r="H329" s="550">
        <f>'Merluza común Artesanal'!N257</f>
        <v>47.850999999999999</v>
      </c>
      <c r="I329" s="550">
        <f>'Merluza común Artesanal'!O257</f>
        <v>0</v>
      </c>
      <c r="J329" s="550">
        <f>'Merluza común Artesanal'!P257</f>
        <v>47.850999999999999</v>
      </c>
      <c r="K329" s="550">
        <f>'Merluza común Artesanal'!Q257</f>
        <v>0</v>
      </c>
      <c r="L329" s="550">
        <f>'Merluza común Artesanal'!R257</f>
        <v>47.850999999999999</v>
      </c>
      <c r="M329" s="553">
        <f>'Merluza común Artesanal'!S257</f>
        <v>0</v>
      </c>
      <c r="N329" s="504" t="s">
        <v>336</v>
      </c>
      <c r="O329" s="527">
        <f>Resumen_año!$C$5</f>
        <v>43559</v>
      </c>
    </row>
    <row r="330" spans="1:15" ht="15.75" customHeight="1">
      <c r="A330" s="546" t="s">
        <v>98</v>
      </c>
      <c r="B330" s="546" t="s">
        <v>99</v>
      </c>
      <c r="C330" s="546" t="s">
        <v>169</v>
      </c>
      <c r="D330" s="546" t="s">
        <v>116</v>
      </c>
      <c r="E330" s="540" t="s">
        <v>154</v>
      </c>
      <c r="F330" s="546" t="s">
        <v>103</v>
      </c>
      <c r="G330" s="546" t="s">
        <v>103</v>
      </c>
      <c r="H330" s="550">
        <f>'Merluza común Artesanal'!G260</f>
        <v>0</v>
      </c>
      <c r="I330" s="550">
        <f>'Merluza común Artesanal'!H260</f>
        <v>0</v>
      </c>
      <c r="J330" s="550">
        <f>'Merluza común Artesanal'!I260</f>
        <v>0</v>
      </c>
      <c r="K330" s="550">
        <f>'Merluza común Artesanal'!J260</f>
        <v>0</v>
      </c>
      <c r="L330" s="550">
        <f>'Merluza común Artesanal'!K260</f>
        <v>0</v>
      </c>
      <c r="M330" s="553">
        <f>'Merluza común Artesanal'!L260</f>
        <v>0</v>
      </c>
      <c r="N330" s="504" t="str">
        <f>'Merluza común Artesanal'!M260</f>
        <v>-</v>
      </c>
      <c r="O330" s="527">
        <f>Resumen_año!$C$5</f>
        <v>43559</v>
      </c>
    </row>
    <row r="331" spans="1:15" ht="15.75" customHeight="1">
      <c r="A331" s="546" t="s">
        <v>98</v>
      </c>
      <c r="B331" s="546" t="s">
        <v>99</v>
      </c>
      <c r="C331" s="546" t="s">
        <v>169</v>
      </c>
      <c r="D331" s="546" t="s">
        <v>116</v>
      </c>
      <c r="E331" s="540" t="s">
        <v>154</v>
      </c>
      <c r="F331" s="546" t="s">
        <v>104</v>
      </c>
      <c r="G331" s="546" t="s">
        <v>105</v>
      </c>
      <c r="H331" s="550">
        <f>'Merluza común Artesanal'!G261</f>
        <v>1.7649999999999999</v>
      </c>
      <c r="I331" s="550">
        <f>'Merluza común Artesanal'!H261</f>
        <v>0</v>
      </c>
      <c r="J331" s="550">
        <f>'Merluza común Artesanal'!I261</f>
        <v>1.7649999999999999</v>
      </c>
      <c r="K331" s="550">
        <f>'Merluza común Artesanal'!J261</f>
        <v>0</v>
      </c>
      <c r="L331" s="550">
        <f>'Merluza común Artesanal'!K261</f>
        <v>1.7649999999999999</v>
      </c>
      <c r="M331" s="553">
        <f>'Merluza común Artesanal'!L261</f>
        <v>0</v>
      </c>
      <c r="N331" s="504" t="str">
        <f>'Merluza común Artesanal'!M261</f>
        <v>-</v>
      </c>
      <c r="O331" s="527">
        <f>Resumen_año!$C$5</f>
        <v>43559</v>
      </c>
    </row>
    <row r="332" spans="1:15" ht="15.75" customHeight="1">
      <c r="A332" s="546" t="s">
        <v>98</v>
      </c>
      <c r="B332" s="546" t="s">
        <v>99</v>
      </c>
      <c r="C332" s="546" t="s">
        <v>169</v>
      </c>
      <c r="D332" s="546" t="s">
        <v>116</v>
      </c>
      <c r="E332" s="540" t="s">
        <v>154</v>
      </c>
      <c r="F332" s="546" t="s">
        <v>106</v>
      </c>
      <c r="G332" s="546" t="s">
        <v>107</v>
      </c>
      <c r="H332" s="550">
        <f>'Merluza común Artesanal'!G262</f>
        <v>1.7749999999999999</v>
      </c>
      <c r="I332" s="550">
        <f>'Merluza común Artesanal'!H262</f>
        <v>0</v>
      </c>
      <c r="J332" s="550">
        <f>'Merluza común Artesanal'!I262</f>
        <v>3.54</v>
      </c>
      <c r="K332" s="550">
        <f>'Merluza común Artesanal'!J262</f>
        <v>0</v>
      </c>
      <c r="L332" s="550">
        <f>'Merluza común Artesanal'!K262</f>
        <v>3.54</v>
      </c>
      <c r="M332" s="553">
        <f>'Merluza común Artesanal'!L262</f>
        <v>0</v>
      </c>
      <c r="N332" s="504" t="str">
        <f>'Merluza común Artesanal'!M262</f>
        <v>-</v>
      </c>
      <c r="O332" s="527">
        <f>Resumen_año!$C$5</f>
        <v>43559</v>
      </c>
    </row>
    <row r="333" spans="1:15" ht="15.75" customHeight="1">
      <c r="A333" s="546" t="s">
        <v>98</v>
      </c>
      <c r="B333" s="546" t="s">
        <v>99</v>
      </c>
      <c r="C333" s="546" t="s">
        <v>169</v>
      </c>
      <c r="D333" s="546" t="s">
        <v>116</v>
      </c>
      <c r="E333" s="540" t="s">
        <v>154</v>
      </c>
      <c r="F333" s="546" t="s">
        <v>103</v>
      </c>
      <c r="G333" s="546" t="s">
        <v>107</v>
      </c>
      <c r="H333" s="550">
        <f>'Merluza común Artesanal'!N260</f>
        <v>3.54</v>
      </c>
      <c r="I333" s="550">
        <f>'Merluza común Artesanal'!O260</f>
        <v>0</v>
      </c>
      <c r="J333" s="550">
        <f>'Merluza común Artesanal'!P260</f>
        <v>3.54</v>
      </c>
      <c r="K333" s="550">
        <f>'Merluza común Artesanal'!Q260</f>
        <v>0</v>
      </c>
      <c r="L333" s="550">
        <f>'Merluza común Artesanal'!R260</f>
        <v>3.54</v>
      </c>
      <c r="M333" s="553">
        <f>'Merluza común Artesanal'!S260</f>
        <v>0</v>
      </c>
      <c r="N333" s="504" t="s">
        <v>336</v>
      </c>
      <c r="O333" s="527">
        <f>Resumen_año!$C$5</f>
        <v>43559</v>
      </c>
    </row>
    <row r="334" spans="1:15" ht="15.75" customHeight="1">
      <c r="A334" s="546" t="s">
        <v>98</v>
      </c>
      <c r="B334" s="546" t="s">
        <v>99</v>
      </c>
      <c r="C334" s="546" t="s">
        <v>169</v>
      </c>
      <c r="D334" s="546" t="s">
        <v>116</v>
      </c>
      <c r="E334" s="540" t="s">
        <v>155</v>
      </c>
      <c r="F334" s="546" t="s">
        <v>103</v>
      </c>
      <c r="G334" s="546" t="s">
        <v>103</v>
      </c>
      <c r="H334" s="550">
        <f>'Merluza común Artesanal'!G263</f>
        <v>0</v>
      </c>
      <c r="I334" s="550">
        <f>'Merluza común Artesanal'!H263</f>
        <v>0</v>
      </c>
      <c r="J334" s="550">
        <f>'Merluza común Artesanal'!I263</f>
        <v>0</v>
      </c>
      <c r="K334" s="550">
        <f>'Merluza común Artesanal'!J263</f>
        <v>0</v>
      </c>
      <c r="L334" s="550">
        <f>'Merluza común Artesanal'!K263</f>
        <v>0</v>
      </c>
      <c r="M334" s="553">
        <f>'Merluza común Artesanal'!L263</f>
        <v>0</v>
      </c>
      <c r="N334" s="504" t="str">
        <f>'Merluza común Artesanal'!M263</f>
        <v>-</v>
      </c>
      <c r="O334" s="527">
        <f>Resumen_año!$C$5</f>
        <v>43559</v>
      </c>
    </row>
    <row r="335" spans="1:15" ht="15.75" customHeight="1">
      <c r="A335" s="546" t="s">
        <v>98</v>
      </c>
      <c r="B335" s="546" t="s">
        <v>99</v>
      </c>
      <c r="C335" s="546" t="s">
        <v>169</v>
      </c>
      <c r="D335" s="546" t="s">
        <v>116</v>
      </c>
      <c r="E335" s="540" t="s">
        <v>155</v>
      </c>
      <c r="F335" s="546" t="s">
        <v>104</v>
      </c>
      <c r="G335" s="546" t="s">
        <v>105</v>
      </c>
      <c r="H335" s="550">
        <f>'Merluza común Artesanal'!G264</f>
        <v>3.3220000000000001</v>
      </c>
      <c r="I335" s="550">
        <f>'Merluza común Artesanal'!H264</f>
        <v>0</v>
      </c>
      <c r="J335" s="550">
        <f>'Merluza común Artesanal'!I264</f>
        <v>3.3220000000000001</v>
      </c>
      <c r="K335" s="550">
        <f>'Merluza común Artesanal'!J264</f>
        <v>0</v>
      </c>
      <c r="L335" s="550">
        <f>'Merluza común Artesanal'!K264</f>
        <v>3.3220000000000001</v>
      </c>
      <c r="M335" s="553">
        <f>'Merluza común Artesanal'!L264</f>
        <v>0</v>
      </c>
      <c r="N335" s="504" t="str">
        <f>'Merluza común Artesanal'!M264</f>
        <v>-</v>
      </c>
      <c r="O335" s="527">
        <f>Resumen_año!$C$5</f>
        <v>43559</v>
      </c>
    </row>
    <row r="336" spans="1:15" ht="15.75" customHeight="1">
      <c r="A336" s="546" t="s">
        <v>98</v>
      </c>
      <c r="B336" s="546" t="s">
        <v>99</v>
      </c>
      <c r="C336" s="546" t="s">
        <v>169</v>
      </c>
      <c r="D336" s="546" t="s">
        <v>116</v>
      </c>
      <c r="E336" s="540" t="s">
        <v>155</v>
      </c>
      <c r="F336" s="546" t="s">
        <v>106</v>
      </c>
      <c r="G336" s="546" t="s">
        <v>107</v>
      </c>
      <c r="H336" s="550">
        <f>'Merluza común Artesanal'!G265</f>
        <v>3.3410000000000002</v>
      </c>
      <c r="I336" s="550">
        <f>'Merluza común Artesanal'!H265</f>
        <v>0</v>
      </c>
      <c r="J336" s="550">
        <f>'Merluza común Artesanal'!I265</f>
        <v>6.6630000000000003</v>
      </c>
      <c r="K336" s="550">
        <f>'Merluza común Artesanal'!J265</f>
        <v>0</v>
      </c>
      <c r="L336" s="550">
        <f>'Merluza común Artesanal'!K265</f>
        <v>6.6630000000000003</v>
      </c>
      <c r="M336" s="553">
        <f>'Merluza común Artesanal'!L265</f>
        <v>0</v>
      </c>
      <c r="N336" s="504" t="str">
        <f>'Merluza común Artesanal'!M265</f>
        <v>-</v>
      </c>
      <c r="O336" s="527">
        <f>Resumen_año!$C$5</f>
        <v>43559</v>
      </c>
    </row>
    <row r="337" spans="1:15" ht="15.75" customHeight="1">
      <c r="A337" s="546" t="s">
        <v>98</v>
      </c>
      <c r="B337" s="546" t="s">
        <v>99</v>
      </c>
      <c r="C337" s="546" t="s">
        <v>169</v>
      </c>
      <c r="D337" s="546" t="s">
        <v>116</v>
      </c>
      <c r="E337" s="540" t="s">
        <v>155</v>
      </c>
      <c r="F337" s="546" t="s">
        <v>103</v>
      </c>
      <c r="G337" s="546" t="s">
        <v>107</v>
      </c>
      <c r="H337" s="550">
        <f>'Merluza común Artesanal'!N263</f>
        <v>6.6630000000000003</v>
      </c>
      <c r="I337" s="550">
        <f>'Merluza común Artesanal'!O263</f>
        <v>0</v>
      </c>
      <c r="J337" s="550">
        <f>'Merluza común Artesanal'!P263</f>
        <v>6.6630000000000003</v>
      </c>
      <c r="K337" s="550">
        <f>'Merluza común Artesanal'!Q263</f>
        <v>0</v>
      </c>
      <c r="L337" s="550">
        <f>'Merluza común Artesanal'!R263</f>
        <v>6.6630000000000003</v>
      </c>
      <c r="M337" s="553">
        <f>'Merluza común Artesanal'!S263</f>
        <v>0</v>
      </c>
      <c r="N337" s="504" t="s">
        <v>336</v>
      </c>
      <c r="O337" s="527">
        <f>Resumen_año!$C$5</f>
        <v>43559</v>
      </c>
    </row>
    <row r="338" spans="1:15" ht="15.75" customHeight="1">
      <c r="A338" s="546" t="s">
        <v>98</v>
      </c>
      <c r="B338" s="546" t="s">
        <v>99</v>
      </c>
      <c r="C338" s="546" t="s">
        <v>169</v>
      </c>
      <c r="D338" s="546" t="s">
        <v>116</v>
      </c>
      <c r="E338" s="540" t="s">
        <v>157</v>
      </c>
      <c r="F338" s="546" t="s">
        <v>103</v>
      </c>
      <c r="G338" s="546" t="s">
        <v>103</v>
      </c>
      <c r="H338" s="550">
        <f>'Merluza común Artesanal'!G266</f>
        <v>0</v>
      </c>
      <c r="I338" s="550">
        <f>'Merluza común Artesanal'!H266</f>
        <v>0</v>
      </c>
      <c r="J338" s="550">
        <f>'Merluza común Artesanal'!I266</f>
        <v>0</v>
      </c>
      <c r="K338" s="550">
        <f>'Merluza común Artesanal'!J266</f>
        <v>0</v>
      </c>
      <c r="L338" s="550">
        <f>'Merluza común Artesanal'!K266</f>
        <v>0</v>
      </c>
      <c r="M338" s="553">
        <f>'Merluza común Artesanal'!L266</f>
        <v>0</v>
      </c>
      <c r="N338" s="504" t="str">
        <f>'Merluza común Artesanal'!M266</f>
        <v>-</v>
      </c>
      <c r="O338" s="527">
        <f>Resumen_año!$C$5</f>
        <v>43559</v>
      </c>
    </row>
    <row r="339" spans="1:15" ht="15.75" customHeight="1">
      <c r="A339" s="546" t="s">
        <v>98</v>
      </c>
      <c r="B339" s="546" t="s">
        <v>99</v>
      </c>
      <c r="C339" s="546" t="s">
        <v>169</v>
      </c>
      <c r="D339" s="546" t="s">
        <v>116</v>
      </c>
      <c r="E339" s="540" t="s">
        <v>157</v>
      </c>
      <c r="F339" s="546" t="s">
        <v>104</v>
      </c>
      <c r="G339" s="546" t="s">
        <v>105</v>
      </c>
      <c r="H339" s="550">
        <f>'Merluza común Artesanal'!G267</f>
        <v>10.191000000000001</v>
      </c>
      <c r="I339" s="550">
        <f>'Merluza común Artesanal'!H267</f>
        <v>0</v>
      </c>
      <c r="J339" s="550">
        <f>'Merluza común Artesanal'!I267</f>
        <v>10.191000000000001</v>
      </c>
      <c r="K339" s="550">
        <f>'Merluza común Artesanal'!J267</f>
        <v>0</v>
      </c>
      <c r="L339" s="550">
        <f>'Merluza común Artesanal'!K267</f>
        <v>10.191000000000001</v>
      </c>
      <c r="M339" s="553">
        <f>'Merluza común Artesanal'!L267</f>
        <v>0</v>
      </c>
      <c r="N339" s="504" t="str">
        <f>'Merluza común Artesanal'!M267</f>
        <v>-</v>
      </c>
      <c r="O339" s="527">
        <f>Resumen_año!$C$5</f>
        <v>43559</v>
      </c>
    </row>
    <row r="340" spans="1:15" ht="15.75" customHeight="1">
      <c r="A340" s="546" t="s">
        <v>98</v>
      </c>
      <c r="B340" s="546" t="s">
        <v>99</v>
      </c>
      <c r="C340" s="546" t="s">
        <v>169</v>
      </c>
      <c r="D340" s="546" t="s">
        <v>116</v>
      </c>
      <c r="E340" s="540" t="s">
        <v>157</v>
      </c>
      <c r="F340" s="546" t="s">
        <v>106</v>
      </c>
      <c r="G340" s="546" t="s">
        <v>107</v>
      </c>
      <c r="H340" s="550">
        <f>'Merluza común Artesanal'!G268</f>
        <v>10.25</v>
      </c>
      <c r="I340" s="550">
        <f>'Merluza común Artesanal'!H268</f>
        <v>0</v>
      </c>
      <c r="J340" s="550">
        <f>'Merluza común Artesanal'!I268</f>
        <v>20.441000000000003</v>
      </c>
      <c r="K340" s="550">
        <f>'Merluza común Artesanal'!J268</f>
        <v>0</v>
      </c>
      <c r="L340" s="550">
        <f>'Merluza común Artesanal'!K268</f>
        <v>20.441000000000003</v>
      </c>
      <c r="M340" s="553">
        <f>'Merluza común Artesanal'!L268</f>
        <v>0</v>
      </c>
      <c r="N340" s="504" t="str">
        <f>'Merluza común Artesanal'!M268</f>
        <v>-</v>
      </c>
      <c r="O340" s="527">
        <f>Resumen_año!$C$5</f>
        <v>43559</v>
      </c>
    </row>
    <row r="341" spans="1:15" ht="15.75" customHeight="1">
      <c r="A341" s="546" t="s">
        <v>98</v>
      </c>
      <c r="B341" s="546" t="s">
        <v>99</v>
      </c>
      <c r="C341" s="546" t="s">
        <v>169</v>
      </c>
      <c r="D341" s="546" t="s">
        <v>116</v>
      </c>
      <c r="E341" s="540" t="s">
        <v>157</v>
      </c>
      <c r="F341" s="546" t="s">
        <v>103</v>
      </c>
      <c r="G341" s="546" t="s">
        <v>107</v>
      </c>
      <c r="H341" s="550">
        <f>'Merluza común Artesanal'!N266</f>
        <v>20.441000000000003</v>
      </c>
      <c r="I341" s="550">
        <f>'Merluza común Artesanal'!O266</f>
        <v>0</v>
      </c>
      <c r="J341" s="550">
        <f>'Merluza común Artesanal'!P266</f>
        <v>20.441000000000003</v>
      </c>
      <c r="K341" s="550">
        <f>'Merluza común Artesanal'!Q266</f>
        <v>0</v>
      </c>
      <c r="L341" s="550">
        <f>'Merluza común Artesanal'!R266</f>
        <v>20.441000000000003</v>
      </c>
      <c r="M341" s="553">
        <f>'Merluza común Artesanal'!S266</f>
        <v>0</v>
      </c>
      <c r="N341" s="504" t="s">
        <v>336</v>
      </c>
      <c r="O341" s="527">
        <f>Resumen_año!$C$5</f>
        <v>43559</v>
      </c>
    </row>
    <row r="342" spans="1:15" ht="15.75" customHeight="1">
      <c r="A342" s="546" t="s">
        <v>98</v>
      </c>
      <c r="B342" s="546" t="s">
        <v>99</v>
      </c>
      <c r="C342" s="546" t="s">
        <v>169</v>
      </c>
      <c r="D342" s="546" t="s">
        <v>116</v>
      </c>
      <c r="E342" s="540" t="s">
        <v>160</v>
      </c>
      <c r="F342" s="546" t="s">
        <v>103</v>
      </c>
      <c r="G342" s="546" t="s">
        <v>103</v>
      </c>
      <c r="H342" s="550">
        <f>'Merluza común Artesanal'!G269</f>
        <v>0</v>
      </c>
      <c r="I342" s="550">
        <f>'Merluza común Artesanal'!H269</f>
        <v>0</v>
      </c>
      <c r="J342" s="550">
        <f>'Merluza común Artesanal'!I269</f>
        <v>0</v>
      </c>
      <c r="K342" s="550">
        <f>'Merluza común Artesanal'!J269</f>
        <v>0</v>
      </c>
      <c r="L342" s="550">
        <f>'Merluza común Artesanal'!K269</f>
        <v>0</v>
      </c>
      <c r="M342" s="553">
        <f>'Merluza común Artesanal'!L269</f>
        <v>0</v>
      </c>
      <c r="N342" s="504" t="str">
        <f>'Merluza común Artesanal'!M269</f>
        <v>-</v>
      </c>
      <c r="O342" s="527">
        <f>Resumen_año!$C$5</f>
        <v>43559</v>
      </c>
    </row>
    <row r="343" spans="1:15" ht="15.75" customHeight="1">
      <c r="A343" s="546" t="s">
        <v>98</v>
      </c>
      <c r="B343" s="546" t="s">
        <v>99</v>
      </c>
      <c r="C343" s="546" t="s">
        <v>169</v>
      </c>
      <c r="D343" s="546" t="s">
        <v>116</v>
      </c>
      <c r="E343" s="540" t="s">
        <v>160</v>
      </c>
      <c r="F343" s="546" t="s">
        <v>104</v>
      </c>
      <c r="G343" s="546" t="s">
        <v>105</v>
      </c>
      <c r="H343" s="550">
        <f>'Merluza común Artesanal'!G270</f>
        <v>9.8140000000000001</v>
      </c>
      <c r="I343" s="550">
        <f>'Merluza común Artesanal'!H270</f>
        <v>0</v>
      </c>
      <c r="J343" s="550">
        <f>'Merluza común Artesanal'!I270</f>
        <v>9.8140000000000001</v>
      </c>
      <c r="K343" s="550">
        <f>'Merluza común Artesanal'!J270</f>
        <v>0</v>
      </c>
      <c r="L343" s="550">
        <f>'Merluza común Artesanal'!K270</f>
        <v>9.8140000000000001</v>
      </c>
      <c r="M343" s="553">
        <f>'Merluza común Artesanal'!L270</f>
        <v>0</v>
      </c>
      <c r="N343" s="504" t="str">
        <f>'Merluza común Artesanal'!M270</f>
        <v>-</v>
      </c>
      <c r="O343" s="527">
        <f>Resumen_año!$C$5</f>
        <v>43559</v>
      </c>
    </row>
    <row r="344" spans="1:15" ht="15.75" customHeight="1">
      <c r="A344" s="546" t="s">
        <v>98</v>
      </c>
      <c r="B344" s="546" t="s">
        <v>99</v>
      </c>
      <c r="C344" s="546" t="s">
        <v>169</v>
      </c>
      <c r="D344" s="546" t="s">
        <v>116</v>
      </c>
      <c r="E344" s="540" t="s">
        <v>160</v>
      </c>
      <c r="F344" s="546" t="s">
        <v>106</v>
      </c>
      <c r="G344" s="546" t="s">
        <v>107</v>
      </c>
      <c r="H344" s="550">
        <f>'Merluza común Artesanal'!G271</f>
        <v>9.8710000000000004</v>
      </c>
      <c r="I344" s="550">
        <f>'Merluza común Artesanal'!H271</f>
        <v>0</v>
      </c>
      <c r="J344" s="550">
        <f>'Merluza común Artesanal'!I271</f>
        <v>19.685000000000002</v>
      </c>
      <c r="K344" s="550">
        <f>'Merluza común Artesanal'!J271</f>
        <v>0</v>
      </c>
      <c r="L344" s="550">
        <f>'Merluza común Artesanal'!K271</f>
        <v>19.685000000000002</v>
      </c>
      <c r="M344" s="553">
        <f>'Merluza común Artesanal'!L271</f>
        <v>0</v>
      </c>
      <c r="N344" s="504" t="str">
        <f>'Merluza común Artesanal'!M271</f>
        <v>-</v>
      </c>
      <c r="O344" s="527">
        <f>Resumen_año!$C$5</f>
        <v>43559</v>
      </c>
    </row>
    <row r="345" spans="1:15" ht="15.75" customHeight="1">
      <c r="A345" s="546" t="s">
        <v>98</v>
      </c>
      <c r="B345" s="546" t="s">
        <v>99</v>
      </c>
      <c r="C345" s="546" t="s">
        <v>169</v>
      </c>
      <c r="D345" s="546" t="s">
        <v>116</v>
      </c>
      <c r="E345" s="540" t="s">
        <v>160</v>
      </c>
      <c r="F345" s="546" t="s">
        <v>103</v>
      </c>
      <c r="G345" s="546" t="s">
        <v>107</v>
      </c>
      <c r="H345" s="550">
        <f>'Merluza común Artesanal'!N269</f>
        <v>19.685000000000002</v>
      </c>
      <c r="I345" s="550">
        <f>'Merluza común Artesanal'!O269</f>
        <v>0</v>
      </c>
      <c r="J345" s="550">
        <f>'Merluza común Artesanal'!P269</f>
        <v>19.685000000000002</v>
      </c>
      <c r="K345" s="550">
        <f>'Merluza común Artesanal'!Q269</f>
        <v>0</v>
      </c>
      <c r="L345" s="550">
        <f>'Merluza común Artesanal'!R269</f>
        <v>19.685000000000002</v>
      </c>
      <c r="M345" s="553">
        <f>'Merluza común Artesanal'!S269</f>
        <v>0</v>
      </c>
      <c r="N345" s="504" t="s">
        <v>336</v>
      </c>
      <c r="O345" s="527">
        <f>Resumen_año!$C$5</f>
        <v>43559</v>
      </c>
    </row>
    <row r="346" spans="1:15" ht="15.75" customHeight="1">
      <c r="A346" s="546" t="s">
        <v>98</v>
      </c>
      <c r="B346" s="546" t="s">
        <v>99</v>
      </c>
      <c r="C346" s="546" t="s">
        <v>169</v>
      </c>
      <c r="D346" s="546" t="s">
        <v>116</v>
      </c>
      <c r="E346" s="543" t="s">
        <v>531</v>
      </c>
      <c r="F346" s="546" t="s">
        <v>103</v>
      </c>
      <c r="G346" s="546" t="s">
        <v>103</v>
      </c>
      <c r="H346" s="550">
        <f>'Merluza común Artesanal'!G272</f>
        <v>0</v>
      </c>
      <c r="I346" s="550">
        <f>'Merluza común Artesanal'!H272</f>
        <v>0</v>
      </c>
      <c r="J346" s="550">
        <f>'Merluza común Artesanal'!I272</f>
        <v>0</v>
      </c>
      <c r="K346" s="550">
        <f>'Merluza común Artesanal'!J272</f>
        <v>0</v>
      </c>
      <c r="L346" s="550">
        <f>'Merluza común Artesanal'!K272</f>
        <v>0</v>
      </c>
      <c r="M346" s="553">
        <f>'Merluza común Artesanal'!L272</f>
        <v>0</v>
      </c>
      <c r="N346" s="504" t="str">
        <f>'Merluza común Artesanal'!M272</f>
        <v>-</v>
      </c>
      <c r="O346" s="527">
        <f>Resumen_año!$C$5</f>
        <v>43559</v>
      </c>
    </row>
    <row r="347" spans="1:15" ht="15.75" customHeight="1">
      <c r="A347" s="546" t="s">
        <v>98</v>
      </c>
      <c r="B347" s="546" t="s">
        <v>99</v>
      </c>
      <c r="C347" s="546" t="s">
        <v>169</v>
      </c>
      <c r="D347" s="546" t="s">
        <v>116</v>
      </c>
      <c r="E347" s="543" t="s">
        <v>531</v>
      </c>
      <c r="F347" s="546" t="s">
        <v>104</v>
      </c>
      <c r="G347" s="546" t="s">
        <v>105</v>
      </c>
      <c r="H347" s="550">
        <f>'Merluza común Artesanal'!G273</f>
        <v>5.7990000000000004</v>
      </c>
      <c r="I347" s="550">
        <f>'Merluza común Artesanal'!H273</f>
        <v>0</v>
      </c>
      <c r="J347" s="550">
        <f>'Merluza común Artesanal'!I273</f>
        <v>5.7990000000000004</v>
      </c>
      <c r="K347" s="550">
        <f>'Merluza común Artesanal'!J273</f>
        <v>0</v>
      </c>
      <c r="L347" s="550">
        <f>'Merluza común Artesanal'!K273</f>
        <v>5.7990000000000004</v>
      </c>
      <c r="M347" s="553">
        <f>'Merluza común Artesanal'!L273</f>
        <v>0</v>
      </c>
      <c r="N347" s="504" t="str">
        <f>'Merluza común Artesanal'!M273</f>
        <v>-</v>
      </c>
      <c r="O347" s="527">
        <f>Resumen_año!$C$5</f>
        <v>43559</v>
      </c>
    </row>
    <row r="348" spans="1:15" ht="15.75" customHeight="1">
      <c r="A348" s="546" t="s">
        <v>98</v>
      </c>
      <c r="B348" s="546" t="s">
        <v>99</v>
      </c>
      <c r="C348" s="546" t="s">
        <v>169</v>
      </c>
      <c r="D348" s="546" t="s">
        <v>116</v>
      </c>
      <c r="E348" s="543" t="s">
        <v>531</v>
      </c>
      <c r="F348" s="546" t="s">
        <v>106</v>
      </c>
      <c r="G348" s="546" t="s">
        <v>107</v>
      </c>
      <c r="H348" s="550">
        <f>'Merluza común Artesanal'!G274</f>
        <v>5.8330000000000002</v>
      </c>
      <c r="I348" s="550">
        <f>'Merluza común Artesanal'!H274</f>
        <v>0</v>
      </c>
      <c r="J348" s="550">
        <f>'Merluza común Artesanal'!I274</f>
        <v>11.632000000000001</v>
      </c>
      <c r="K348" s="550">
        <f>'Merluza común Artesanal'!J274</f>
        <v>0</v>
      </c>
      <c r="L348" s="550">
        <f>'Merluza común Artesanal'!K274</f>
        <v>11.632000000000001</v>
      </c>
      <c r="M348" s="553">
        <f>'Merluza común Artesanal'!L274</f>
        <v>0</v>
      </c>
      <c r="N348" s="504" t="str">
        <f>'Merluza común Artesanal'!M274</f>
        <v>-</v>
      </c>
      <c r="O348" s="527">
        <f>Resumen_año!$C$5</f>
        <v>43559</v>
      </c>
    </row>
    <row r="349" spans="1:15" ht="15.75" customHeight="1">
      <c r="A349" s="546" t="s">
        <v>98</v>
      </c>
      <c r="B349" s="546" t="s">
        <v>99</v>
      </c>
      <c r="C349" s="546" t="s">
        <v>169</v>
      </c>
      <c r="D349" s="546" t="s">
        <v>116</v>
      </c>
      <c r="E349" s="543" t="s">
        <v>531</v>
      </c>
      <c r="F349" s="546" t="s">
        <v>103</v>
      </c>
      <c r="G349" s="546" t="s">
        <v>107</v>
      </c>
      <c r="H349" s="550">
        <f>'Merluza común Artesanal'!N272</f>
        <v>11.632000000000001</v>
      </c>
      <c r="I349" s="550">
        <f>'Merluza común Artesanal'!O272</f>
        <v>0</v>
      </c>
      <c r="J349" s="550">
        <f>'Merluza común Artesanal'!P272</f>
        <v>11.632000000000001</v>
      </c>
      <c r="K349" s="550">
        <f>'Merluza común Artesanal'!Q272</f>
        <v>0</v>
      </c>
      <c r="L349" s="550">
        <f>'Merluza común Artesanal'!R272</f>
        <v>11.632000000000001</v>
      </c>
      <c r="M349" s="553">
        <f>'Merluza común Artesanal'!S272</f>
        <v>0</v>
      </c>
      <c r="N349" s="504" t="s">
        <v>336</v>
      </c>
      <c r="O349" s="527">
        <f>Resumen_año!$C$5</f>
        <v>43559</v>
      </c>
    </row>
    <row r="350" spans="1:15" ht="15.75" customHeight="1">
      <c r="A350" s="546" t="s">
        <v>98</v>
      </c>
      <c r="B350" s="546" t="s">
        <v>99</v>
      </c>
      <c r="C350" s="546" t="s">
        <v>169</v>
      </c>
      <c r="D350" s="546" t="s">
        <v>116</v>
      </c>
      <c r="E350" s="543" t="s">
        <v>532</v>
      </c>
      <c r="F350" s="546" t="s">
        <v>103</v>
      </c>
      <c r="G350" s="546" t="s">
        <v>103</v>
      </c>
      <c r="H350" s="550">
        <f>'Merluza común Artesanal'!G275</f>
        <v>0</v>
      </c>
      <c r="I350" s="550">
        <f>'Merluza común Artesanal'!H275</f>
        <v>0</v>
      </c>
      <c r="J350" s="550">
        <f>'Merluza común Artesanal'!I275</f>
        <v>0</v>
      </c>
      <c r="K350" s="550">
        <f>'Merluza común Artesanal'!J275</f>
        <v>0</v>
      </c>
      <c r="L350" s="550">
        <f>'Merluza común Artesanal'!K275</f>
        <v>0</v>
      </c>
      <c r="M350" s="553">
        <f>'Merluza común Artesanal'!L275</f>
        <v>0</v>
      </c>
      <c r="N350" s="504" t="str">
        <f>'Merluza común Artesanal'!M275</f>
        <v>-</v>
      </c>
      <c r="O350" s="527">
        <f>Resumen_año!$C$5</f>
        <v>43559</v>
      </c>
    </row>
    <row r="351" spans="1:15" ht="15.75" customHeight="1">
      <c r="A351" s="546" t="s">
        <v>98</v>
      </c>
      <c r="B351" s="546" t="s">
        <v>99</v>
      </c>
      <c r="C351" s="546" t="s">
        <v>169</v>
      </c>
      <c r="D351" s="546" t="s">
        <v>116</v>
      </c>
      <c r="E351" s="543" t="s">
        <v>532</v>
      </c>
      <c r="F351" s="546" t="s">
        <v>104</v>
      </c>
      <c r="G351" s="546" t="s">
        <v>105</v>
      </c>
      <c r="H351" s="550">
        <f>'Merluza común Artesanal'!G276</f>
        <v>3.073</v>
      </c>
      <c r="I351" s="550">
        <f>'Merluza común Artesanal'!H276</f>
        <v>0</v>
      </c>
      <c r="J351" s="550">
        <f>'Merluza común Artesanal'!I276</f>
        <v>3.073</v>
      </c>
      <c r="K351" s="550">
        <f>'Merluza común Artesanal'!J276</f>
        <v>0</v>
      </c>
      <c r="L351" s="550">
        <f>'Merluza común Artesanal'!K276</f>
        <v>3.073</v>
      </c>
      <c r="M351" s="553">
        <f>'Merluza común Artesanal'!L276</f>
        <v>0</v>
      </c>
      <c r="N351" s="504" t="str">
        <f>'Merluza común Artesanal'!M276</f>
        <v>-</v>
      </c>
      <c r="O351" s="527">
        <f>Resumen_año!$C$5</f>
        <v>43559</v>
      </c>
    </row>
    <row r="352" spans="1:15" ht="15.75" customHeight="1">
      <c r="A352" s="546" t="s">
        <v>98</v>
      </c>
      <c r="B352" s="546" t="s">
        <v>99</v>
      </c>
      <c r="C352" s="546" t="s">
        <v>169</v>
      </c>
      <c r="D352" s="546" t="s">
        <v>116</v>
      </c>
      <c r="E352" s="543" t="s">
        <v>532</v>
      </c>
      <c r="F352" s="546" t="s">
        <v>106</v>
      </c>
      <c r="G352" s="546" t="s">
        <v>107</v>
      </c>
      <c r="H352" s="550">
        <f>'Merluza común Artesanal'!G277</f>
        <v>3.0910000000000002</v>
      </c>
      <c r="I352" s="550">
        <f>'Merluza común Artesanal'!H277</f>
        <v>0</v>
      </c>
      <c r="J352" s="550">
        <f>'Merluza común Artesanal'!I277</f>
        <v>6.1639999999999997</v>
      </c>
      <c r="K352" s="550">
        <f>'Merluza común Artesanal'!J277</f>
        <v>0</v>
      </c>
      <c r="L352" s="550">
        <f>'Merluza común Artesanal'!K277</f>
        <v>6.1639999999999997</v>
      </c>
      <c r="M352" s="553">
        <f>'Merluza común Artesanal'!L277</f>
        <v>0</v>
      </c>
      <c r="N352" s="504" t="str">
        <f>'Merluza común Artesanal'!M277</f>
        <v>-</v>
      </c>
      <c r="O352" s="527">
        <f>Resumen_año!$C$5</f>
        <v>43559</v>
      </c>
    </row>
    <row r="353" spans="1:15" ht="15.75" customHeight="1">
      <c r="A353" s="546" t="s">
        <v>98</v>
      </c>
      <c r="B353" s="546" t="s">
        <v>99</v>
      </c>
      <c r="C353" s="546" t="s">
        <v>169</v>
      </c>
      <c r="D353" s="546" t="s">
        <v>116</v>
      </c>
      <c r="E353" s="543" t="s">
        <v>532</v>
      </c>
      <c r="F353" s="546" t="s">
        <v>103</v>
      </c>
      <c r="G353" s="546" t="s">
        <v>107</v>
      </c>
      <c r="H353" s="550">
        <f>'Merluza común Artesanal'!N275</f>
        <v>6.1639999999999997</v>
      </c>
      <c r="I353" s="550">
        <f>'Merluza común Artesanal'!O275</f>
        <v>0</v>
      </c>
      <c r="J353" s="550">
        <f>'Merluza común Artesanal'!P275</f>
        <v>6.1639999999999997</v>
      </c>
      <c r="K353" s="550">
        <f>'Merluza común Artesanal'!Q275</f>
        <v>0</v>
      </c>
      <c r="L353" s="550">
        <f>'Merluza común Artesanal'!R275</f>
        <v>6.1639999999999997</v>
      </c>
      <c r="M353" s="553">
        <f>'Merluza común Artesanal'!S275</f>
        <v>0</v>
      </c>
      <c r="N353" s="504" t="s">
        <v>336</v>
      </c>
      <c r="O353" s="527">
        <f>Resumen_año!$C$5</f>
        <v>43559</v>
      </c>
    </row>
    <row r="354" spans="1:15" ht="15.75" customHeight="1">
      <c r="A354" s="546" t="s">
        <v>98</v>
      </c>
      <c r="B354" s="546" t="s">
        <v>99</v>
      </c>
      <c r="C354" s="546" t="s">
        <v>169</v>
      </c>
      <c r="D354" s="546" t="s">
        <v>116</v>
      </c>
      <c r="E354" s="543" t="s">
        <v>533</v>
      </c>
      <c r="F354" s="546" t="s">
        <v>103</v>
      </c>
      <c r="G354" s="546" t="s">
        <v>103</v>
      </c>
      <c r="H354" s="550">
        <f>'Merluza común Artesanal'!G278</f>
        <v>0</v>
      </c>
      <c r="I354" s="550">
        <f>'Merluza común Artesanal'!H278</f>
        <v>0</v>
      </c>
      <c r="J354" s="550">
        <f>'Merluza común Artesanal'!I278</f>
        <v>0</v>
      </c>
      <c r="K354" s="550">
        <f>'Merluza común Artesanal'!J278</f>
        <v>0</v>
      </c>
      <c r="L354" s="550">
        <f>'Merluza común Artesanal'!K278</f>
        <v>0</v>
      </c>
      <c r="M354" s="553">
        <f>'Merluza común Artesanal'!L278</f>
        <v>0</v>
      </c>
      <c r="N354" s="504" t="str">
        <f>'Merluza común Artesanal'!M278</f>
        <v>-</v>
      </c>
      <c r="O354" s="527">
        <f>Resumen_año!$C$5</f>
        <v>43559</v>
      </c>
    </row>
    <row r="355" spans="1:15" ht="15.75" customHeight="1">
      <c r="A355" s="546" t="s">
        <v>98</v>
      </c>
      <c r="B355" s="546" t="s">
        <v>99</v>
      </c>
      <c r="C355" s="546" t="s">
        <v>169</v>
      </c>
      <c r="D355" s="546" t="s">
        <v>116</v>
      </c>
      <c r="E355" s="543" t="s">
        <v>533</v>
      </c>
      <c r="F355" s="546" t="s">
        <v>104</v>
      </c>
      <c r="G355" s="546" t="s">
        <v>105</v>
      </c>
      <c r="H355" s="550">
        <f>'Merluza común Artesanal'!G279</f>
        <v>3.512</v>
      </c>
      <c r="I355" s="550">
        <f>'Merluza común Artesanal'!H279</f>
        <v>0</v>
      </c>
      <c r="J355" s="550">
        <f>'Merluza común Artesanal'!I279</f>
        <v>3.512</v>
      </c>
      <c r="K355" s="550">
        <f>'Merluza común Artesanal'!J279</f>
        <v>0</v>
      </c>
      <c r="L355" s="550">
        <f>'Merluza común Artesanal'!K279</f>
        <v>3.512</v>
      </c>
      <c r="M355" s="553">
        <f>'Merluza común Artesanal'!L279</f>
        <v>0</v>
      </c>
      <c r="N355" s="504" t="str">
        <f>'Merluza común Artesanal'!M279</f>
        <v>-</v>
      </c>
      <c r="O355" s="527">
        <f>Resumen_año!$C$5</f>
        <v>43559</v>
      </c>
    </row>
    <row r="356" spans="1:15" ht="15.75" customHeight="1">
      <c r="A356" s="546" t="s">
        <v>98</v>
      </c>
      <c r="B356" s="546" t="s">
        <v>99</v>
      </c>
      <c r="C356" s="546" t="s">
        <v>169</v>
      </c>
      <c r="D356" s="546" t="s">
        <v>116</v>
      </c>
      <c r="E356" s="543" t="s">
        <v>533</v>
      </c>
      <c r="F356" s="546" t="s">
        <v>106</v>
      </c>
      <c r="G356" s="546" t="s">
        <v>107</v>
      </c>
      <c r="H356" s="550">
        <f>'Merluza común Artesanal'!G280</f>
        <v>3.532</v>
      </c>
      <c r="I356" s="550">
        <f>'Merluza común Artesanal'!H280</f>
        <v>0</v>
      </c>
      <c r="J356" s="550">
        <f>'Merluza común Artesanal'!I280</f>
        <v>7.0440000000000005</v>
      </c>
      <c r="K356" s="550">
        <f>'Merluza común Artesanal'!J280</f>
        <v>0</v>
      </c>
      <c r="L356" s="550">
        <f>'Merluza común Artesanal'!K280</f>
        <v>7.0440000000000005</v>
      </c>
      <c r="M356" s="553">
        <f>'Merluza común Artesanal'!L280</f>
        <v>0</v>
      </c>
      <c r="N356" s="504" t="str">
        <f>'Merluza común Artesanal'!M280</f>
        <v>-</v>
      </c>
      <c r="O356" s="527">
        <f>Resumen_año!$C$5</f>
        <v>43559</v>
      </c>
    </row>
    <row r="357" spans="1:15" ht="15.75" customHeight="1">
      <c r="A357" s="546" t="s">
        <v>98</v>
      </c>
      <c r="B357" s="546" t="s">
        <v>99</v>
      </c>
      <c r="C357" s="546" t="s">
        <v>169</v>
      </c>
      <c r="D357" s="546" t="s">
        <v>116</v>
      </c>
      <c r="E357" s="543" t="s">
        <v>533</v>
      </c>
      <c r="F357" s="546" t="s">
        <v>103</v>
      </c>
      <c r="G357" s="546" t="s">
        <v>107</v>
      </c>
      <c r="H357" s="550">
        <f>'Merluza común Artesanal'!N278</f>
        <v>7.0440000000000005</v>
      </c>
      <c r="I357" s="550">
        <f>'Merluza común Artesanal'!O278</f>
        <v>0</v>
      </c>
      <c r="J357" s="550">
        <f>'Merluza común Artesanal'!P278</f>
        <v>7.0440000000000005</v>
      </c>
      <c r="K357" s="550">
        <f>'Merluza común Artesanal'!Q278</f>
        <v>0</v>
      </c>
      <c r="L357" s="550">
        <f>'Merluza común Artesanal'!R278</f>
        <v>7.0440000000000005</v>
      </c>
      <c r="M357" s="553">
        <f>'Merluza común Artesanal'!S278</f>
        <v>0</v>
      </c>
      <c r="N357" s="504" t="s">
        <v>336</v>
      </c>
      <c r="O357" s="527">
        <f>Resumen_año!$C$5</f>
        <v>43559</v>
      </c>
    </row>
    <row r="358" spans="1:15" ht="15.75" customHeight="1">
      <c r="A358" s="546" t="s">
        <v>98</v>
      </c>
      <c r="B358" s="546" t="s">
        <v>99</v>
      </c>
      <c r="C358" s="546" t="s">
        <v>169</v>
      </c>
      <c r="D358" s="546" t="s">
        <v>116</v>
      </c>
      <c r="E358" s="543" t="s">
        <v>534</v>
      </c>
      <c r="F358" s="546" t="s">
        <v>103</v>
      </c>
      <c r="G358" s="546" t="s">
        <v>103</v>
      </c>
      <c r="H358" s="550">
        <f>'Merluza común Artesanal'!G281</f>
        <v>0</v>
      </c>
      <c r="I358" s="550">
        <f>'Merluza común Artesanal'!H281</f>
        <v>0</v>
      </c>
      <c r="J358" s="550">
        <f>'Merluza común Artesanal'!I281</f>
        <v>0</v>
      </c>
      <c r="K358" s="550">
        <f>'Merluza común Artesanal'!J281</f>
        <v>0</v>
      </c>
      <c r="L358" s="550">
        <f>'Merluza común Artesanal'!K281</f>
        <v>0</v>
      </c>
      <c r="M358" s="553">
        <f>'Merluza común Artesanal'!L281</f>
        <v>0</v>
      </c>
      <c r="N358" s="504" t="str">
        <f>'Merluza común Artesanal'!M281</f>
        <v>-</v>
      </c>
      <c r="O358" s="527">
        <f>Resumen_año!$C$5</f>
        <v>43559</v>
      </c>
    </row>
    <row r="359" spans="1:15" ht="15.75" customHeight="1">
      <c r="A359" s="546" t="s">
        <v>98</v>
      </c>
      <c r="B359" s="546" t="s">
        <v>99</v>
      </c>
      <c r="C359" s="546" t="s">
        <v>169</v>
      </c>
      <c r="D359" s="546" t="s">
        <v>116</v>
      </c>
      <c r="E359" s="543" t="s">
        <v>535</v>
      </c>
      <c r="F359" s="546" t="s">
        <v>104</v>
      </c>
      <c r="G359" s="546" t="s">
        <v>105</v>
      </c>
      <c r="H359" s="550">
        <f>'Merluza común Artesanal'!G282</f>
        <v>1.6120000000000001</v>
      </c>
      <c r="I359" s="550">
        <f>'Merluza común Artesanal'!H282</f>
        <v>0</v>
      </c>
      <c r="J359" s="550">
        <f>'Merluza común Artesanal'!I282</f>
        <v>1.6120000000000001</v>
      </c>
      <c r="K359" s="550">
        <f>'Merluza común Artesanal'!J282</f>
        <v>0</v>
      </c>
      <c r="L359" s="550">
        <f>'Merluza común Artesanal'!K282</f>
        <v>1.6120000000000001</v>
      </c>
      <c r="M359" s="553">
        <f>'Merluza común Artesanal'!L282</f>
        <v>0</v>
      </c>
      <c r="N359" s="504" t="str">
        <f>'Merluza común Artesanal'!M282</f>
        <v>-</v>
      </c>
      <c r="O359" s="527">
        <f>Resumen_año!$C$5</f>
        <v>43559</v>
      </c>
    </row>
    <row r="360" spans="1:15" ht="15.75" customHeight="1">
      <c r="A360" s="546" t="s">
        <v>98</v>
      </c>
      <c r="B360" s="546" t="s">
        <v>99</v>
      </c>
      <c r="C360" s="546" t="s">
        <v>169</v>
      </c>
      <c r="D360" s="546" t="s">
        <v>116</v>
      </c>
      <c r="E360" s="543" t="s">
        <v>536</v>
      </c>
      <c r="F360" s="546" t="s">
        <v>106</v>
      </c>
      <c r="G360" s="546" t="s">
        <v>107</v>
      </c>
      <c r="H360" s="550">
        <f>'Merluza común Artesanal'!G283</f>
        <v>1.6220000000000001</v>
      </c>
      <c r="I360" s="550">
        <f>'Merluza común Artesanal'!H283</f>
        <v>0</v>
      </c>
      <c r="J360" s="550">
        <f>'Merluza común Artesanal'!I283</f>
        <v>3.234</v>
      </c>
      <c r="K360" s="550">
        <f>'Merluza común Artesanal'!J283</f>
        <v>0</v>
      </c>
      <c r="L360" s="550">
        <f>'Merluza común Artesanal'!K283</f>
        <v>3.234</v>
      </c>
      <c r="M360" s="553">
        <f>'Merluza común Artesanal'!L283</f>
        <v>0</v>
      </c>
      <c r="N360" s="504" t="str">
        <f>'Merluza común Artesanal'!M283</f>
        <v>-</v>
      </c>
      <c r="O360" s="527">
        <f>Resumen_año!$C$5</f>
        <v>43559</v>
      </c>
    </row>
    <row r="361" spans="1:15" ht="15.75" customHeight="1">
      <c r="A361" s="546" t="s">
        <v>98</v>
      </c>
      <c r="B361" s="546" t="s">
        <v>99</v>
      </c>
      <c r="C361" s="546" t="s">
        <v>169</v>
      </c>
      <c r="D361" s="546" t="s">
        <v>116</v>
      </c>
      <c r="E361" s="543" t="s">
        <v>537</v>
      </c>
      <c r="F361" s="546" t="s">
        <v>103</v>
      </c>
      <c r="G361" s="546" t="s">
        <v>107</v>
      </c>
      <c r="H361" s="550">
        <f>'Merluza común Artesanal'!N281</f>
        <v>3.234</v>
      </c>
      <c r="I361" s="550">
        <f>'Merluza común Artesanal'!O281</f>
        <v>0</v>
      </c>
      <c r="J361" s="550">
        <f>'Merluza común Artesanal'!P281</f>
        <v>3.234</v>
      </c>
      <c r="K361" s="550">
        <f>'Merluza común Artesanal'!Q281</f>
        <v>0</v>
      </c>
      <c r="L361" s="550">
        <f>'Merluza común Artesanal'!R281</f>
        <v>3.234</v>
      </c>
      <c r="M361" s="553">
        <f>'Merluza común Artesanal'!S281</f>
        <v>0</v>
      </c>
      <c r="N361" s="504" t="s">
        <v>336</v>
      </c>
      <c r="O361" s="527">
        <f>Resumen_año!$C$5</f>
        <v>43559</v>
      </c>
    </row>
    <row r="362" spans="1:15" ht="15.75" customHeight="1">
      <c r="A362" s="546" t="s">
        <v>98</v>
      </c>
      <c r="B362" s="546" t="s">
        <v>99</v>
      </c>
      <c r="C362" s="546" t="s">
        <v>169</v>
      </c>
      <c r="D362" s="546" t="s">
        <v>116</v>
      </c>
      <c r="E362" s="540" t="s">
        <v>156</v>
      </c>
      <c r="F362" s="546" t="s">
        <v>103</v>
      </c>
      <c r="G362" s="546" t="s">
        <v>103</v>
      </c>
      <c r="H362" s="550">
        <f>'Merluza común Artesanal'!G284</f>
        <v>0</v>
      </c>
      <c r="I362" s="550">
        <f>'Merluza común Artesanal'!H284</f>
        <v>0</v>
      </c>
      <c r="J362" s="550">
        <f>'Merluza común Artesanal'!I284</f>
        <v>0</v>
      </c>
      <c r="K362" s="550">
        <f>'Merluza común Artesanal'!J284</f>
        <v>0</v>
      </c>
      <c r="L362" s="550">
        <f>'Merluza común Artesanal'!K284</f>
        <v>0</v>
      </c>
      <c r="M362" s="553">
        <f>'Merluza común Artesanal'!L284</f>
        <v>0</v>
      </c>
      <c r="N362" s="504" t="str">
        <f>'Merluza común Artesanal'!M284</f>
        <v>-</v>
      </c>
      <c r="O362" s="527">
        <f>Resumen_año!$C$5</f>
        <v>43559</v>
      </c>
    </row>
    <row r="363" spans="1:15" ht="15.75" customHeight="1">
      <c r="A363" s="546" t="s">
        <v>98</v>
      </c>
      <c r="B363" s="546" t="s">
        <v>99</v>
      </c>
      <c r="C363" s="546" t="s">
        <v>169</v>
      </c>
      <c r="D363" s="546" t="s">
        <v>116</v>
      </c>
      <c r="E363" s="540" t="s">
        <v>156</v>
      </c>
      <c r="F363" s="546" t="s">
        <v>104</v>
      </c>
      <c r="G363" s="546" t="s">
        <v>105</v>
      </c>
      <c r="H363" s="550">
        <f>'Merluza común Artesanal'!G285</f>
        <v>12.773</v>
      </c>
      <c r="I363" s="550">
        <f>'Merluza común Artesanal'!H285</f>
        <v>-6</v>
      </c>
      <c r="J363" s="550">
        <f>'Merluza común Artesanal'!I285</f>
        <v>6.7729999999999997</v>
      </c>
      <c r="K363" s="550">
        <f>'Merluza común Artesanal'!J285</f>
        <v>0</v>
      </c>
      <c r="L363" s="550">
        <f>'Merluza común Artesanal'!K285</f>
        <v>6.7729999999999997</v>
      </c>
      <c r="M363" s="553">
        <f>'Merluza común Artesanal'!L285</f>
        <v>0</v>
      </c>
      <c r="N363" s="504" t="str">
        <f>'Merluza común Artesanal'!M285</f>
        <v>-</v>
      </c>
      <c r="O363" s="527">
        <f>Resumen_año!$C$5</f>
        <v>43559</v>
      </c>
    </row>
    <row r="364" spans="1:15" ht="15.75" customHeight="1">
      <c r="A364" s="546" t="s">
        <v>98</v>
      </c>
      <c r="B364" s="546" t="s">
        <v>99</v>
      </c>
      <c r="C364" s="546" t="s">
        <v>169</v>
      </c>
      <c r="D364" s="546" t="s">
        <v>116</v>
      </c>
      <c r="E364" s="540" t="s">
        <v>156</v>
      </c>
      <c r="F364" s="546" t="s">
        <v>106</v>
      </c>
      <c r="G364" s="546" t="s">
        <v>107</v>
      </c>
      <c r="H364" s="550">
        <f>'Merluza común Artesanal'!G286</f>
        <v>12.847</v>
      </c>
      <c r="I364" s="550">
        <f>'Merluza común Artesanal'!H286</f>
        <v>0</v>
      </c>
      <c r="J364" s="550">
        <f>'Merluza común Artesanal'!I286</f>
        <v>19.619999999999997</v>
      </c>
      <c r="K364" s="550">
        <f>'Merluza común Artesanal'!J286</f>
        <v>0</v>
      </c>
      <c r="L364" s="550">
        <f>'Merluza común Artesanal'!K286</f>
        <v>19.619999999999997</v>
      </c>
      <c r="M364" s="553">
        <f>'Merluza común Artesanal'!L286</f>
        <v>0</v>
      </c>
      <c r="N364" s="504" t="str">
        <f>'Merluza común Artesanal'!M286</f>
        <v>-</v>
      </c>
      <c r="O364" s="527">
        <f>Resumen_año!$C$5</f>
        <v>43559</v>
      </c>
    </row>
    <row r="365" spans="1:15" ht="15.75" customHeight="1">
      <c r="A365" s="546" t="s">
        <v>98</v>
      </c>
      <c r="B365" s="546" t="s">
        <v>99</v>
      </c>
      <c r="C365" s="546" t="s">
        <v>169</v>
      </c>
      <c r="D365" s="546" t="s">
        <v>116</v>
      </c>
      <c r="E365" s="540" t="s">
        <v>156</v>
      </c>
      <c r="F365" s="546" t="s">
        <v>103</v>
      </c>
      <c r="G365" s="546" t="s">
        <v>107</v>
      </c>
      <c r="H365" s="550">
        <f>'Merluza común Artesanal'!N284</f>
        <v>25.619999999999997</v>
      </c>
      <c r="I365" s="550">
        <f>'Merluza común Artesanal'!O284</f>
        <v>-6</v>
      </c>
      <c r="J365" s="550">
        <f>'Merluza común Artesanal'!P284</f>
        <v>19.619999999999997</v>
      </c>
      <c r="K365" s="550">
        <f>'Merluza común Artesanal'!Q284</f>
        <v>0</v>
      </c>
      <c r="L365" s="550">
        <f>'Merluza común Artesanal'!R284</f>
        <v>19.619999999999997</v>
      </c>
      <c r="M365" s="553">
        <f>'Merluza común Artesanal'!S284</f>
        <v>0</v>
      </c>
      <c r="N365" s="504" t="s">
        <v>336</v>
      </c>
      <c r="O365" s="527">
        <f>Resumen_año!$C$5</f>
        <v>43559</v>
      </c>
    </row>
    <row r="366" spans="1:15" ht="15.75" customHeight="1">
      <c r="A366" s="546" t="s">
        <v>98</v>
      </c>
      <c r="B366" s="546" t="s">
        <v>99</v>
      </c>
      <c r="C366" s="546" t="s">
        <v>169</v>
      </c>
      <c r="D366" s="546" t="s">
        <v>116</v>
      </c>
      <c r="E366" s="540" t="s">
        <v>159</v>
      </c>
      <c r="F366" s="546" t="s">
        <v>103</v>
      </c>
      <c r="G366" s="546" t="s">
        <v>103</v>
      </c>
      <c r="H366" s="550">
        <f>'Merluza común Artesanal'!G287</f>
        <v>0</v>
      </c>
      <c r="I366" s="550">
        <f>'Merluza común Artesanal'!H287</f>
        <v>0</v>
      </c>
      <c r="J366" s="550">
        <f>'Merluza común Artesanal'!I287</f>
        <v>0</v>
      </c>
      <c r="K366" s="550">
        <f>'Merluza común Artesanal'!J287</f>
        <v>0</v>
      </c>
      <c r="L366" s="550">
        <f>'Merluza común Artesanal'!K287</f>
        <v>0</v>
      </c>
      <c r="M366" s="553">
        <f>'Merluza común Artesanal'!L287</f>
        <v>0</v>
      </c>
      <c r="N366" s="504" t="str">
        <f>'Merluza común Artesanal'!M287</f>
        <v>-</v>
      </c>
      <c r="O366" s="527">
        <f>Resumen_año!$C$5</f>
        <v>43559</v>
      </c>
    </row>
    <row r="367" spans="1:15" ht="15.75" customHeight="1">
      <c r="A367" s="546" t="s">
        <v>98</v>
      </c>
      <c r="B367" s="546" t="s">
        <v>99</v>
      </c>
      <c r="C367" s="546" t="s">
        <v>169</v>
      </c>
      <c r="D367" s="546" t="s">
        <v>116</v>
      </c>
      <c r="E367" s="540" t="s">
        <v>159</v>
      </c>
      <c r="F367" s="546" t="s">
        <v>104</v>
      </c>
      <c r="G367" s="546" t="s">
        <v>105</v>
      </c>
      <c r="H367" s="550">
        <f>'Merluza común Artesanal'!G288</f>
        <v>4.8520000000000003</v>
      </c>
      <c r="I367" s="550">
        <f>'Merluza común Artesanal'!H288</f>
        <v>0</v>
      </c>
      <c r="J367" s="550">
        <f>'Merluza común Artesanal'!I288</f>
        <v>4.8520000000000003</v>
      </c>
      <c r="K367" s="550">
        <f>'Merluza común Artesanal'!J288</f>
        <v>0</v>
      </c>
      <c r="L367" s="550">
        <f>'Merluza común Artesanal'!K288</f>
        <v>4.8520000000000003</v>
      </c>
      <c r="M367" s="553">
        <f>'Merluza común Artesanal'!L288</f>
        <v>0</v>
      </c>
      <c r="N367" s="504" t="str">
        <f>'Merluza común Artesanal'!M288</f>
        <v>-</v>
      </c>
      <c r="O367" s="527">
        <f>Resumen_año!$C$5</f>
        <v>43559</v>
      </c>
    </row>
    <row r="368" spans="1:15" ht="15.75" customHeight="1">
      <c r="A368" s="546" t="s">
        <v>98</v>
      </c>
      <c r="B368" s="546" t="s">
        <v>99</v>
      </c>
      <c r="C368" s="546" t="s">
        <v>169</v>
      </c>
      <c r="D368" s="546" t="s">
        <v>116</v>
      </c>
      <c r="E368" s="540" t="s">
        <v>159</v>
      </c>
      <c r="F368" s="546" t="s">
        <v>106</v>
      </c>
      <c r="G368" s="546" t="s">
        <v>107</v>
      </c>
      <c r="H368" s="550">
        <f>'Merluza común Artesanal'!G289</f>
        <v>4.88</v>
      </c>
      <c r="I368" s="550">
        <f>'Merluza común Artesanal'!H289</f>
        <v>0</v>
      </c>
      <c r="J368" s="550">
        <f>'Merluza común Artesanal'!I289</f>
        <v>9.7319999999999993</v>
      </c>
      <c r="K368" s="550">
        <f>'Merluza común Artesanal'!J289</f>
        <v>0</v>
      </c>
      <c r="L368" s="550">
        <f>'Merluza común Artesanal'!K289</f>
        <v>9.7319999999999993</v>
      </c>
      <c r="M368" s="553">
        <f>'Merluza común Artesanal'!L289</f>
        <v>0</v>
      </c>
      <c r="N368" s="504" t="str">
        <f>'Merluza común Artesanal'!M289</f>
        <v>-</v>
      </c>
      <c r="O368" s="527">
        <f>Resumen_año!$C$5</f>
        <v>43559</v>
      </c>
    </row>
    <row r="369" spans="1:15" ht="15.75" customHeight="1">
      <c r="A369" s="546" t="s">
        <v>98</v>
      </c>
      <c r="B369" s="546" t="s">
        <v>99</v>
      </c>
      <c r="C369" s="546" t="s">
        <v>169</v>
      </c>
      <c r="D369" s="546" t="s">
        <v>116</v>
      </c>
      <c r="E369" s="540" t="s">
        <v>159</v>
      </c>
      <c r="F369" s="546" t="s">
        <v>103</v>
      </c>
      <c r="G369" s="546" t="s">
        <v>107</v>
      </c>
      <c r="H369" s="550">
        <f>'Merluza común Artesanal'!N287</f>
        <v>9.7319999999999993</v>
      </c>
      <c r="I369" s="550">
        <f>'Merluza común Artesanal'!O287</f>
        <v>0</v>
      </c>
      <c r="J369" s="550">
        <f>'Merluza común Artesanal'!P287</f>
        <v>9.7319999999999993</v>
      </c>
      <c r="K369" s="550">
        <f>'Merluza común Artesanal'!Q287</f>
        <v>0</v>
      </c>
      <c r="L369" s="550">
        <f>'Merluza común Artesanal'!R287</f>
        <v>9.7319999999999993</v>
      </c>
      <c r="M369" s="553">
        <f>'Merluza común Artesanal'!S287</f>
        <v>0</v>
      </c>
      <c r="N369" s="504" t="s">
        <v>336</v>
      </c>
      <c r="O369" s="527">
        <f>Resumen_año!$C$5</f>
        <v>43559</v>
      </c>
    </row>
    <row r="370" spans="1:15" ht="15.75" customHeight="1">
      <c r="A370" s="546" t="s">
        <v>98</v>
      </c>
      <c r="B370" s="546" t="s">
        <v>99</v>
      </c>
      <c r="C370" s="546" t="s">
        <v>169</v>
      </c>
      <c r="D370" s="546" t="s">
        <v>116</v>
      </c>
      <c r="E370" s="540" t="s">
        <v>538</v>
      </c>
      <c r="F370" s="546" t="s">
        <v>103</v>
      </c>
      <c r="G370" s="546" t="s">
        <v>103</v>
      </c>
      <c r="H370" s="550">
        <f>'Merluza común Artesanal'!G290</f>
        <v>0</v>
      </c>
      <c r="I370" s="550">
        <f>'Merluza común Artesanal'!H290</f>
        <v>0</v>
      </c>
      <c r="J370" s="550">
        <f>'Merluza común Artesanal'!I290</f>
        <v>0</v>
      </c>
      <c r="K370" s="550">
        <f>'Merluza común Artesanal'!J290</f>
        <v>0</v>
      </c>
      <c r="L370" s="550">
        <f>'Merluza común Artesanal'!K290</f>
        <v>0</v>
      </c>
      <c r="M370" s="550">
        <f>'Merluza común Artesanal'!L290</f>
        <v>0</v>
      </c>
      <c r="N370" s="537" t="str">
        <f>'Merluza común Artesanal'!M290</f>
        <v>-</v>
      </c>
      <c r="O370" s="527">
        <f>Resumen_año!$C$5</f>
        <v>43559</v>
      </c>
    </row>
    <row r="371" spans="1:15" ht="15.75" customHeight="1">
      <c r="A371" s="546" t="s">
        <v>98</v>
      </c>
      <c r="B371" s="546" t="s">
        <v>99</v>
      </c>
      <c r="C371" s="546" t="s">
        <v>169</v>
      </c>
      <c r="D371" s="546" t="s">
        <v>116</v>
      </c>
      <c r="E371" s="540" t="s">
        <v>538</v>
      </c>
      <c r="F371" s="546" t="s">
        <v>104</v>
      </c>
      <c r="G371" s="546" t="s">
        <v>105</v>
      </c>
      <c r="H371" s="550">
        <f>'Merluza común Artesanal'!G291</f>
        <v>3.7519999999999998</v>
      </c>
      <c r="I371" s="550">
        <f>'Merluza común Artesanal'!H291</f>
        <v>0</v>
      </c>
      <c r="J371" s="550">
        <f>'Merluza común Artesanal'!I291</f>
        <v>3.7519999999999998</v>
      </c>
      <c r="K371" s="550">
        <f>'Merluza común Artesanal'!J291</f>
        <v>0</v>
      </c>
      <c r="L371" s="550">
        <f>'Merluza común Artesanal'!K291</f>
        <v>3.7519999999999998</v>
      </c>
      <c r="M371" s="550">
        <f>'Merluza común Artesanal'!L291</f>
        <v>0</v>
      </c>
      <c r="N371" s="537" t="str">
        <f>'Merluza común Artesanal'!M291</f>
        <v>-</v>
      </c>
      <c r="O371" s="527">
        <f>Resumen_año!$C$5</f>
        <v>43559</v>
      </c>
    </row>
    <row r="372" spans="1:15" ht="15.75" customHeight="1">
      <c r="A372" s="546" t="s">
        <v>98</v>
      </c>
      <c r="B372" s="546" t="s">
        <v>99</v>
      </c>
      <c r="C372" s="546" t="s">
        <v>169</v>
      </c>
      <c r="D372" s="546" t="s">
        <v>116</v>
      </c>
      <c r="E372" s="540" t="s">
        <v>538</v>
      </c>
      <c r="F372" s="546" t="s">
        <v>106</v>
      </c>
      <c r="G372" s="546" t="s">
        <v>107</v>
      </c>
      <c r="H372" s="550">
        <f>'Merluza común Artesanal'!G292</f>
        <v>3.774</v>
      </c>
      <c r="I372" s="550">
        <f>'Merluza común Artesanal'!H292</f>
        <v>0</v>
      </c>
      <c r="J372" s="550">
        <f>'Merluza común Artesanal'!I292</f>
        <v>7.5259999999999998</v>
      </c>
      <c r="K372" s="550">
        <f>'Merluza común Artesanal'!J292</f>
        <v>0</v>
      </c>
      <c r="L372" s="550">
        <f>'Merluza común Artesanal'!K292</f>
        <v>7.5259999999999998</v>
      </c>
      <c r="M372" s="550">
        <f>'Merluza común Artesanal'!L292</f>
        <v>0</v>
      </c>
      <c r="N372" s="537" t="str">
        <f>'Merluza común Artesanal'!M292</f>
        <v>-</v>
      </c>
      <c r="O372" s="527">
        <f>Resumen_año!$C$5</f>
        <v>43559</v>
      </c>
    </row>
    <row r="373" spans="1:15" ht="15.75" customHeight="1">
      <c r="A373" s="546" t="s">
        <v>98</v>
      </c>
      <c r="B373" s="546" t="s">
        <v>99</v>
      </c>
      <c r="C373" s="546" t="s">
        <v>169</v>
      </c>
      <c r="D373" s="546" t="s">
        <v>116</v>
      </c>
      <c r="E373" s="540" t="s">
        <v>538</v>
      </c>
      <c r="F373" s="546" t="s">
        <v>103</v>
      </c>
      <c r="G373" s="546" t="s">
        <v>107</v>
      </c>
      <c r="H373" s="550">
        <f>'Merluza común Artesanal'!N290</f>
        <v>7.5259999999999998</v>
      </c>
      <c r="I373" s="550">
        <f>'Merluza común Artesanal'!O290</f>
        <v>0</v>
      </c>
      <c r="J373" s="550">
        <f>'Merluza común Artesanal'!P290</f>
        <v>7.5259999999999998</v>
      </c>
      <c r="K373" s="550">
        <f>'Merluza común Artesanal'!Q290</f>
        <v>0</v>
      </c>
      <c r="L373" s="550">
        <f>'Merluza común Artesanal'!R290</f>
        <v>7.5259999999999998</v>
      </c>
      <c r="M373" s="550">
        <f>'Merluza común Artesanal'!S290</f>
        <v>0</v>
      </c>
      <c r="N373" s="505" t="s">
        <v>336</v>
      </c>
      <c r="O373" s="527">
        <f>Resumen_año!$C$5</f>
        <v>43559</v>
      </c>
    </row>
    <row r="374" spans="1:15" ht="15.75" customHeight="1">
      <c r="A374" s="546" t="s">
        <v>98</v>
      </c>
      <c r="B374" s="546" t="s">
        <v>99</v>
      </c>
      <c r="C374" s="546" t="s">
        <v>169</v>
      </c>
      <c r="D374" s="546" t="s">
        <v>115</v>
      </c>
      <c r="E374" s="540" t="s">
        <v>500</v>
      </c>
      <c r="F374" s="546" t="s">
        <v>103</v>
      </c>
      <c r="G374" s="546" t="s">
        <v>103</v>
      </c>
      <c r="H374" s="550">
        <f>'Merluza común Artesanal'!G293</f>
        <v>0</v>
      </c>
      <c r="I374" s="550">
        <f>'Merluza común Artesanal'!H293</f>
        <v>0</v>
      </c>
      <c r="J374" s="550">
        <f>'Merluza común Artesanal'!I293</f>
        <v>0</v>
      </c>
      <c r="K374" s="550">
        <f>'Merluza común Artesanal'!J293</f>
        <v>0</v>
      </c>
      <c r="L374" s="550">
        <f>'Merluza común Artesanal'!K293</f>
        <v>0</v>
      </c>
      <c r="M374" s="553">
        <f>'Merluza común Artesanal'!L293</f>
        <v>0</v>
      </c>
      <c r="N374" s="504" t="str">
        <f>'Merluza común Artesanal'!M293</f>
        <v>-</v>
      </c>
      <c r="O374" s="527">
        <f>Resumen_año!$C$5</f>
        <v>43559</v>
      </c>
    </row>
    <row r="375" spans="1:15" ht="15.75" customHeight="1">
      <c r="A375" s="546" t="s">
        <v>98</v>
      </c>
      <c r="B375" s="546" t="s">
        <v>99</v>
      </c>
      <c r="C375" s="546" t="s">
        <v>169</v>
      </c>
      <c r="D375" s="546" t="s">
        <v>115</v>
      </c>
      <c r="E375" s="540" t="s">
        <v>500</v>
      </c>
      <c r="F375" s="546" t="s">
        <v>104</v>
      </c>
      <c r="G375" s="546" t="s">
        <v>105</v>
      </c>
      <c r="H375" s="550">
        <f>'Merluza común Artesanal'!G294</f>
        <v>52.518999999999998</v>
      </c>
      <c r="I375" s="550">
        <f>'Merluza común Artesanal'!H294</f>
        <v>0</v>
      </c>
      <c r="J375" s="550">
        <f>'Merluza común Artesanal'!I294</f>
        <v>52.518999999999998</v>
      </c>
      <c r="K375" s="550">
        <f>'Merluza común Artesanal'!J294</f>
        <v>1.45</v>
      </c>
      <c r="L375" s="550">
        <f>'Merluza común Artesanal'!K294</f>
        <v>51.068999999999996</v>
      </c>
      <c r="M375" s="553">
        <f>'Merluza común Artesanal'!L294</f>
        <v>2.7609055770292656E-2</v>
      </c>
      <c r="N375" s="504" t="str">
        <f>'Merluza común Artesanal'!M294</f>
        <v>-</v>
      </c>
      <c r="O375" s="527">
        <f>Resumen_año!$C$5</f>
        <v>43559</v>
      </c>
    </row>
    <row r="376" spans="1:15" ht="15.75" customHeight="1">
      <c r="A376" s="546" t="s">
        <v>98</v>
      </c>
      <c r="B376" s="546" t="s">
        <v>99</v>
      </c>
      <c r="C376" s="546" t="s">
        <v>169</v>
      </c>
      <c r="D376" s="546" t="s">
        <v>115</v>
      </c>
      <c r="E376" s="540" t="s">
        <v>500</v>
      </c>
      <c r="F376" s="546" t="s">
        <v>106</v>
      </c>
      <c r="G376" s="546" t="s">
        <v>107</v>
      </c>
      <c r="H376" s="550">
        <f>'Merluza común Artesanal'!G295</f>
        <v>52.823</v>
      </c>
      <c r="I376" s="550">
        <f>'Merluza común Artesanal'!H295</f>
        <v>0</v>
      </c>
      <c r="J376" s="550">
        <f>'Merluza común Artesanal'!I295</f>
        <v>103.892</v>
      </c>
      <c r="K376" s="550">
        <f>'Merluza común Artesanal'!J295</f>
        <v>0</v>
      </c>
      <c r="L376" s="550">
        <f>'Merluza común Artesanal'!K295</f>
        <v>103.892</v>
      </c>
      <c r="M376" s="553">
        <f>'Merluza común Artesanal'!L295</f>
        <v>0</v>
      </c>
      <c r="N376" s="504" t="str">
        <f>'Merluza común Artesanal'!M295</f>
        <v>-</v>
      </c>
      <c r="O376" s="527">
        <f>Resumen_año!$C$5</f>
        <v>43559</v>
      </c>
    </row>
    <row r="377" spans="1:15" ht="15.75" customHeight="1">
      <c r="A377" s="546" t="s">
        <v>98</v>
      </c>
      <c r="B377" s="546" t="s">
        <v>99</v>
      </c>
      <c r="C377" s="546" t="s">
        <v>169</v>
      </c>
      <c r="D377" s="546" t="s">
        <v>115</v>
      </c>
      <c r="E377" s="540" t="s">
        <v>500</v>
      </c>
      <c r="F377" s="546" t="s">
        <v>103</v>
      </c>
      <c r="G377" s="546" t="s">
        <v>107</v>
      </c>
      <c r="H377" s="550">
        <f>'Merluza común Artesanal'!N293</f>
        <v>105.342</v>
      </c>
      <c r="I377" s="550">
        <f>'Merluza común Artesanal'!O293</f>
        <v>0</v>
      </c>
      <c r="J377" s="550">
        <f>'Merluza común Artesanal'!P293</f>
        <v>105.342</v>
      </c>
      <c r="K377" s="550">
        <f>'Merluza común Artesanal'!Q293</f>
        <v>1.45</v>
      </c>
      <c r="L377" s="550">
        <f>'Merluza común Artesanal'!R293</f>
        <v>103.892</v>
      </c>
      <c r="M377" s="553">
        <f>'Merluza común Artesanal'!S293</f>
        <v>1.3764690247004992E-2</v>
      </c>
      <c r="N377" s="504" t="s">
        <v>336</v>
      </c>
      <c r="O377" s="527">
        <f>Resumen_año!$C$5</f>
        <v>43559</v>
      </c>
    </row>
    <row r="378" spans="1:15" ht="15.75" customHeight="1">
      <c r="A378" s="546" t="s">
        <v>98</v>
      </c>
      <c r="B378" s="546" t="s">
        <v>99</v>
      </c>
      <c r="C378" s="546" t="s">
        <v>169</v>
      </c>
      <c r="D378" s="546" t="s">
        <v>100</v>
      </c>
      <c r="E378" s="540" t="s">
        <v>384</v>
      </c>
      <c r="F378" s="546" t="s">
        <v>103</v>
      </c>
      <c r="G378" s="546" t="s">
        <v>103</v>
      </c>
      <c r="H378" s="550">
        <f>'Merluza común Artesanal'!G296</f>
        <v>30.718</v>
      </c>
      <c r="I378" s="550">
        <f>'Merluza común Artesanal'!H296</f>
        <v>0</v>
      </c>
      <c r="J378" s="550">
        <f>'Merluza común Artesanal'!I296</f>
        <v>30.718</v>
      </c>
      <c r="K378" s="550">
        <f>'Merluza común Artesanal'!J296</f>
        <v>37.340000000000003</v>
      </c>
      <c r="L378" s="550">
        <f>'Merluza común Artesanal'!K296</f>
        <v>-6.6220000000000034</v>
      </c>
      <c r="M378" s="550">
        <f>'Merluza común Artesanal'!L296</f>
        <v>1.2155739305944397</v>
      </c>
      <c r="N378" s="555">
        <f>'Merluza común Artesanal'!M296</f>
        <v>43487</v>
      </c>
      <c r="O378" s="527">
        <f>Resumen_año!$C$5</f>
        <v>43559</v>
      </c>
    </row>
    <row r="379" spans="1:15" ht="15.75" customHeight="1">
      <c r="A379" s="546" t="s">
        <v>98</v>
      </c>
      <c r="B379" s="546" t="s">
        <v>99</v>
      </c>
      <c r="C379" s="546" t="s">
        <v>169</v>
      </c>
      <c r="D379" s="546" t="s">
        <v>116</v>
      </c>
      <c r="E379" s="540" t="s">
        <v>161</v>
      </c>
      <c r="F379" s="546" t="s">
        <v>103</v>
      </c>
      <c r="G379" s="546" t="s">
        <v>103</v>
      </c>
      <c r="H379" s="550">
        <f>'Merluza común Artesanal'!G297</f>
        <v>0</v>
      </c>
      <c r="I379" s="550">
        <f>'Merluza común Artesanal'!H297</f>
        <v>0</v>
      </c>
      <c r="J379" s="550">
        <f>'Merluza común Artesanal'!I297</f>
        <v>0</v>
      </c>
      <c r="K379" s="550">
        <f>'Merluza común Artesanal'!J297</f>
        <v>0</v>
      </c>
      <c r="L379" s="550">
        <f>'Merluza común Artesanal'!K297</f>
        <v>0</v>
      </c>
      <c r="M379" s="553">
        <f>'Merluza común Artesanal'!L297</f>
        <v>0</v>
      </c>
      <c r="N379" s="504" t="str">
        <f>'Merluza común Artesanal'!M297</f>
        <v>-</v>
      </c>
      <c r="O379" s="527">
        <f>Resumen_año!$C$5</f>
        <v>43559</v>
      </c>
    </row>
    <row r="380" spans="1:15" ht="15.75" customHeight="1">
      <c r="A380" s="546" t="s">
        <v>98</v>
      </c>
      <c r="B380" s="546" t="s">
        <v>99</v>
      </c>
      <c r="C380" s="546" t="s">
        <v>169</v>
      </c>
      <c r="D380" s="546" t="s">
        <v>116</v>
      </c>
      <c r="E380" s="540" t="s">
        <v>161</v>
      </c>
      <c r="F380" s="546" t="s">
        <v>104</v>
      </c>
      <c r="G380" s="546" t="s">
        <v>105</v>
      </c>
      <c r="H380" s="550">
        <f>'Merluza común Artesanal'!G298</f>
        <v>47.359000000000002</v>
      </c>
      <c r="I380" s="550">
        <f>'Merluza común Artesanal'!H298</f>
        <v>0</v>
      </c>
      <c r="J380" s="550">
        <f>'Merluza común Artesanal'!I298</f>
        <v>47.359000000000002</v>
      </c>
      <c r="K380" s="550">
        <f>'Merluza común Artesanal'!J298</f>
        <v>34.506999999999998</v>
      </c>
      <c r="L380" s="550">
        <f>'Merluza común Artesanal'!K298</f>
        <v>12.852000000000004</v>
      </c>
      <c r="M380" s="553">
        <f>'Merluza común Artesanal'!L298</f>
        <v>0.72862602673198329</v>
      </c>
      <c r="N380" s="504" t="str">
        <f>'Merluza común Artesanal'!M298</f>
        <v>-</v>
      </c>
      <c r="O380" s="527">
        <f>Resumen_año!$C$5</f>
        <v>43559</v>
      </c>
    </row>
    <row r="381" spans="1:15" ht="15.75" customHeight="1">
      <c r="A381" s="546" t="s">
        <v>98</v>
      </c>
      <c r="B381" s="546" t="s">
        <v>99</v>
      </c>
      <c r="C381" s="546" t="s">
        <v>169</v>
      </c>
      <c r="D381" s="546" t="s">
        <v>116</v>
      </c>
      <c r="E381" s="540" t="s">
        <v>161</v>
      </c>
      <c r="F381" s="546" t="s">
        <v>106</v>
      </c>
      <c r="G381" s="546" t="s">
        <v>107</v>
      </c>
      <c r="H381" s="550">
        <f>'Merluza común Artesanal'!G299</f>
        <v>60.249000000000002</v>
      </c>
      <c r="I381" s="550">
        <f>'Merluza común Artesanal'!H299</f>
        <v>0</v>
      </c>
      <c r="J381" s="550">
        <f>'Merluza común Artesanal'!I299</f>
        <v>73.100999999999999</v>
      </c>
      <c r="K381" s="550">
        <f>'Merluza común Artesanal'!J299</f>
        <v>0</v>
      </c>
      <c r="L381" s="550">
        <f>'Merluza común Artesanal'!K299</f>
        <v>73.100999999999999</v>
      </c>
      <c r="M381" s="553">
        <f>'Merluza común Artesanal'!L299</f>
        <v>0</v>
      </c>
      <c r="N381" s="504" t="str">
        <f>'Merluza común Artesanal'!M299</f>
        <v>-</v>
      </c>
      <c r="O381" s="527">
        <f>Resumen_año!$C$5</f>
        <v>43559</v>
      </c>
    </row>
    <row r="382" spans="1:15" ht="15.75" customHeight="1">
      <c r="A382" s="546" t="s">
        <v>98</v>
      </c>
      <c r="B382" s="546" t="s">
        <v>99</v>
      </c>
      <c r="C382" s="546" t="s">
        <v>169</v>
      </c>
      <c r="D382" s="546" t="s">
        <v>116</v>
      </c>
      <c r="E382" s="540" t="s">
        <v>161</v>
      </c>
      <c r="F382" s="546" t="s">
        <v>103</v>
      </c>
      <c r="G382" s="546" t="s">
        <v>107</v>
      </c>
      <c r="H382" s="550">
        <f>'Merluza común Artesanal'!N297</f>
        <v>107.608</v>
      </c>
      <c r="I382" s="550">
        <f>'Merluza común Artesanal'!O297</f>
        <v>0</v>
      </c>
      <c r="J382" s="550">
        <f>'Merluza común Artesanal'!P297</f>
        <v>107.608</v>
      </c>
      <c r="K382" s="550">
        <f>'Merluza común Artesanal'!Q297</f>
        <v>34.506999999999998</v>
      </c>
      <c r="L382" s="550">
        <f>'Merluza común Artesanal'!R297</f>
        <v>73.100999999999999</v>
      </c>
      <c r="M382" s="553">
        <f>'Merluza común Artesanal'!S297</f>
        <v>0.32067318414987728</v>
      </c>
      <c r="N382" s="504" t="s">
        <v>336</v>
      </c>
      <c r="O382" s="527">
        <f>Resumen_año!$C$5</f>
        <v>43559</v>
      </c>
    </row>
    <row r="383" spans="1:15" ht="15.75" customHeight="1">
      <c r="A383" s="546" t="s">
        <v>98</v>
      </c>
      <c r="B383" s="546" t="s">
        <v>99</v>
      </c>
      <c r="C383" s="546" t="s">
        <v>169</v>
      </c>
      <c r="D383" s="546" t="s">
        <v>116</v>
      </c>
      <c r="E383" s="540" t="s">
        <v>162</v>
      </c>
      <c r="F383" s="546" t="s">
        <v>103</v>
      </c>
      <c r="G383" s="546" t="s">
        <v>103</v>
      </c>
      <c r="H383" s="550">
        <f>'Merluza común Artesanal'!G300</f>
        <v>0</v>
      </c>
      <c r="I383" s="550">
        <f>'Merluza común Artesanal'!H300</f>
        <v>0</v>
      </c>
      <c r="J383" s="550">
        <f>'Merluza común Artesanal'!I300</f>
        <v>0</v>
      </c>
      <c r="K383" s="550">
        <f>'Merluza común Artesanal'!J300</f>
        <v>0</v>
      </c>
      <c r="L383" s="550">
        <f>'Merluza común Artesanal'!K300</f>
        <v>0</v>
      </c>
      <c r="M383" s="553">
        <f>'Merluza común Artesanal'!L300</f>
        <v>0</v>
      </c>
      <c r="N383" s="504" t="str">
        <f>'Merluza común Artesanal'!M300</f>
        <v>-</v>
      </c>
      <c r="O383" s="527">
        <f>Resumen_año!$C$5</f>
        <v>43559</v>
      </c>
    </row>
    <row r="384" spans="1:15" ht="15.75" customHeight="1">
      <c r="A384" s="546" t="s">
        <v>98</v>
      </c>
      <c r="B384" s="546" t="s">
        <v>99</v>
      </c>
      <c r="C384" s="546" t="s">
        <v>169</v>
      </c>
      <c r="D384" s="546" t="s">
        <v>116</v>
      </c>
      <c r="E384" s="540" t="s">
        <v>162</v>
      </c>
      <c r="F384" s="546" t="s">
        <v>104</v>
      </c>
      <c r="G384" s="546" t="s">
        <v>105</v>
      </c>
      <c r="H384" s="550">
        <f>'Merluza común Artesanal'!G301</f>
        <v>12.206</v>
      </c>
      <c r="I384" s="550">
        <f>'Merluza común Artesanal'!H301</f>
        <v>0</v>
      </c>
      <c r="J384" s="550">
        <f>'Merluza común Artesanal'!I301</f>
        <v>12.206</v>
      </c>
      <c r="K384" s="550">
        <f>'Merluza común Artesanal'!J301</f>
        <v>0</v>
      </c>
      <c r="L384" s="550">
        <f>'Merluza común Artesanal'!K301</f>
        <v>12.206</v>
      </c>
      <c r="M384" s="553">
        <f>'Merluza común Artesanal'!L301</f>
        <v>0</v>
      </c>
      <c r="N384" s="504" t="str">
        <f>'Merluza común Artesanal'!M301</f>
        <v>-</v>
      </c>
      <c r="O384" s="527">
        <f>Resumen_año!$C$5</f>
        <v>43559</v>
      </c>
    </row>
    <row r="385" spans="1:15" ht="15.75" customHeight="1">
      <c r="A385" s="546" t="s">
        <v>98</v>
      </c>
      <c r="B385" s="546" t="s">
        <v>99</v>
      </c>
      <c r="C385" s="546" t="s">
        <v>169</v>
      </c>
      <c r="D385" s="546" t="s">
        <v>116</v>
      </c>
      <c r="E385" s="540" t="s">
        <v>162</v>
      </c>
      <c r="F385" s="546" t="s">
        <v>106</v>
      </c>
      <c r="G385" s="546" t="s">
        <v>107</v>
      </c>
      <c r="H385" s="550">
        <f>'Merluza común Artesanal'!G302</f>
        <v>15.528</v>
      </c>
      <c r="I385" s="550">
        <f>'Merluza común Artesanal'!H302</f>
        <v>0</v>
      </c>
      <c r="J385" s="550">
        <f>'Merluza común Artesanal'!I302</f>
        <v>27.734000000000002</v>
      </c>
      <c r="K385" s="550">
        <f>'Merluza común Artesanal'!J302</f>
        <v>0</v>
      </c>
      <c r="L385" s="550">
        <f>'Merluza común Artesanal'!K302</f>
        <v>27.734000000000002</v>
      </c>
      <c r="M385" s="553">
        <f>'Merluza común Artesanal'!L302</f>
        <v>0</v>
      </c>
      <c r="N385" s="504" t="str">
        <f>'Merluza común Artesanal'!M302</f>
        <v>-</v>
      </c>
      <c r="O385" s="527">
        <f>Resumen_año!$C$5</f>
        <v>43559</v>
      </c>
    </row>
    <row r="386" spans="1:15" ht="15.75" customHeight="1">
      <c r="A386" s="546" t="s">
        <v>98</v>
      </c>
      <c r="B386" s="546" t="s">
        <v>99</v>
      </c>
      <c r="C386" s="546" t="s">
        <v>169</v>
      </c>
      <c r="D386" s="546" t="s">
        <v>116</v>
      </c>
      <c r="E386" s="540" t="s">
        <v>162</v>
      </c>
      <c r="F386" s="546" t="s">
        <v>103</v>
      </c>
      <c r="G386" s="546" t="s">
        <v>107</v>
      </c>
      <c r="H386" s="550">
        <f>'Merluza común Artesanal'!N300</f>
        <v>27.734000000000002</v>
      </c>
      <c r="I386" s="550">
        <f>'Merluza común Artesanal'!O300</f>
        <v>0</v>
      </c>
      <c r="J386" s="550">
        <f>'Merluza común Artesanal'!P300</f>
        <v>27.734000000000002</v>
      </c>
      <c r="K386" s="550">
        <f>'Merluza común Artesanal'!Q300</f>
        <v>0</v>
      </c>
      <c r="L386" s="550">
        <f>'Merluza común Artesanal'!R300</f>
        <v>27.734000000000002</v>
      </c>
      <c r="M386" s="553">
        <f>'Merluza común Artesanal'!S300</f>
        <v>0</v>
      </c>
      <c r="N386" s="504" t="s">
        <v>336</v>
      </c>
      <c r="O386" s="527">
        <f>Resumen_año!$C$5</f>
        <v>43559</v>
      </c>
    </row>
    <row r="387" spans="1:15" ht="15.75" customHeight="1">
      <c r="A387" s="546" t="s">
        <v>98</v>
      </c>
      <c r="B387" s="546" t="s">
        <v>99</v>
      </c>
      <c r="C387" s="546" t="s">
        <v>169</v>
      </c>
      <c r="D387" s="546" t="s">
        <v>116</v>
      </c>
      <c r="E387" s="540" t="s">
        <v>163</v>
      </c>
      <c r="F387" s="546" t="s">
        <v>103</v>
      </c>
      <c r="G387" s="546" t="s">
        <v>103</v>
      </c>
      <c r="H387" s="550">
        <f>'Merluza común Artesanal'!G303</f>
        <v>0</v>
      </c>
      <c r="I387" s="550">
        <f>'Merluza común Artesanal'!H303</f>
        <v>0</v>
      </c>
      <c r="J387" s="550">
        <f>'Merluza común Artesanal'!I303</f>
        <v>0</v>
      </c>
      <c r="K387" s="550">
        <f>'Merluza común Artesanal'!J303</f>
        <v>0</v>
      </c>
      <c r="L387" s="550">
        <f>'Merluza común Artesanal'!K303</f>
        <v>0</v>
      </c>
      <c r="M387" s="553">
        <f>'Merluza común Artesanal'!L303</f>
        <v>0</v>
      </c>
      <c r="N387" s="504" t="str">
        <f>'Merluza común Artesanal'!M303</f>
        <v>-</v>
      </c>
      <c r="O387" s="527">
        <f>Resumen_año!$C$5</f>
        <v>43559</v>
      </c>
    </row>
    <row r="388" spans="1:15" ht="15.75" customHeight="1">
      <c r="A388" s="546" t="s">
        <v>98</v>
      </c>
      <c r="B388" s="546" t="s">
        <v>99</v>
      </c>
      <c r="C388" s="546" t="s">
        <v>169</v>
      </c>
      <c r="D388" s="546" t="s">
        <v>116</v>
      </c>
      <c r="E388" s="540" t="s">
        <v>163</v>
      </c>
      <c r="F388" s="546" t="s">
        <v>104</v>
      </c>
      <c r="G388" s="546" t="s">
        <v>105</v>
      </c>
      <c r="H388" s="550">
        <f>'Merluza común Artesanal'!G304</f>
        <v>73.198999999999998</v>
      </c>
      <c r="I388" s="550">
        <f>'Merluza común Artesanal'!H304</f>
        <v>0</v>
      </c>
      <c r="J388" s="550">
        <f>'Merluza común Artesanal'!I304</f>
        <v>73.198999999999998</v>
      </c>
      <c r="K388" s="550">
        <f>'Merluza común Artesanal'!J304</f>
        <v>48.743000000000002</v>
      </c>
      <c r="L388" s="550">
        <f>'Merluza común Artesanal'!K304</f>
        <v>24.455999999999996</v>
      </c>
      <c r="M388" s="553">
        <f>'Merluza común Artesanal'!L304</f>
        <v>0.66589707509665441</v>
      </c>
      <c r="N388" s="504" t="str">
        <f>'Merluza común Artesanal'!M304</f>
        <v>-</v>
      </c>
      <c r="O388" s="527">
        <f>Resumen_año!$C$5</f>
        <v>43559</v>
      </c>
    </row>
    <row r="389" spans="1:15" ht="15.75" customHeight="1">
      <c r="A389" s="546" t="s">
        <v>98</v>
      </c>
      <c r="B389" s="546" t="s">
        <v>99</v>
      </c>
      <c r="C389" s="546" t="s">
        <v>169</v>
      </c>
      <c r="D389" s="546" t="s">
        <v>116</v>
      </c>
      <c r="E389" s="540" t="s">
        <v>163</v>
      </c>
      <c r="F389" s="546" t="s">
        <v>106</v>
      </c>
      <c r="G389" s="546" t="s">
        <v>107</v>
      </c>
      <c r="H389" s="550">
        <f>'Merluza común Artesanal'!G305</f>
        <v>93.122</v>
      </c>
      <c r="I389" s="550">
        <f>'Merluza común Artesanal'!H305</f>
        <v>0</v>
      </c>
      <c r="J389" s="550">
        <f>'Merluza común Artesanal'!I305</f>
        <v>117.578</v>
      </c>
      <c r="K389" s="550">
        <f>'Merluza común Artesanal'!J305</f>
        <v>0</v>
      </c>
      <c r="L389" s="550">
        <f>'Merluza común Artesanal'!K305</f>
        <v>117.578</v>
      </c>
      <c r="M389" s="553">
        <f>'Merluza común Artesanal'!L305</f>
        <v>0</v>
      </c>
      <c r="N389" s="504" t="str">
        <f>'Merluza común Artesanal'!M305</f>
        <v>-</v>
      </c>
      <c r="O389" s="527">
        <f>Resumen_año!$C$5</f>
        <v>43559</v>
      </c>
    </row>
    <row r="390" spans="1:15" ht="15.75" customHeight="1">
      <c r="A390" s="546" t="s">
        <v>98</v>
      </c>
      <c r="B390" s="546" t="s">
        <v>99</v>
      </c>
      <c r="C390" s="546" t="s">
        <v>169</v>
      </c>
      <c r="D390" s="546" t="s">
        <v>116</v>
      </c>
      <c r="E390" s="540" t="s">
        <v>163</v>
      </c>
      <c r="F390" s="546" t="s">
        <v>103</v>
      </c>
      <c r="G390" s="546" t="s">
        <v>107</v>
      </c>
      <c r="H390" s="550">
        <f>'Merluza común Artesanal'!N303</f>
        <v>166.321</v>
      </c>
      <c r="I390" s="550">
        <f>'Merluza común Artesanal'!O303</f>
        <v>0</v>
      </c>
      <c r="J390" s="550">
        <f>'Merluza común Artesanal'!P303</f>
        <v>166.321</v>
      </c>
      <c r="K390" s="550">
        <f>'Merluza común Artesanal'!Q303</f>
        <v>48.743000000000002</v>
      </c>
      <c r="L390" s="550">
        <f>'Merluza común Artesanal'!R303</f>
        <v>117.578</v>
      </c>
      <c r="M390" s="553">
        <f>'Merluza común Artesanal'!S303</f>
        <v>0.29306581850758473</v>
      </c>
      <c r="N390" s="504" t="s">
        <v>336</v>
      </c>
      <c r="O390" s="527">
        <f>Resumen_año!$C$5</f>
        <v>43559</v>
      </c>
    </row>
    <row r="391" spans="1:15" ht="15.75" customHeight="1">
      <c r="A391" s="546" t="s">
        <v>98</v>
      </c>
      <c r="B391" s="546" t="s">
        <v>99</v>
      </c>
      <c r="C391" s="546" t="s">
        <v>169</v>
      </c>
      <c r="D391" s="540" t="s">
        <v>115</v>
      </c>
      <c r="E391" s="543" t="s">
        <v>524</v>
      </c>
      <c r="F391" s="546" t="s">
        <v>103</v>
      </c>
      <c r="G391" s="546" t="s">
        <v>103</v>
      </c>
      <c r="H391" s="550">
        <f>'Merluza común Artesanal'!G306</f>
        <v>0</v>
      </c>
      <c r="I391" s="550">
        <f>'Merluza común Artesanal'!H306</f>
        <v>0</v>
      </c>
      <c r="J391" s="550">
        <f>'Merluza común Artesanal'!I306</f>
        <v>0</v>
      </c>
      <c r="K391" s="550">
        <f>'Merluza común Artesanal'!J306</f>
        <v>0</v>
      </c>
      <c r="L391" s="550">
        <f>'Merluza común Artesanal'!K306</f>
        <v>0</v>
      </c>
      <c r="M391" s="553">
        <f>'Merluza común Artesanal'!L306</f>
        <v>0</v>
      </c>
      <c r="N391" s="504" t="str">
        <f>'Merluza común Artesanal'!M306</f>
        <v>-</v>
      </c>
      <c r="O391" s="527">
        <f>Resumen_año!$C$5</f>
        <v>43559</v>
      </c>
    </row>
    <row r="392" spans="1:15" ht="15.75" customHeight="1">
      <c r="A392" s="546" t="s">
        <v>98</v>
      </c>
      <c r="B392" s="546" t="s">
        <v>99</v>
      </c>
      <c r="C392" s="546" t="s">
        <v>169</v>
      </c>
      <c r="D392" s="540" t="s">
        <v>115</v>
      </c>
      <c r="E392" s="543" t="s">
        <v>524</v>
      </c>
      <c r="F392" s="546" t="s">
        <v>104</v>
      </c>
      <c r="G392" s="546" t="s">
        <v>105</v>
      </c>
      <c r="H392" s="550">
        <f>'Merluza común Artesanal'!G307</f>
        <v>4.431</v>
      </c>
      <c r="I392" s="550">
        <f>'Merluza común Artesanal'!H307</f>
        <v>0</v>
      </c>
      <c r="J392" s="550">
        <f>'Merluza común Artesanal'!I307</f>
        <v>4.431</v>
      </c>
      <c r="K392" s="550">
        <f>'Merluza común Artesanal'!J307</f>
        <v>0</v>
      </c>
      <c r="L392" s="550">
        <f>'Merluza común Artesanal'!K307</f>
        <v>4.431</v>
      </c>
      <c r="M392" s="553">
        <f>'Merluza común Artesanal'!L307</f>
        <v>0</v>
      </c>
      <c r="N392" s="504" t="str">
        <f>'Merluza común Artesanal'!M307</f>
        <v>-</v>
      </c>
      <c r="O392" s="527">
        <f>Resumen_año!$C$5</f>
        <v>43559</v>
      </c>
    </row>
    <row r="393" spans="1:15" ht="15.75" customHeight="1">
      <c r="A393" s="546" t="s">
        <v>98</v>
      </c>
      <c r="B393" s="546" t="s">
        <v>99</v>
      </c>
      <c r="C393" s="546" t="s">
        <v>169</v>
      </c>
      <c r="D393" s="540" t="s">
        <v>115</v>
      </c>
      <c r="E393" s="543" t="s">
        <v>524</v>
      </c>
      <c r="F393" s="546" t="s">
        <v>106</v>
      </c>
      <c r="G393" s="546" t="s">
        <v>107</v>
      </c>
      <c r="H393" s="550">
        <f>'Merluza común Artesanal'!G308</f>
        <v>5.6369999999999996</v>
      </c>
      <c r="I393" s="550">
        <f>'Merluza común Artesanal'!H308</f>
        <v>0</v>
      </c>
      <c r="J393" s="550">
        <f>'Merluza común Artesanal'!I308</f>
        <v>10.068</v>
      </c>
      <c r="K393" s="550">
        <f>'Merluza común Artesanal'!J308</f>
        <v>0</v>
      </c>
      <c r="L393" s="550">
        <f>'Merluza común Artesanal'!K308</f>
        <v>10.068</v>
      </c>
      <c r="M393" s="553">
        <f>'Merluza común Artesanal'!L308</f>
        <v>0</v>
      </c>
      <c r="N393" s="504" t="str">
        <f>'Merluza común Artesanal'!M308</f>
        <v>-</v>
      </c>
      <c r="O393" s="527">
        <f>Resumen_año!$C$5</f>
        <v>43559</v>
      </c>
    </row>
    <row r="394" spans="1:15" ht="15.75" customHeight="1">
      <c r="A394" s="546" t="s">
        <v>98</v>
      </c>
      <c r="B394" s="546" t="s">
        <v>99</v>
      </c>
      <c r="C394" s="546" t="s">
        <v>169</v>
      </c>
      <c r="D394" s="540" t="s">
        <v>115</v>
      </c>
      <c r="E394" s="543" t="s">
        <v>524</v>
      </c>
      <c r="F394" s="546" t="s">
        <v>103</v>
      </c>
      <c r="G394" s="546" t="s">
        <v>107</v>
      </c>
      <c r="H394" s="550">
        <f>'Merluza común Artesanal'!N306</f>
        <v>10.068</v>
      </c>
      <c r="I394" s="550">
        <f>'Merluza común Artesanal'!O306</f>
        <v>0</v>
      </c>
      <c r="J394" s="550">
        <f>'Merluza común Artesanal'!P306</f>
        <v>10.068</v>
      </c>
      <c r="K394" s="550">
        <f>'Merluza común Artesanal'!Q306</f>
        <v>0</v>
      </c>
      <c r="L394" s="550">
        <f>'Merluza común Artesanal'!R306</f>
        <v>10.068</v>
      </c>
      <c r="M394" s="553">
        <f>'Merluza común Artesanal'!S306</f>
        <v>0</v>
      </c>
      <c r="N394" s="504" t="s">
        <v>336</v>
      </c>
      <c r="O394" s="527">
        <f>Resumen_año!$C$5</f>
        <v>43559</v>
      </c>
    </row>
    <row r="395" spans="1:15" ht="15.75" customHeight="1">
      <c r="A395" s="546" t="s">
        <v>98</v>
      </c>
      <c r="B395" s="546" t="s">
        <v>99</v>
      </c>
      <c r="C395" s="546" t="s">
        <v>169</v>
      </c>
      <c r="D395" s="501" t="s">
        <v>194</v>
      </c>
      <c r="E395" s="557" t="s">
        <v>193</v>
      </c>
      <c r="F395" s="546" t="s">
        <v>103</v>
      </c>
      <c r="G395" s="546" t="s">
        <v>107</v>
      </c>
      <c r="H395" s="550">
        <f>Resumen_año!E13</f>
        <v>3844.3640000000005</v>
      </c>
      <c r="I395" s="550">
        <f>Resumen_año!F13</f>
        <v>0</v>
      </c>
      <c r="J395" s="550">
        <f>Resumen_año!G13</f>
        <v>3844.3640000000005</v>
      </c>
      <c r="K395" s="550">
        <f>Resumen_año!H13</f>
        <v>298.01099999999997</v>
      </c>
      <c r="L395" s="550">
        <f>Resumen_año!I13</f>
        <v>3546.3530000000005</v>
      </c>
      <c r="M395" s="553">
        <f>Resumen_año!J13</f>
        <v>7.7518934211224522E-2</v>
      </c>
      <c r="N395" s="504" t="s">
        <v>336</v>
      </c>
      <c r="O395" s="527">
        <f>Resumen_año!$C$5</f>
        <v>43559</v>
      </c>
    </row>
    <row r="396" spans="1:15" ht="15.75" customHeight="1">
      <c r="A396" s="546" t="s">
        <v>98</v>
      </c>
      <c r="B396" s="546" t="s">
        <v>99</v>
      </c>
      <c r="C396" s="546" t="s">
        <v>170</v>
      </c>
      <c r="D396" s="546" t="s">
        <v>164</v>
      </c>
      <c r="E396" s="546" t="s">
        <v>164</v>
      </c>
      <c r="F396" s="546" t="s">
        <v>103</v>
      </c>
      <c r="G396" s="546" t="s">
        <v>103</v>
      </c>
      <c r="H396" s="550">
        <f>'Merluza común Artesanal'!G311</f>
        <v>1.6439999999999999</v>
      </c>
      <c r="I396" s="550">
        <f>'Merluza común Artesanal'!H311</f>
        <v>0</v>
      </c>
      <c r="J396" s="550">
        <f>'Merluza común Artesanal'!I311</f>
        <v>1.6439999999999999</v>
      </c>
      <c r="K396" s="550">
        <f>'Merluza común Artesanal'!J311</f>
        <v>0</v>
      </c>
      <c r="L396" s="550">
        <f>'Merluza común Artesanal'!K311</f>
        <v>1.6439999999999999</v>
      </c>
      <c r="M396" s="553">
        <f>'Merluza común Artesanal'!L311</f>
        <v>0</v>
      </c>
      <c r="N396" s="504" t="str">
        <f>'Merluza común Artesanal'!M311</f>
        <v xml:space="preserve"> -</v>
      </c>
      <c r="O396" s="527">
        <f>Resumen_año!$C$5</f>
        <v>43559</v>
      </c>
    </row>
    <row r="397" spans="1:15" ht="15.75" customHeight="1">
      <c r="A397" s="546" t="s">
        <v>98</v>
      </c>
      <c r="B397" s="546" t="s">
        <v>99</v>
      </c>
      <c r="C397" s="546" t="s">
        <v>170</v>
      </c>
      <c r="D397" s="546" t="s">
        <v>164</v>
      </c>
      <c r="E397" s="546" t="s">
        <v>164</v>
      </c>
      <c r="F397" s="546" t="s">
        <v>104</v>
      </c>
      <c r="G397" s="546" t="s">
        <v>105</v>
      </c>
      <c r="H397" s="550">
        <f>'Merluza común Artesanal'!G312</f>
        <v>7.72</v>
      </c>
      <c r="I397" s="550">
        <f>'Merluza común Artesanal'!H312</f>
        <v>0</v>
      </c>
      <c r="J397" s="550">
        <f>'Merluza común Artesanal'!I312</f>
        <v>9.363999999999999</v>
      </c>
      <c r="K397" s="550">
        <f>'Merluza común Artesanal'!J312</f>
        <v>2.4820000000000002</v>
      </c>
      <c r="L397" s="550">
        <f>'Merluza común Artesanal'!K312</f>
        <v>6.8819999999999988</v>
      </c>
      <c r="M397" s="553">
        <f>'Merluza común Artesanal'!L312</f>
        <v>0.26505766766339178</v>
      </c>
      <c r="N397" s="504" t="str">
        <f>'Merluza común Artesanal'!M312</f>
        <v xml:space="preserve"> -</v>
      </c>
      <c r="O397" s="527">
        <f>Resumen_año!$C$5</f>
        <v>43559</v>
      </c>
    </row>
    <row r="398" spans="1:15" ht="15.75" customHeight="1">
      <c r="A398" s="546" t="s">
        <v>98</v>
      </c>
      <c r="B398" s="546" t="s">
        <v>99</v>
      </c>
      <c r="C398" s="546" t="s">
        <v>170</v>
      </c>
      <c r="D398" s="546" t="s">
        <v>164</v>
      </c>
      <c r="E398" s="546" t="s">
        <v>164</v>
      </c>
      <c r="F398" s="546" t="s">
        <v>106</v>
      </c>
      <c r="G398" s="546" t="s">
        <v>107</v>
      </c>
      <c r="H398" s="550">
        <f>'Merluza común Artesanal'!G313</f>
        <v>9.3209999999999997</v>
      </c>
      <c r="I398" s="550">
        <f>'Merluza común Artesanal'!H313</f>
        <v>0</v>
      </c>
      <c r="J398" s="550">
        <f>'Merluza común Artesanal'!I313</f>
        <v>16.202999999999999</v>
      </c>
      <c r="K398" s="550">
        <f>'Merluza común Artesanal'!J313</f>
        <v>0</v>
      </c>
      <c r="L398" s="550">
        <f>'Merluza común Artesanal'!K313</f>
        <v>16.202999999999999</v>
      </c>
      <c r="M398" s="553">
        <f>'Merluza común Artesanal'!L313</f>
        <v>0</v>
      </c>
      <c r="N398" s="504" t="str">
        <f>'Merluza común Artesanal'!M313</f>
        <v xml:space="preserve"> -</v>
      </c>
      <c r="O398" s="527">
        <f>Resumen_año!$C$5</f>
        <v>43559</v>
      </c>
    </row>
    <row r="399" spans="1:15" ht="15.75" customHeight="1">
      <c r="A399" s="546" t="s">
        <v>98</v>
      </c>
      <c r="B399" s="546" t="s">
        <v>99</v>
      </c>
      <c r="C399" s="546" t="s">
        <v>170</v>
      </c>
      <c r="D399" s="546" t="s">
        <v>164</v>
      </c>
      <c r="E399" s="546" t="s">
        <v>164</v>
      </c>
      <c r="F399" s="546" t="s">
        <v>103</v>
      </c>
      <c r="G399" s="546" t="s">
        <v>107</v>
      </c>
      <c r="H399" s="550">
        <f>'Merluza común Artesanal'!N311</f>
        <v>18.684999999999999</v>
      </c>
      <c r="I399" s="550">
        <f>'Merluza común Artesanal'!O311</f>
        <v>0</v>
      </c>
      <c r="J399" s="550">
        <f>'Merluza común Artesanal'!P311</f>
        <v>18.684999999999999</v>
      </c>
      <c r="K399" s="550">
        <f>'Merluza común Artesanal'!Q311</f>
        <v>2.4820000000000002</v>
      </c>
      <c r="L399" s="550">
        <f>'Merluza común Artesanal'!R311</f>
        <v>16.202999999999999</v>
      </c>
      <c r="M399" s="553">
        <f>'Merluza común Artesanal'!S311</f>
        <v>0.13283382392293286</v>
      </c>
      <c r="N399" s="504" t="s">
        <v>336</v>
      </c>
      <c r="O399" s="527">
        <f>Resumen_año!$C$5</f>
        <v>43559</v>
      </c>
    </row>
    <row r="400" spans="1:15" ht="15.75" customHeight="1">
      <c r="A400" s="546" t="s">
        <v>98</v>
      </c>
      <c r="B400" s="546" t="s">
        <v>99</v>
      </c>
      <c r="C400" s="546" t="s">
        <v>171</v>
      </c>
      <c r="D400" s="544" t="s">
        <v>165</v>
      </c>
      <c r="E400" s="544" t="s">
        <v>331</v>
      </c>
      <c r="F400" s="546" t="s">
        <v>103</v>
      </c>
      <c r="G400" s="546" t="s">
        <v>103</v>
      </c>
      <c r="H400" s="550">
        <f>'Merluza común Artesanal'!G315</f>
        <v>1.5209999999999999</v>
      </c>
      <c r="I400" s="550">
        <f>'Merluza común Artesanal'!H315</f>
        <v>0</v>
      </c>
      <c r="J400" s="550">
        <f>'Merluza común Artesanal'!I315</f>
        <v>1.5209999999999999</v>
      </c>
      <c r="K400" s="550">
        <f>'Merluza común Artesanal'!J315</f>
        <v>0</v>
      </c>
      <c r="L400" s="550">
        <f>'Merluza común Artesanal'!K315</f>
        <v>1.5209999999999999</v>
      </c>
      <c r="M400" s="553">
        <f>'Merluza común Artesanal'!L315</f>
        <v>0</v>
      </c>
      <c r="N400" s="504" t="str">
        <f>'Merluza común Artesanal'!M315</f>
        <v xml:space="preserve"> -</v>
      </c>
      <c r="O400" s="527">
        <f>Resumen_año!$C$5</f>
        <v>43559</v>
      </c>
    </row>
    <row r="401" spans="1:15" ht="15.75" customHeight="1">
      <c r="A401" s="546" t="s">
        <v>98</v>
      </c>
      <c r="B401" s="546" t="s">
        <v>99</v>
      </c>
      <c r="C401" s="546" t="s">
        <v>171</v>
      </c>
      <c r="D401" s="544" t="s">
        <v>165</v>
      </c>
      <c r="E401" s="544" t="s">
        <v>331</v>
      </c>
      <c r="F401" s="546" t="s">
        <v>104</v>
      </c>
      <c r="G401" s="546" t="s">
        <v>105</v>
      </c>
      <c r="H401" s="550">
        <f>'Merluza común Artesanal'!G316</f>
        <v>7.1420000000000003</v>
      </c>
      <c r="I401" s="550">
        <f>'Merluza común Artesanal'!H316</f>
        <v>0</v>
      </c>
      <c r="J401" s="550">
        <f>'Merluza común Artesanal'!I316</f>
        <v>8.6630000000000003</v>
      </c>
      <c r="K401" s="550">
        <f>'Merluza común Artesanal'!J316</f>
        <v>1.3743000000000001</v>
      </c>
      <c r="L401" s="550">
        <f>'Merluza común Artesanal'!K316</f>
        <v>7.2887000000000004</v>
      </c>
      <c r="M401" s="553">
        <f>'Merluza común Artesanal'!L316</f>
        <v>0.15864019392820039</v>
      </c>
      <c r="N401" s="504" t="str">
        <f>'Merluza común Artesanal'!M316</f>
        <v xml:space="preserve"> -</v>
      </c>
      <c r="O401" s="527">
        <f>Resumen_año!$C$5</f>
        <v>43559</v>
      </c>
    </row>
    <row r="402" spans="1:15" ht="15.75" customHeight="1">
      <c r="A402" s="546" t="s">
        <v>98</v>
      </c>
      <c r="B402" s="546" t="s">
        <v>99</v>
      </c>
      <c r="C402" s="546" t="s">
        <v>171</v>
      </c>
      <c r="D402" s="544" t="s">
        <v>165</v>
      </c>
      <c r="E402" s="544" t="s">
        <v>331</v>
      </c>
      <c r="F402" s="546" t="s">
        <v>106</v>
      </c>
      <c r="G402" s="546" t="s">
        <v>107</v>
      </c>
      <c r="H402" s="550">
        <f>'Merluza común Artesanal'!G317</f>
        <v>8.6189999999999998</v>
      </c>
      <c r="I402" s="550">
        <f>'Merluza común Artesanal'!H317</f>
        <v>0</v>
      </c>
      <c r="J402" s="550">
        <f>'Merluza común Artesanal'!I317</f>
        <v>15.9077</v>
      </c>
      <c r="K402" s="550">
        <f>'Merluza común Artesanal'!J317</f>
        <v>0</v>
      </c>
      <c r="L402" s="550">
        <f>'Merluza común Artesanal'!K317</f>
        <v>15.9077</v>
      </c>
      <c r="M402" s="553">
        <f>'Merluza común Artesanal'!L317</f>
        <v>0</v>
      </c>
      <c r="N402" s="504" t="str">
        <f>'Merluza común Artesanal'!M317</f>
        <v xml:space="preserve"> -</v>
      </c>
      <c r="O402" s="527">
        <f>Resumen_año!$C$5</f>
        <v>43559</v>
      </c>
    </row>
    <row r="403" spans="1:15" ht="15.75" customHeight="1">
      <c r="A403" s="546" t="s">
        <v>98</v>
      </c>
      <c r="B403" s="546" t="s">
        <v>99</v>
      </c>
      <c r="C403" s="546" t="s">
        <v>171</v>
      </c>
      <c r="D403" s="544" t="s">
        <v>165</v>
      </c>
      <c r="E403" s="544" t="s">
        <v>331</v>
      </c>
      <c r="F403" s="546" t="s">
        <v>103</v>
      </c>
      <c r="G403" s="546" t="s">
        <v>107</v>
      </c>
      <c r="H403" s="550">
        <f>'Merluza común Artesanal'!N315</f>
        <v>17.282</v>
      </c>
      <c r="I403" s="550">
        <f>'Merluza común Artesanal'!O315</f>
        <v>0</v>
      </c>
      <c r="J403" s="550">
        <f>'Merluza común Artesanal'!P315</f>
        <v>17.282</v>
      </c>
      <c r="K403" s="550">
        <f>'Merluza común Artesanal'!Q315</f>
        <v>1.3743000000000001</v>
      </c>
      <c r="L403" s="550">
        <f>'Merluza común Artesanal'!R315</f>
        <v>15.9077</v>
      </c>
      <c r="M403" s="553">
        <f>'Merluza común Artesanal'!S315</f>
        <v>7.9522046059483861E-2</v>
      </c>
      <c r="N403" s="504" t="s">
        <v>336</v>
      </c>
      <c r="O403" s="527">
        <f>Resumen_año!$C$5</f>
        <v>43559</v>
      </c>
    </row>
    <row r="404" spans="1:15" ht="15.75" customHeight="1">
      <c r="A404" s="546" t="s">
        <v>98</v>
      </c>
      <c r="B404" s="546" t="s">
        <v>99</v>
      </c>
      <c r="C404" s="540" t="s">
        <v>188</v>
      </c>
      <c r="D404" s="556" t="s">
        <v>189</v>
      </c>
      <c r="E404" s="543" t="s">
        <v>378</v>
      </c>
      <c r="F404" s="546" t="s">
        <v>103</v>
      </c>
      <c r="G404" s="546" t="s">
        <v>106</v>
      </c>
      <c r="H404" s="550">
        <f>'Merluza común Industrial'!E7</f>
        <v>144.04400000000001</v>
      </c>
      <c r="I404" s="550">
        <f>'Merluza común Industrial'!F7</f>
        <v>-38.926079999999999</v>
      </c>
      <c r="J404" s="550">
        <f>'Merluza común Industrial'!G7</f>
        <v>105.11792000000001</v>
      </c>
      <c r="K404" s="550">
        <f>'Merluza común Industrial'!H7</f>
        <v>0</v>
      </c>
      <c r="L404" s="550">
        <f>'Merluza común Industrial'!I7</f>
        <v>105.11792000000001</v>
      </c>
      <c r="M404" s="536">
        <f>'Merluza común Industrial'!J7</f>
        <v>0</v>
      </c>
      <c r="N404" s="504" t="s">
        <v>336</v>
      </c>
      <c r="O404" s="527">
        <f>Resumen_año!$C$5</f>
        <v>43559</v>
      </c>
    </row>
    <row r="405" spans="1:15" ht="15.75" customHeight="1">
      <c r="A405" s="546" t="s">
        <v>98</v>
      </c>
      <c r="B405" s="546" t="s">
        <v>99</v>
      </c>
      <c r="C405" s="540" t="s">
        <v>188</v>
      </c>
      <c r="D405" s="556" t="s">
        <v>189</v>
      </c>
      <c r="E405" s="543" t="s">
        <v>378</v>
      </c>
      <c r="F405" s="543" t="s">
        <v>112</v>
      </c>
      <c r="G405" s="546" t="s">
        <v>107</v>
      </c>
      <c r="H405" s="550">
        <f>'Merluza común Industrial'!E8</f>
        <v>48.015000000000001</v>
      </c>
      <c r="I405" s="550">
        <f>'Merluza común Industrial'!F8</f>
        <v>0</v>
      </c>
      <c r="J405" s="550">
        <f>'Merluza común Industrial'!G8</f>
        <v>153.13292000000001</v>
      </c>
      <c r="K405" s="550">
        <f>'Merluza común Industrial'!H8</f>
        <v>0</v>
      </c>
      <c r="L405" s="550">
        <f>'Merluza común Industrial'!I8</f>
        <v>153.13292000000001</v>
      </c>
      <c r="M405" s="536">
        <f>'Merluza común Industrial'!J8</f>
        <v>0</v>
      </c>
      <c r="N405" s="504" t="s">
        <v>336</v>
      </c>
      <c r="O405" s="527">
        <f>Resumen_año!$C$5</f>
        <v>43559</v>
      </c>
    </row>
    <row r="406" spans="1:15" ht="15.75" customHeight="1">
      <c r="A406" s="546" t="s">
        <v>98</v>
      </c>
      <c r="B406" s="546" t="s">
        <v>99</v>
      </c>
      <c r="C406" s="540" t="s">
        <v>188</v>
      </c>
      <c r="D406" s="556" t="s">
        <v>189</v>
      </c>
      <c r="E406" s="543" t="s">
        <v>378</v>
      </c>
      <c r="F406" s="546" t="s">
        <v>103</v>
      </c>
      <c r="G406" s="546" t="s">
        <v>107</v>
      </c>
      <c r="H406" s="550">
        <f>'Merluza común Industrial'!K7</f>
        <v>192.05900000000003</v>
      </c>
      <c r="I406" s="550">
        <f>'Merluza común Industrial'!L7</f>
        <v>-38.926079999999999</v>
      </c>
      <c r="J406" s="550">
        <f>'Merluza común Industrial'!M7</f>
        <v>153.13292000000001</v>
      </c>
      <c r="K406" s="550">
        <f>'Merluza común Industrial'!N7</f>
        <v>0</v>
      </c>
      <c r="L406" s="550">
        <f>'Merluza común Industrial'!O7</f>
        <v>153.13292000000001</v>
      </c>
      <c r="M406" s="536">
        <f>'Merluza común Industrial'!P7</f>
        <v>0</v>
      </c>
      <c r="N406" s="504" t="s">
        <v>336</v>
      </c>
      <c r="O406" s="527">
        <f>Resumen_año!$C$5</f>
        <v>43559</v>
      </c>
    </row>
    <row r="407" spans="1:15" ht="15.75" customHeight="1">
      <c r="A407" s="546" t="s">
        <v>98</v>
      </c>
      <c r="B407" s="546" t="s">
        <v>99</v>
      </c>
      <c r="C407" s="540" t="s">
        <v>188</v>
      </c>
      <c r="D407" s="556" t="s">
        <v>189</v>
      </c>
      <c r="E407" s="543" t="s">
        <v>172</v>
      </c>
      <c r="F407" s="546" t="s">
        <v>103</v>
      </c>
      <c r="G407" s="546" t="s">
        <v>106</v>
      </c>
      <c r="H407" s="550">
        <f>'Merluza común Industrial'!E9</f>
        <v>346.07900000000001</v>
      </c>
      <c r="I407" s="550">
        <f>'Merluza común Industrial'!F9</f>
        <v>308.85022240000001</v>
      </c>
      <c r="J407" s="550">
        <f>'Merluza común Industrial'!G9</f>
        <v>654.92922240000007</v>
      </c>
      <c r="K407" s="550">
        <f>'Merluza común Industrial'!H9</f>
        <v>236.62</v>
      </c>
      <c r="L407" s="550">
        <f>'Merluza común Industrial'!I9</f>
        <v>418.30922240000007</v>
      </c>
      <c r="M407" s="536">
        <f>'Merluza común Industrial'!J9</f>
        <v>0.36129094855914612</v>
      </c>
      <c r="N407" s="504" t="s">
        <v>336</v>
      </c>
      <c r="O407" s="527">
        <f>Resumen_año!$C$5</f>
        <v>43559</v>
      </c>
    </row>
    <row r="408" spans="1:15" ht="15.75" customHeight="1">
      <c r="A408" s="546" t="s">
        <v>98</v>
      </c>
      <c r="B408" s="546" t="s">
        <v>99</v>
      </c>
      <c r="C408" s="540" t="s">
        <v>188</v>
      </c>
      <c r="D408" s="556" t="s">
        <v>189</v>
      </c>
      <c r="E408" s="543" t="s">
        <v>172</v>
      </c>
      <c r="F408" s="543" t="s">
        <v>112</v>
      </c>
      <c r="G408" s="546" t="s">
        <v>107</v>
      </c>
      <c r="H408" s="550">
        <f>'Merluza común Industrial'!E10</f>
        <v>115.36</v>
      </c>
      <c r="I408" s="550">
        <f>'Merluza común Industrial'!F10</f>
        <v>0</v>
      </c>
      <c r="J408" s="550">
        <f>'Merluza común Industrial'!G10</f>
        <v>533.66922240000008</v>
      </c>
      <c r="K408" s="550">
        <f>'Merluza común Industrial'!H10</f>
        <v>0</v>
      </c>
      <c r="L408" s="550">
        <f>'Merluza común Industrial'!I10</f>
        <v>533.66922240000008</v>
      </c>
      <c r="M408" s="536">
        <f>'Merluza común Industrial'!J10</f>
        <v>0</v>
      </c>
      <c r="N408" s="504" t="s">
        <v>336</v>
      </c>
      <c r="O408" s="527">
        <f>Resumen_año!$C$5</f>
        <v>43559</v>
      </c>
    </row>
    <row r="409" spans="1:15" ht="15.75" customHeight="1">
      <c r="A409" s="546" t="s">
        <v>98</v>
      </c>
      <c r="B409" s="546" t="s">
        <v>99</v>
      </c>
      <c r="C409" s="540" t="s">
        <v>188</v>
      </c>
      <c r="D409" s="556" t="s">
        <v>189</v>
      </c>
      <c r="E409" s="543" t="s">
        <v>172</v>
      </c>
      <c r="F409" s="546" t="s">
        <v>103</v>
      </c>
      <c r="G409" s="546" t="s">
        <v>107</v>
      </c>
      <c r="H409" s="550">
        <f>'Merluza común Industrial'!K9</f>
        <v>461.43900000000002</v>
      </c>
      <c r="I409" s="550">
        <f>'Merluza común Industrial'!L9</f>
        <v>308.85022240000001</v>
      </c>
      <c r="J409" s="550">
        <f>'Merluza común Industrial'!M9</f>
        <v>770.28922239999997</v>
      </c>
      <c r="K409" s="550">
        <f>'Merluza común Industrial'!N9</f>
        <v>236.62</v>
      </c>
      <c r="L409" s="550">
        <f>'Merluza común Industrial'!O9</f>
        <v>533.66922239999997</v>
      </c>
      <c r="M409" s="536">
        <f>'Merluza común Industrial'!P9</f>
        <v>0.30718331909507968</v>
      </c>
      <c r="N409" s="504" t="s">
        <v>336</v>
      </c>
      <c r="O409" s="527">
        <f>Resumen_año!$C$5</f>
        <v>43559</v>
      </c>
    </row>
    <row r="410" spans="1:15" ht="15.75" customHeight="1">
      <c r="A410" s="546" t="s">
        <v>98</v>
      </c>
      <c r="B410" s="546" t="s">
        <v>99</v>
      </c>
      <c r="C410" s="540" t="s">
        <v>188</v>
      </c>
      <c r="D410" s="556" t="s">
        <v>189</v>
      </c>
      <c r="E410" s="543" t="s">
        <v>204</v>
      </c>
      <c r="F410" s="546" t="s">
        <v>103</v>
      </c>
      <c r="G410" s="546" t="s">
        <v>106</v>
      </c>
      <c r="H410" s="550">
        <f>'Merluza común Industrial'!E17</f>
        <v>106.256</v>
      </c>
      <c r="I410" s="550">
        <f>'Merluza común Industrial'!F17</f>
        <v>0</v>
      </c>
      <c r="J410" s="550">
        <f>'Merluza común Industrial'!G17</f>
        <v>106.256</v>
      </c>
      <c r="K410" s="550">
        <f>'Merluza común Industrial'!H17</f>
        <v>48.572000000000003</v>
      </c>
      <c r="L410" s="550">
        <f>'Merluza común Industrial'!I17</f>
        <v>57.683999999999997</v>
      </c>
      <c r="M410" s="536">
        <f>'Merluza común Industrial'!J17</f>
        <v>0.45712242132209008</v>
      </c>
      <c r="N410" s="504" t="s">
        <v>336</v>
      </c>
      <c r="O410" s="527">
        <f>Resumen_año!$C$5</f>
        <v>43559</v>
      </c>
    </row>
    <row r="411" spans="1:15" ht="15.75" customHeight="1">
      <c r="A411" s="546" t="s">
        <v>98</v>
      </c>
      <c r="B411" s="546" t="s">
        <v>99</v>
      </c>
      <c r="C411" s="540" t="s">
        <v>188</v>
      </c>
      <c r="D411" s="556" t="s">
        <v>189</v>
      </c>
      <c r="E411" s="543" t="s">
        <v>204</v>
      </c>
      <c r="F411" s="543" t="s">
        <v>112</v>
      </c>
      <c r="G411" s="546" t="s">
        <v>107</v>
      </c>
      <c r="H411" s="550">
        <f>'Merluza común Industrial'!E18</f>
        <v>35.418999999999997</v>
      </c>
      <c r="I411" s="550">
        <f>'Merluza común Industrial'!F18</f>
        <v>0</v>
      </c>
      <c r="J411" s="550">
        <f>'Merluza común Industrial'!G18</f>
        <v>93.102999999999994</v>
      </c>
      <c r="K411" s="550">
        <f>'Merluza común Industrial'!H18</f>
        <v>0</v>
      </c>
      <c r="L411" s="550">
        <f>'Merluza común Industrial'!I18</f>
        <v>93.102999999999994</v>
      </c>
      <c r="M411" s="536">
        <f>'Merluza común Industrial'!J18</f>
        <v>0</v>
      </c>
      <c r="N411" s="504" t="s">
        <v>336</v>
      </c>
      <c r="O411" s="527">
        <f>Resumen_año!$C$5</f>
        <v>43559</v>
      </c>
    </row>
    <row r="412" spans="1:15" ht="15.75" customHeight="1">
      <c r="A412" s="546" t="s">
        <v>98</v>
      </c>
      <c r="B412" s="546" t="s">
        <v>99</v>
      </c>
      <c r="C412" s="540" t="s">
        <v>188</v>
      </c>
      <c r="D412" s="556" t="s">
        <v>189</v>
      </c>
      <c r="E412" s="543" t="s">
        <v>204</v>
      </c>
      <c r="F412" s="546" t="s">
        <v>103</v>
      </c>
      <c r="G412" s="546" t="s">
        <v>107</v>
      </c>
      <c r="H412" s="550">
        <f>'Merluza común Industrial'!K17</f>
        <v>141.67500000000001</v>
      </c>
      <c r="I412" s="550">
        <f>'Merluza común Industrial'!L17</f>
        <v>0</v>
      </c>
      <c r="J412" s="550">
        <f>'Merluza común Industrial'!M17</f>
        <v>141.67500000000001</v>
      </c>
      <c r="K412" s="550">
        <f>'Merluza común Industrial'!N17</f>
        <v>48.572000000000003</v>
      </c>
      <c r="L412" s="550">
        <f>'Merluza común Industrial'!O17</f>
        <v>93.103000000000009</v>
      </c>
      <c r="M412" s="536">
        <f>'Merluza común Industrial'!P17</f>
        <v>0</v>
      </c>
      <c r="N412" s="504" t="s">
        <v>336</v>
      </c>
      <c r="O412" s="527">
        <f>Resumen_año!$C$5</f>
        <v>43559</v>
      </c>
    </row>
    <row r="413" spans="1:15" ht="15.75" customHeight="1">
      <c r="A413" s="546" t="s">
        <v>98</v>
      </c>
      <c r="B413" s="546" t="s">
        <v>99</v>
      </c>
      <c r="C413" s="540" t="s">
        <v>188</v>
      </c>
      <c r="D413" s="556" t="s">
        <v>189</v>
      </c>
      <c r="E413" s="543" t="s">
        <v>173</v>
      </c>
      <c r="F413" s="546" t="s">
        <v>103</v>
      </c>
      <c r="G413" s="546" t="s">
        <v>106</v>
      </c>
      <c r="H413" s="550">
        <f>'Merluza común Industrial'!E21</f>
        <v>888.54399999999998</v>
      </c>
      <c r="I413" s="550">
        <f>'Merluza común Industrial'!F21</f>
        <v>86.495076799999993</v>
      </c>
      <c r="J413" s="550">
        <f>'Merluza común Industrial'!G21</f>
        <v>975.03907679999998</v>
      </c>
      <c r="K413" s="550">
        <f>'Merluza común Industrial'!H21</f>
        <v>227.68299999999999</v>
      </c>
      <c r="L413" s="550">
        <f>'Merluza común Industrial'!I21</f>
        <v>747.35607679999998</v>
      </c>
      <c r="M413" s="536">
        <f>'Merluza común Industrial'!J21</f>
        <v>0.23351166678082003</v>
      </c>
      <c r="N413" s="504" t="s">
        <v>336</v>
      </c>
      <c r="O413" s="527">
        <f>Resumen_año!$C$5</f>
        <v>43559</v>
      </c>
    </row>
    <row r="414" spans="1:15" ht="15.75" customHeight="1">
      <c r="A414" s="546" t="s">
        <v>98</v>
      </c>
      <c r="B414" s="546" t="s">
        <v>99</v>
      </c>
      <c r="C414" s="540" t="s">
        <v>188</v>
      </c>
      <c r="D414" s="556" t="s">
        <v>189</v>
      </c>
      <c r="E414" s="543" t="s">
        <v>173</v>
      </c>
      <c r="F414" s="543" t="s">
        <v>112</v>
      </c>
      <c r="G414" s="546" t="s">
        <v>107</v>
      </c>
      <c r="H414" s="550">
        <f>'Merluza común Industrial'!E22</f>
        <v>296.18099999999998</v>
      </c>
      <c r="I414" s="550">
        <f>'Merluza común Industrial'!F22</f>
        <v>0</v>
      </c>
      <c r="J414" s="550">
        <f>'Merluza común Industrial'!G22</f>
        <v>1043.5370768</v>
      </c>
      <c r="K414" s="550">
        <f>'Merluza común Industrial'!H22</f>
        <v>0</v>
      </c>
      <c r="L414" s="550">
        <f>'Merluza común Industrial'!I22</f>
        <v>1043.5370768</v>
      </c>
      <c r="M414" s="536">
        <f>'Merluza común Industrial'!J22</f>
        <v>0</v>
      </c>
      <c r="N414" s="504" t="s">
        <v>336</v>
      </c>
      <c r="O414" s="527">
        <f>Resumen_año!$C$5</f>
        <v>43559</v>
      </c>
    </row>
    <row r="415" spans="1:15" ht="15.75" customHeight="1">
      <c r="A415" s="546" t="s">
        <v>98</v>
      </c>
      <c r="B415" s="546" t="s">
        <v>99</v>
      </c>
      <c r="C415" s="540" t="s">
        <v>188</v>
      </c>
      <c r="D415" s="556" t="s">
        <v>189</v>
      </c>
      <c r="E415" s="543" t="s">
        <v>173</v>
      </c>
      <c r="F415" s="546" t="s">
        <v>103</v>
      </c>
      <c r="G415" s="546" t="s">
        <v>107</v>
      </c>
      <c r="H415" s="550">
        <f>'Merluza común Industrial'!K21</f>
        <v>1184.7249999999999</v>
      </c>
      <c r="I415" s="550">
        <f>'Merluza común Industrial'!L21</f>
        <v>86.495076799999993</v>
      </c>
      <c r="J415" s="550">
        <f>'Merluza común Industrial'!M21</f>
        <v>1271.2200767999998</v>
      </c>
      <c r="K415" s="550">
        <f>'Merluza común Industrial'!N21</f>
        <v>227.68299999999999</v>
      </c>
      <c r="L415" s="550">
        <f>'Merluza común Industrial'!O21</f>
        <v>1043.5370767999998</v>
      </c>
      <c r="M415" s="536">
        <f>'Merluza común Industrial'!P21</f>
        <v>0.1791058874503767</v>
      </c>
      <c r="N415" s="504" t="s">
        <v>336</v>
      </c>
      <c r="O415" s="527">
        <f>Resumen_año!$C$5</f>
        <v>43559</v>
      </c>
    </row>
    <row r="416" spans="1:15" ht="15.75" customHeight="1">
      <c r="A416" s="546" t="s">
        <v>98</v>
      </c>
      <c r="B416" s="546" t="s">
        <v>99</v>
      </c>
      <c r="C416" s="540" t="s">
        <v>188</v>
      </c>
      <c r="D416" s="556" t="s">
        <v>189</v>
      </c>
      <c r="E416" s="543" t="s">
        <v>174</v>
      </c>
      <c r="F416" s="546" t="s">
        <v>103</v>
      </c>
      <c r="G416" s="546" t="s">
        <v>106</v>
      </c>
      <c r="H416" s="550">
        <f>'Merluza común Industrial'!E23</f>
        <v>219.74700000000001</v>
      </c>
      <c r="I416" s="550">
        <f>'Merluza común Industrial'!F23</f>
        <v>-292.99599999999998</v>
      </c>
      <c r="J416" s="550">
        <f>'Merluza común Industrial'!G23</f>
        <v>-73.248999999999967</v>
      </c>
      <c r="K416" s="550">
        <f>'Merluza común Industrial'!H23</f>
        <v>0</v>
      </c>
      <c r="L416" s="550">
        <f>'Merluza común Industrial'!I23</f>
        <v>-73.248999999999967</v>
      </c>
      <c r="M416" s="536">
        <f>'Merluza común Industrial'!J23</f>
        <v>0</v>
      </c>
      <c r="N416" s="504" t="s">
        <v>336</v>
      </c>
      <c r="O416" s="527">
        <f>Resumen_año!$C$5</f>
        <v>43559</v>
      </c>
    </row>
    <row r="417" spans="1:15" ht="15.75" customHeight="1">
      <c r="A417" s="546" t="s">
        <v>98</v>
      </c>
      <c r="B417" s="546" t="s">
        <v>99</v>
      </c>
      <c r="C417" s="540" t="s">
        <v>188</v>
      </c>
      <c r="D417" s="556" t="s">
        <v>189</v>
      </c>
      <c r="E417" s="543" t="s">
        <v>174</v>
      </c>
      <c r="F417" s="543" t="s">
        <v>112</v>
      </c>
      <c r="G417" s="546" t="s">
        <v>107</v>
      </c>
      <c r="H417" s="550">
        <f>'Merluza común Industrial'!E24</f>
        <v>73.248999999999995</v>
      </c>
      <c r="I417" s="550">
        <f>'Merluza común Industrial'!F24</f>
        <v>0</v>
      </c>
      <c r="J417" s="550">
        <f>'Merluza común Industrial'!G24</f>
        <v>0</v>
      </c>
      <c r="K417" s="550">
        <f>'Merluza común Industrial'!H24</f>
        <v>0</v>
      </c>
      <c r="L417" s="550">
        <f>'Merluza común Industrial'!I24</f>
        <v>0</v>
      </c>
      <c r="M417" s="536" t="e">
        <f>'Merluza común Industrial'!J24</f>
        <v>#DIV/0!</v>
      </c>
      <c r="N417" s="504" t="s">
        <v>336</v>
      </c>
      <c r="O417" s="527">
        <f>Resumen_año!$C$5</f>
        <v>43559</v>
      </c>
    </row>
    <row r="418" spans="1:15" ht="15.75" customHeight="1">
      <c r="A418" s="546" t="s">
        <v>98</v>
      </c>
      <c r="B418" s="546" t="s">
        <v>99</v>
      </c>
      <c r="C418" s="540" t="s">
        <v>188</v>
      </c>
      <c r="D418" s="556" t="s">
        <v>189</v>
      </c>
      <c r="E418" s="543" t="s">
        <v>174</v>
      </c>
      <c r="F418" s="546" t="s">
        <v>103</v>
      </c>
      <c r="G418" s="546" t="s">
        <v>107</v>
      </c>
      <c r="H418" s="550">
        <f>'Merluza común Industrial'!K23</f>
        <v>292.99599999999998</v>
      </c>
      <c r="I418" s="550">
        <f>'Merluza común Industrial'!L23</f>
        <v>-292.99599999999998</v>
      </c>
      <c r="J418" s="550">
        <f>'Merluza común Industrial'!M23</f>
        <v>0</v>
      </c>
      <c r="K418" s="550">
        <f>'Merluza común Industrial'!N23</f>
        <v>0</v>
      </c>
      <c r="L418" s="550">
        <f>'Merluza común Industrial'!O23</f>
        <v>0</v>
      </c>
      <c r="M418" s="536" t="e">
        <f>'Merluza común Industrial'!P23</f>
        <v>#DIV/0!</v>
      </c>
      <c r="N418" s="504" t="s">
        <v>336</v>
      </c>
      <c r="O418" s="527">
        <f>Resumen_año!$C$5</f>
        <v>43559</v>
      </c>
    </row>
    <row r="419" spans="1:15" ht="15.75" customHeight="1">
      <c r="A419" s="546" t="s">
        <v>98</v>
      </c>
      <c r="B419" s="546" t="s">
        <v>99</v>
      </c>
      <c r="C419" s="540" t="s">
        <v>188</v>
      </c>
      <c r="D419" s="556" t="s">
        <v>189</v>
      </c>
      <c r="E419" s="543" t="s">
        <v>175</v>
      </c>
      <c r="F419" s="546" t="s">
        <v>103</v>
      </c>
      <c r="G419" s="546" t="s">
        <v>106</v>
      </c>
      <c r="H419" s="550">
        <f>'Merluza común Industrial'!E25</f>
        <v>376.17700000000002</v>
      </c>
      <c r="I419" s="550">
        <f>'Merluza común Industrial'!F25</f>
        <v>-501.56900000000002</v>
      </c>
      <c r="J419" s="550">
        <f>'Merluza común Industrial'!G25</f>
        <v>-125.392</v>
      </c>
      <c r="K419" s="550">
        <f>'Merluza común Industrial'!H25</f>
        <v>0</v>
      </c>
      <c r="L419" s="550">
        <f>'Merluza común Industrial'!I25</f>
        <v>-125.392</v>
      </c>
      <c r="M419" s="536">
        <f>'Merluza común Industrial'!J25</f>
        <v>0</v>
      </c>
      <c r="N419" s="504" t="s">
        <v>336</v>
      </c>
      <c r="O419" s="527">
        <f>Resumen_año!$C$5</f>
        <v>43559</v>
      </c>
    </row>
    <row r="420" spans="1:15" ht="15.75" customHeight="1">
      <c r="A420" s="546" t="s">
        <v>98</v>
      </c>
      <c r="B420" s="546" t="s">
        <v>99</v>
      </c>
      <c r="C420" s="540" t="s">
        <v>188</v>
      </c>
      <c r="D420" s="556" t="s">
        <v>189</v>
      </c>
      <c r="E420" s="543" t="s">
        <v>175</v>
      </c>
      <c r="F420" s="543" t="s">
        <v>112</v>
      </c>
      <c r="G420" s="546" t="s">
        <v>107</v>
      </c>
      <c r="H420" s="550">
        <f>'Merluza común Industrial'!E26</f>
        <v>125.392</v>
      </c>
      <c r="I420" s="550">
        <f>'Merluza común Industrial'!F26</f>
        <v>0</v>
      </c>
      <c r="J420" s="550">
        <f>'Merluza común Industrial'!G26</f>
        <v>0</v>
      </c>
      <c r="K420" s="550">
        <f>'Merluza común Industrial'!H26</f>
        <v>0</v>
      </c>
      <c r="L420" s="550">
        <f>'Merluza común Industrial'!I26</f>
        <v>0</v>
      </c>
      <c r="M420" s="536" t="e">
        <f>'Merluza común Industrial'!J26</f>
        <v>#DIV/0!</v>
      </c>
      <c r="N420" s="504" t="s">
        <v>336</v>
      </c>
      <c r="O420" s="527">
        <f>Resumen_año!$C$5</f>
        <v>43559</v>
      </c>
    </row>
    <row r="421" spans="1:15" ht="15.75" customHeight="1">
      <c r="A421" s="546" t="s">
        <v>98</v>
      </c>
      <c r="B421" s="546" t="s">
        <v>99</v>
      </c>
      <c r="C421" s="540" t="s">
        <v>188</v>
      </c>
      <c r="D421" s="556" t="s">
        <v>189</v>
      </c>
      <c r="E421" s="543" t="s">
        <v>175</v>
      </c>
      <c r="F421" s="546" t="s">
        <v>103</v>
      </c>
      <c r="G421" s="546" t="s">
        <v>107</v>
      </c>
      <c r="H421" s="550">
        <f>'Merluza común Industrial'!K25</f>
        <v>501.56900000000002</v>
      </c>
      <c r="I421" s="550">
        <f>'Merluza común Industrial'!L25</f>
        <v>-501.56900000000002</v>
      </c>
      <c r="J421" s="550">
        <f>'Merluza común Industrial'!M25</f>
        <v>0</v>
      </c>
      <c r="K421" s="550">
        <f>'Merluza común Industrial'!N25</f>
        <v>0</v>
      </c>
      <c r="L421" s="550">
        <f>'Merluza común Industrial'!O25</f>
        <v>0</v>
      </c>
      <c r="M421" s="536" t="e">
        <f>'Merluza común Industrial'!P25</f>
        <v>#DIV/0!</v>
      </c>
      <c r="N421" s="504" t="s">
        <v>336</v>
      </c>
      <c r="O421" s="527">
        <f>Resumen_año!$C$5</f>
        <v>43559</v>
      </c>
    </row>
    <row r="422" spans="1:15" ht="15.75" customHeight="1">
      <c r="A422" s="546" t="s">
        <v>98</v>
      </c>
      <c r="B422" s="546" t="s">
        <v>99</v>
      </c>
      <c r="C422" s="540" t="s">
        <v>188</v>
      </c>
      <c r="D422" s="556" t="s">
        <v>189</v>
      </c>
      <c r="E422" s="543" t="s">
        <v>377</v>
      </c>
      <c r="F422" s="546" t="s">
        <v>103</v>
      </c>
      <c r="G422" s="546" t="s">
        <v>106</v>
      </c>
      <c r="H422" s="550">
        <f>'Merluza común Industrial'!E27</f>
        <v>65.921000000000006</v>
      </c>
      <c r="I422" s="550">
        <f>'Merluza común Industrial'!F27</f>
        <v>0</v>
      </c>
      <c r="J422" s="550">
        <f>'Merluza común Industrial'!G27</f>
        <v>65.921000000000006</v>
      </c>
      <c r="K422" s="550">
        <f>'Merluza común Industrial'!H27</f>
        <v>0</v>
      </c>
      <c r="L422" s="550">
        <f>'Merluza común Industrial'!I27</f>
        <v>65.921000000000006</v>
      </c>
      <c r="M422" s="536">
        <f>'Merluza común Industrial'!J27</f>
        <v>0</v>
      </c>
      <c r="N422" s="504" t="s">
        <v>336</v>
      </c>
      <c r="O422" s="527">
        <f>Resumen_año!$C$5</f>
        <v>43559</v>
      </c>
    </row>
    <row r="423" spans="1:15" ht="15.75" customHeight="1">
      <c r="A423" s="546" t="s">
        <v>98</v>
      </c>
      <c r="B423" s="546" t="s">
        <v>99</v>
      </c>
      <c r="C423" s="540" t="s">
        <v>188</v>
      </c>
      <c r="D423" s="556" t="s">
        <v>189</v>
      </c>
      <c r="E423" s="543" t="s">
        <v>377</v>
      </c>
      <c r="F423" s="543" t="s">
        <v>112</v>
      </c>
      <c r="G423" s="546" t="s">
        <v>107</v>
      </c>
      <c r="H423" s="550">
        <f>'Merluza común Industrial'!E28</f>
        <v>21.974</v>
      </c>
      <c r="I423" s="550">
        <f>'Merluza común Industrial'!F28</f>
        <v>0</v>
      </c>
      <c r="J423" s="550">
        <f>'Merluza común Industrial'!G28</f>
        <v>87.89500000000001</v>
      </c>
      <c r="K423" s="550">
        <f>'Merluza común Industrial'!H28</f>
        <v>0</v>
      </c>
      <c r="L423" s="550">
        <f>'Merluza común Industrial'!I28</f>
        <v>87.89500000000001</v>
      </c>
      <c r="M423" s="536">
        <f>'Merluza común Industrial'!J28</f>
        <v>0</v>
      </c>
      <c r="N423" s="504" t="s">
        <v>336</v>
      </c>
      <c r="O423" s="527">
        <f>Resumen_año!$C$5</f>
        <v>43559</v>
      </c>
    </row>
    <row r="424" spans="1:15" ht="15.75" customHeight="1">
      <c r="A424" s="546" t="s">
        <v>98</v>
      </c>
      <c r="B424" s="546" t="s">
        <v>99</v>
      </c>
      <c r="C424" s="540" t="s">
        <v>188</v>
      </c>
      <c r="D424" s="556" t="s">
        <v>189</v>
      </c>
      <c r="E424" s="543" t="s">
        <v>377</v>
      </c>
      <c r="F424" s="546" t="s">
        <v>103</v>
      </c>
      <c r="G424" s="546" t="s">
        <v>107</v>
      </c>
      <c r="H424" s="550">
        <f>'Merluza común Industrial'!K27</f>
        <v>87.89500000000001</v>
      </c>
      <c r="I424" s="550">
        <f>'Merluza común Industrial'!L27</f>
        <v>0</v>
      </c>
      <c r="J424" s="550">
        <f>'Merluza común Industrial'!M27</f>
        <v>87.89500000000001</v>
      </c>
      <c r="K424" s="550">
        <f>'Merluza común Industrial'!N27</f>
        <v>0</v>
      </c>
      <c r="L424" s="550">
        <f>'Merluza común Industrial'!O27</f>
        <v>87.89500000000001</v>
      </c>
      <c r="M424" s="536">
        <f>'Merluza común Industrial'!P27</f>
        <v>0</v>
      </c>
      <c r="N424" s="504" t="s">
        <v>336</v>
      </c>
      <c r="O424" s="527">
        <f>Resumen_año!$C$5</f>
        <v>43559</v>
      </c>
    </row>
    <row r="425" spans="1:15" ht="15.75" customHeight="1">
      <c r="A425" s="546" t="s">
        <v>98</v>
      </c>
      <c r="B425" s="546" t="s">
        <v>99</v>
      </c>
      <c r="C425" s="540" t="s">
        <v>188</v>
      </c>
      <c r="D425" s="556" t="s">
        <v>189</v>
      </c>
      <c r="E425" s="543" t="s">
        <v>209</v>
      </c>
      <c r="F425" s="546" t="s">
        <v>103</v>
      </c>
      <c r="G425" s="546" t="s">
        <v>106</v>
      </c>
      <c r="H425" s="550">
        <f>'Merluza común Industrial'!E29</f>
        <v>22.268000000000001</v>
      </c>
      <c r="I425" s="550">
        <f>'Merluza común Industrial'!F29</f>
        <v>-29.690999999999999</v>
      </c>
      <c r="J425" s="550">
        <f>'Merluza común Industrial'!G29</f>
        <v>-7.4229999999999983</v>
      </c>
      <c r="K425" s="550">
        <f>'Merluza común Industrial'!H29</f>
        <v>0</v>
      </c>
      <c r="L425" s="550">
        <f>'Merluza común Industrial'!I29</f>
        <v>-7.4229999999999983</v>
      </c>
      <c r="M425" s="536">
        <f>'Merluza común Industrial'!J29</f>
        <v>0</v>
      </c>
      <c r="N425" s="504" t="s">
        <v>336</v>
      </c>
      <c r="O425" s="527">
        <f>Resumen_año!$C$5</f>
        <v>43559</v>
      </c>
    </row>
    <row r="426" spans="1:15" ht="15.75" customHeight="1">
      <c r="A426" s="546" t="s">
        <v>98</v>
      </c>
      <c r="B426" s="546" t="s">
        <v>99</v>
      </c>
      <c r="C426" s="540" t="s">
        <v>188</v>
      </c>
      <c r="D426" s="556" t="s">
        <v>189</v>
      </c>
      <c r="E426" s="543" t="s">
        <v>209</v>
      </c>
      <c r="F426" s="543" t="s">
        <v>112</v>
      </c>
      <c r="G426" s="546" t="s">
        <v>107</v>
      </c>
      <c r="H426" s="550">
        <f>'Merluza común Industrial'!E30</f>
        <v>7.423</v>
      </c>
      <c r="I426" s="550">
        <f>'Merluza común Industrial'!F30</f>
        <v>0</v>
      </c>
      <c r="J426" s="550">
        <f>'Merluza común Industrial'!G30</f>
        <v>0</v>
      </c>
      <c r="K426" s="550">
        <f>'Merluza común Industrial'!H30</f>
        <v>0</v>
      </c>
      <c r="L426" s="550">
        <f>'Merluza común Industrial'!I30</f>
        <v>0</v>
      </c>
      <c r="M426" s="536">
        <f>'Merluza común Industrial'!J30</f>
        <v>0</v>
      </c>
      <c r="N426" s="504" t="s">
        <v>336</v>
      </c>
      <c r="O426" s="527">
        <f>Resumen_año!$C$5</f>
        <v>43559</v>
      </c>
    </row>
    <row r="427" spans="1:15" ht="15.75" customHeight="1">
      <c r="A427" s="546" t="s">
        <v>98</v>
      </c>
      <c r="B427" s="546" t="s">
        <v>99</v>
      </c>
      <c r="C427" s="540" t="s">
        <v>188</v>
      </c>
      <c r="D427" s="556" t="s">
        <v>189</v>
      </c>
      <c r="E427" s="543" t="s">
        <v>209</v>
      </c>
      <c r="F427" s="546" t="s">
        <v>103</v>
      </c>
      <c r="G427" s="546" t="s">
        <v>107</v>
      </c>
      <c r="H427" s="550">
        <f>'Merluza común Industrial'!K29</f>
        <v>29.691000000000003</v>
      </c>
      <c r="I427" s="550">
        <f>'Merluza común Industrial'!L29</f>
        <v>-29.690999999999999</v>
      </c>
      <c r="J427" s="550">
        <f>'Merluza común Industrial'!M29</f>
        <v>0</v>
      </c>
      <c r="K427" s="550">
        <f>'Merluza común Industrial'!N29</f>
        <v>0</v>
      </c>
      <c r="L427" s="550">
        <f>'Merluza común Industrial'!O29</f>
        <v>0</v>
      </c>
      <c r="M427" s="536">
        <f>'Merluza común Industrial'!P29</f>
        <v>0</v>
      </c>
      <c r="N427" s="504" t="s">
        <v>336</v>
      </c>
      <c r="O427" s="527">
        <f>Resumen_año!$C$5</f>
        <v>43559</v>
      </c>
    </row>
    <row r="428" spans="1:15" ht="15.75" customHeight="1">
      <c r="A428" s="546" t="s">
        <v>98</v>
      </c>
      <c r="B428" s="546" t="s">
        <v>99</v>
      </c>
      <c r="C428" s="540" t="s">
        <v>188</v>
      </c>
      <c r="D428" s="556" t="s">
        <v>189</v>
      </c>
      <c r="E428" s="543" t="s">
        <v>176</v>
      </c>
      <c r="F428" s="546" t="s">
        <v>103</v>
      </c>
      <c r="G428" s="546" t="s">
        <v>106</v>
      </c>
      <c r="H428" s="550">
        <f>'Merluza común Industrial'!E33</f>
        <v>34.933999999999997</v>
      </c>
      <c r="I428" s="550">
        <f>'Merluza común Industrial'!F33</f>
        <v>-40.176000000000002</v>
      </c>
      <c r="J428" s="550">
        <f>'Merluza común Industrial'!G33</f>
        <v>-5.2420000000000044</v>
      </c>
      <c r="K428" s="550">
        <f>'Merluza común Industrial'!H33</f>
        <v>0</v>
      </c>
      <c r="L428" s="550">
        <f>'Merluza común Industrial'!I33</f>
        <v>-5.2420000000000044</v>
      </c>
      <c r="M428" s="536">
        <f>'Merluza común Industrial'!J33</f>
        <v>0</v>
      </c>
      <c r="N428" s="504" t="s">
        <v>336</v>
      </c>
      <c r="O428" s="527">
        <f>Resumen_año!$C$5</f>
        <v>43559</v>
      </c>
    </row>
    <row r="429" spans="1:15" ht="15.75" customHeight="1">
      <c r="A429" s="546" t="s">
        <v>98</v>
      </c>
      <c r="B429" s="546" t="s">
        <v>99</v>
      </c>
      <c r="C429" s="540" t="s">
        <v>188</v>
      </c>
      <c r="D429" s="556" t="s">
        <v>189</v>
      </c>
      <c r="E429" s="543" t="s">
        <v>176</v>
      </c>
      <c r="F429" s="543" t="s">
        <v>112</v>
      </c>
      <c r="G429" s="546" t="s">
        <v>107</v>
      </c>
      <c r="H429" s="550">
        <f>'Merluza común Industrial'!E34</f>
        <v>11.645</v>
      </c>
      <c r="I429" s="550">
        <f>'Merluza común Industrial'!F34</f>
        <v>0</v>
      </c>
      <c r="J429" s="550">
        <f>'Merluza común Industrial'!G34</f>
        <v>6.4029999999999951</v>
      </c>
      <c r="K429" s="550">
        <f>'Merluza común Industrial'!H34</f>
        <v>0</v>
      </c>
      <c r="L429" s="550">
        <f>'Merluza común Industrial'!I34</f>
        <v>6.4029999999999951</v>
      </c>
      <c r="M429" s="536">
        <f>'Merluza común Industrial'!J34</f>
        <v>0</v>
      </c>
      <c r="N429" s="504" t="s">
        <v>336</v>
      </c>
      <c r="O429" s="527">
        <f>Resumen_año!$C$5</f>
        <v>43559</v>
      </c>
    </row>
    <row r="430" spans="1:15" ht="15.75" customHeight="1">
      <c r="A430" s="546" t="s">
        <v>98</v>
      </c>
      <c r="B430" s="546" t="s">
        <v>99</v>
      </c>
      <c r="C430" s="540" t="s">
        <v>188</v>
      </c>
      <c r="D430" s="556" t="s">
        <v>189</v>
      </c>
      <c r="E430" s="543" t="s">
        <v>176</v>
      </c>
      <c r="F430" s="546" t="s">
        <v>103</v>
      </c>
      <c r="G430" s="546" t="s">
        <v>107</v>
      </c>
      <c r="H430" s="550">
        <f>'Merluza común Industrial'!K33</f>
        <v>46.578999999999994</v>
      </c>
      <c r="I430" s="550">
        <f>'Merluza común Industrial'!L33</f>
        <v>-40.176000000000002</v>
      </c>
      <c r="J430" s="550">
        <f>'Merluza común Industrial'!M33</f>
        <v>6.4029999999999916</v>
      </c>
      <c r="K430" s="550">
        <f>'Merluza común Industrial'!N33</f>
        <v>0</v>
      </c>
      <c r="L430" s="550">
        <f>'Merluza común Industrial'!O33</f>
        <v>6.4029999999999916</v>
      </c>
      <c r="M430" s="536">
        <f>'Merluza común Industrial'!P33</f>
        <v>0</v>
      </c>
      <c r="N430" s="504" t="s">
        <v>336</v>
      </c>
      <c r="O430" s="527">
        <f>Resumen_año!$C$5</f>
        <v>43559</v>
      </c>
    </row>
    <row r="431" spans="1:15" ht="15.75" customHeight="1">
      <c r="A431" s="546" t="s">
        <v>98</v>
      </c>
      <c r="B431" s="546" t="s">
        <v>99</v>
      </c>
      <c r="C431" s="540" t="s">
        <v>188</v>
      </c>
      <c r="D431" s="556" t="s">
        <v>189</v>
      </c>
      <c r="E431" s="543" t="s">
        <v>177</v>
      </c>
      <c r="F431" s="546" t="s">
        <v>103</v>
      </c>
      <c r="G431" s="546" t="s">
        <v>106</v>
      </c>
      <c r="H431" s="550">
        <f>'Merluza común Industrial'!E37</f>
        <v>1015.277</v>
      </c>
      <c r="I431" s="550">
        <f>'Merluza común Industrial'!F37</f>
        <v>-429.45108479999988</v>
      </c>
      <c r="J431" s="550">
        <f>'Merluza común Industrial'!G37</f>
        <v>585.82591520000017</v>
      </c>
      <c r="K431" s="550">
        <f>'Merluza común Industrial'!H37</f>
        <v>490.40300000000002</v>
      </c>
      <c r="L431" s="550">
        <f>'Merluza común Industrial'!I37</f>
        <v>95.422915200000148</v>
      </c>
      <c r="M431" s="536">
        <f>'Merluza común Industrial'!J37</f>
        <v>0.83711387167393769</v>
      </c>
      <c r="N431" s="504" t="s">
        <v>336</v>
      </c>
      <c r="O431" s="527">
        <f>Resumen_año!$C$5</f>
        <v>43559</v>
      </c>
    </row>
    <row r="432" spans="1:15" ht="15.75" customHeight="1">
      <c r="A432" s="546" t="s">
        <v>98</v>
      </c>
      <c r="B432" s="546" t="s">
        <v>99</v>
      </c>
      <c r="C432" s="540" t="s">
        <v>188</v>
      </c>
      <c r="D432" s="556" t="s">
        <v>189</v>
      </c>
      <c r="E432" s="543" t="s">
        <v>177</v>
      </c>
      <c r="F432" s="543" t="s">
        <v>112</v>
      </c>
      <c r="G432" s="546" t="s">
        <v>107</v>
      </c>
      <c r="H432" s="550">
        <f>'Merluza común Industrial'!E38</f>
        <v>338.42599999999999</v>
      </c>
      <c r="I432" s="550">
        <f>'Merluza común Industrial'!F38</f>
        <v>0</v>
      </c>
      <c r="J432" s="550">
        <f>'Merluza común Industrial'!G38</f>
        <v>433.84891520000014</v>
      </c>
      <c r="K432" s="550">
        <f>'Merluza común Industrial'!H38</f>
        <v>0</v>
      </c>
      <c r="L432" s="550">
        <f>'Merluza común Industrial'!I38</f>
        <v>433.84891520000014</v>
      </c>
      <c r="M432" s="536">
        <f>'Merluza común Industrial'!J38</f>
        <v>0</v>
      </c>
      <c r="N432" s="504" t="s">
        <v>336</v>
      </c>
      <c r="O432" s="527">
        <f>Resumen_año!$C$5</f>
        <v>43559</v>
      </c>
    </row>
    <row r="433" spans="1:15" ht="15.75" customHeight="1">
      <c r="A433" s="546" t="s">
        <v>98</v>
      </c>
      <c r="B433" s="546" t="s">
        <v>99</v>
      </c>
      <c r="C433" s="540" t="s">
        <v>188</v>
      </c>
      <c r="D433" s="556" t="s">
        <v>189</v>
      </c>
      <c r="E433" s="543" t="s">
        <v>177</v>
      </c>
      <c r="F433" s="546" t="s">
        <v>103</v>
      </c>
      <c r="G433" s="546" t="s">
        <v>107</v>
      </c>
      <c r="H433" s="550">
        <f>'Merluza común Industrial'!K37</f>
        <v>1353.703</v>
      </c>
      <c r="I433" s="550">
        <f>'Merluza común Industrial'!L37</f>
        <v>-429.45108479999988</v>
      </c>
      <c r="J433" s="550">
        <f>'Merluza común Industrial'!M37</f>
        <v>924.2519152000001</v>
      </c>
      <c r="K433" s="550">
        <f>'Merluza común Industrial'!N37</f>
        <v>490.40300000000002</v>
      </c>
      <c r="L433" s="550">
        <f>'Merluza común Industrial'!O37</f>
        <v>433.84891520000008</v>
      </c>
      <c r="M433" s="536">
        <f>'Merluza común Industrial'!P37</f>
        <v>0.5305945185884533</v>
      </c>
      <c r="N433" s="504" t="s">
        <v>336</v>
      </c>
      <c r="O433" s="527">
        <f>Resumen_año!$C$5</f>
        <v>43559</v>
      </c>
    </row>
    <row r="434" spans="1:15" ht="15.75" customHeight="1">
      <c r="A434" s="546" t="s">
        <v>98</v>
      </c>
      <c r="B434" s="546" t="s">
        <v>99</v>
      </c>
      <c r="C434" s="540" t="s">
        <v>188</v>
      </c>
      <c r="D434" s="556" t="s">
        <v>189</v>
      </c>
      <c r="E434" s="543" t="s">
        <v>178</v>
      </c>
      <c r="F434" s="546" t="s">
        <v>103</v>
      </c>
      <c r="G434" s="546" t="s">
        <v>106</v>
      </c>
      <c r="H434" s="550">
        <f>'Merluza común Industrial'!E39</f>
        <v>215.864</v>
      </c>
      <c r="I434" s="550">
        <f>'Merluza común Industrial'!F39</f>
        <v>-287.81900000000002</v>
      </c>
      <c r="J434" s="550">
        <f>'Merluza común Industrial'!G39</f>
        <v>-71.955000000000013</v>
      </c>
      <c r="K434" s="550">
        <f>'Merluza común Industrial'!H39</f>
        <v>0</v>
      </c>
      <c r="L434" s="550">
        <f>'Merluza común Industrial'!I39</f>
        <v>-71.955000000000013</v>
      </c>
      <c r="M434" s="536">
        <f>'Merluza común Industrial'!J39</f>
        <v>0</v>
      </c>
      <c r="N434" s="504" t="s">
        <v>336</v>
      </c>
      <c r="O434" s="527">
        <f>Resumen_año!$C$5</f>
        <v>43559</v>
      </c>
    </row>
    <row r="435" spans="1:15" ht="15.75" customHeight="1">
      <c r="A435" s="546" t="s">
        <v>98</v>
      </c>
      <c r="B435" s="546" t="s">
        <v>99</v>
      </c>
      <c r="C435" s="540" t="s">
        <v>188</v>
      </c>
      <c r="D435" s="556" t="s">
        <v>189</v>
      </c>
      <c r="E435" s="543" t="s">
        <v>178</v>
      </c>
      <c r="F435" s="543" t="s">
        <v>112</v>
      </c>
      <c r="G435" s="546" t="s">
        <v>107</v>
      </c>
      <c r="H435" s="550">
        <f>'Merluza común Industrial'!E40</f>
        <v>71.954999999999998</v>
      </c>
      <c r="I435" s="550">
        <f>'Merluza común Industrial'!F40</f>
        <v>0</v>
      </c>
      <c r="J435" s="550">
        <f>'Merluza común Industrial'!G40</f>
        <v>0</v>
      </c>
      <c r="K435" s="550">
        <f>'Merluza común Industrial'!H40</f>
        <v>0</v>
      </c>
      <c r="L435" s="550">
        <f>'Merluza común Industrial'!I40</f>
        <v>0</v>
      </c>
      <c r="M435" s="536" t="e">
        <f>'Merluza común Industrial'!J40</f>
        <v>#DIV/0!</v>
      </c>
      <c r="N435" s="504" t="s">
        <v>336</v>
      </c>
      <c r="O435" s="527">
        <f>Resumen_año!$C$5</f>
        <v>43559</v>
      </c>
    </row>
    <row r="436" spans="1:15" ht="15.75" customHeight="1">
      <c r="A436" s="546" t="s">
        <v>98</v>
      </c>
      <c r="B436" s="546" t="s">
        <v>99</v>
      </c>
      <c r="C436" s="540" t="s">
        <v>188</v>
      </c>
      <c r="D436" s="556" t="s">
        <v>189</v>
      </c>
      <c r="E436" s="543" t="s">
        <v>178</v>
      </c>
      <c r="F436" s="546" t="s">
        <v>103</v>
      </c>
      <c r="G436" s="546" t="s">
        <v>107</v>
      </c>
      <c r="H436" s="550">
        <f>'Merluza común Industrial'!K39</f>
        <v>287.81900000000002</v>
      </c>
      <c r="I436" s="550">
        <f>'Merluza común Industrial'!L39</f>
        <v>-287.81900000000002</v>
      </c>
      <c r="J436" s="550">
        <f>'Merluza común Industrial'!M39</f>
        <v>0</v>
      </c>
      <c r="K436" s="550">
        <f>'Merluza común Industrial'!N39</f>
        <v>0</v>
      </c>
      <c r="L436" s="550">
        <f>'Merluza común Industrial'!O39</f>
        <v>0</v>
      </c>
      <c r="M436" s="536" t="e">
        <f>'Merluza común Industrial'!P39</f>
        <v>#DIV/0!</v>
      </c>
      <c r="N436" s="504" t="s">
        <v>336</v>
      </c>
      <c r="O436" s="527">
        <f>Resumen_año!$C$5</f>
        <v>43559</v>
      </c>
    </row>
    <row r="437" spans="1:15" ht="15.75" customHeight="1">
      <c r="A437" s="546" t="s">
        <v>98</v>
      </c>
      <c r="B437" s="546" t="s">
        <v>99</v>
      </c>
      <c r="C437" s="540" t="s">
        <v>188</v>
      </c>
      <c r="D437" s="556" t="s">
        <v>189</v>
      </c>
      <c r="E437" s="543" t="s">
        <v>179</v>
      </c>
      <c r="F437" s="546" t="s">
        <v>103</v>
      </c>
      <c r="G437" s="546" t="s">
        <v>106</v>
      </c>
      <c r="H437" s="550">
        <f>'Merluza común Industrial'!E41</f>
        <v>67.635999999999996</v>
      </c>
      <c r="I437" s="550">
        <f>'Merluza común Industrial'!F41</f>
        <v>0</v>
      </c>
      <c r="J437" s="550">
        <f>'Merluza común Industrial'!G41</f>
        <v>67.635999999999996</v>
      </c>
      <c r="K437" s="550">
        <f>'Merluza común Industrial'!H41</f>
        <v>0</v>
      </c>
      <c r="L437" s="550">
        <f>'Merluza común Industrial'!I41</f>
        <v>67.635999999999996</v>
      </c>
      <c r="M437" s="536">
        <f>'Merluza común Industrial'!J41</f>
        <v>0</v>
      </c>
      <c r="N437" s="504" t="s">
        <v>336</v>
      </c>
      <c r="O437" s="527">
        <f>Resumen_año!$C$5</f>
        <v>43559</v>
      </c>
    </row>
    <row r="438" spans="1:15" ht="15.75" customHeight="1">
      <c r="A438" s="546" t="s">
        <v>98</v>
      </c>
      <c r="B438" s="546" t="s">
        <v>99</v>
      </c>
      <c r="C438" s="540" t="s">
        <v>188</v>
      </c>
      <c r="D438" s="556" t="s">
        <v>189</v>
      </c>
      <c r="E438" s="543" t="s">
        <v>179</v>
      </c>
      <c r="F438" s="543" t="s">
        <v>112</v>
      </c>
      <c r="G438" s="546" t="s">
        <v>107</v>
      </c>
      <c r="H438" s="550">
        <f>'Merluza común Industrial'!E42</f>
        <v>22.545000000000002</v>
      </c>
      <c r="I438" s="550">
        <f>'Merluza común Industrial'!F42</f>
        <v>0</v>
      </c>
      <c r="J438" s="550">
        <f>'Merluza común Industrial'!G42</f>
        <v>90.180999999999997</v>
      </c>
      <c r="K438" s="550">
        <f>'Merluza común Industrial'!H42</f>
        <v>0</v>
      </c>
      <c r="L438" s="550">
        <f>'Merluza común Industrial'!I42</f>
        <v>90.180999999999997</v>
      </c>
      <c r="M438" s="536">
        <f>'Merluza común Industrial'!J42</f>
        <v>0</v>
      </c>
      <c r="N438" s="504" t="s">
        <v>336</v>
      </c>
      <c r="O438" s="527">
        <f>Resumen_año!$C$5</f>
        <v>43559</v>
      </c>
    </row>
    <row r="439" spans="1:15" ht="15.75" customHeight="1">
      <c r="A439" s="546" t="s">
        <v>98</v>
      </c>
      <c r="B439" s="546" t="s">
        <v>99</v>
      </c>
      <c r="C439" s="540" t="s">
        <v>188</v>
      </c>
      <c r="D439" s="556" t="s">
        <v>189</v>
      </c>
      <c r="E439" s="543" t="s">
        <v>179</v>
      </c>
      <c r="F439" s="546" t="s">
        <v>103</v>
      </c>
      <c r="G439" s="546" t="s">
        <v>107</v>
      </c>
      <c r="H439" s="550">
        <f>'Merluza común Industrial'!K41</f>
        <v>90.180999999999997</v>
      </c>
      <c r="I439" s="550">
        <f>'Merluza común Industrial'!L41</f>
        <v>0</v>
      </c>
      <c r="J439" s="550">
        <f>'Merluza común Industrial'!M41</f>
        <v>90.180999999999997</v>
      </c>
      <c r="K439" s="550">
        <f>'Merluza común Industrial'!N41</f>
        <v>0</v>
      </c>
      <c r="L439" s="550">
        <f>'Merluza común Industrial'!O41</f>
        <v>90.180999999999997</v>
      </c>
      <c r="M439" s="536">
        <f>'Merluza común Industrial'!P41</f>
        <v>0</v>
      </c>
      <c r="N439" s="504" t="s">
        <v>336</v>
      </c>
      <c r="O439" s="527">
        <f>Resumen_año!$C$5</f>
        <v>43559</v>
      </c>
    </row>
    <row r="440" spans="1:15" ht="15.75" customHeight="1">
      <c r="A440" s="546" t="s">
        <v>98</v>
      </c>
      <c r="B440" s="546" t="s">
        <v>99</v>
      </c>
      <c r="C440" s="540" t="s">
        <v>188</v>
      </c>
      <c r="D440" s="556" t="s">
        <v>189</v>
      </c>
      <c r="E440" s="543" t="s">
        <v>180</v>
      </c>
      <c r="F440" s="546" t="s">
        <v>103</v>
      </c>
      <c r="G440" s="546" t="s">
        <v>106</v>
      </c>
      <c r="H440" s="550">
        <f>'Merluza común Industrial'!E43</f>
        <v>155.749</v>
      </c>
      <c r="I440" s="550">
        <f>'Merluza común Industrial'!F43</f>
        <v>0</v>
      </c>
      <c r="J440" s="550">
        <f>'Merluza común Industrial'!G43</f>
        <v>155.749</v>
      </c>
      <c r="K440" s="550">
        <f>'Merluza común Industrial'!H43</f>
        <v>0</v>
      </c>
      <c r="L440" s="550">
        <f>'Merluza común Industrial'!I43</f>
        <v>155.749</v>
      </c>
      <c r="M440" s="536">
        <f>'Merluza común Industrial'!J43</f>
        <v>0</v>
      </c>
      <c r="N440" s="504" t="s">
        <v>336</v>
      </c>
      <c r="O440" s="527">
        <f>Resumen_año!$C$5</f>
        <v>43559</v>
      </c>
    </row>
    <row r="441" spans="1:15" ht="15.75" customHeight="1">
      <c r="A441" s="546" t="s">
        <v>98</v>
      </c>
      <c r="B441" s="546" t="s">
        <v>99</v>
      </c>
      <c r="C441" s="540" t="s">
        <v>188</v>
      </c>
      <c r="D441" s="556" t="s">
        <v>189</v>
      </c>
      <c r="E441" s="543" t="s">
        <v>180</v>
      </c>
      <c r="F441" s="543" t="s">
        <v>112</v>
      </c>
      <c r="G441" s="546" t="s">
        <v>107</v>
      </c>
      <c r="H441" s="550">
        <f>'Merluza común Industrial'!E44</f>
        <v>51.915999999999997</v>
      </c>
      <c r="I441" s="550">
        <f>'Merluza común Industrial'!F44</f>
        <v>0</v>
      </c>
      <c r="J441" s="550">
        <f>'Merluza común Industrial'!G44</f>
        <v>207.66499999999999</v>
      </c>
      <c r="K441" s="550">
        <f>'Merluza común Industrial'!H44</f>
        <v>0</v>
      </c>
      <c r="L441" s="550">
        <f>'Merluza común Industrial'!I44</f>
        <v>207.66499999999999</v>
      </c>
      <c r="M441" s="536">
        <f>'Merluza común Industrial'!J44</f>
        <v>0</v>
      </c>
      <c r="N441" s="504" t="s">
        <v>336</v>
      </c>
      <c r="O441" s="527">
        <f>Resumen_año!$C$5</f>
        <v>43559</v>
      </c>
    </row>
    <row r="442" spans="1:15" ht="15.75" customHeight="1">
      <c r="A442" s="546" t="s">
        <v>98</v>
      </c>
      <c r="B442" s="546" t="s">
        <v>99</v>
      </c>
      <c r="C442" s="540" t="s">
        <v>188</v>
      </c>
      <c r="D442" s="556" t="s">
        <v>189</v>
      </c>
      <c r="E442" s="543" t="s">
        <v>180</v>
      </c>
      <c r="F442" s="546" t="s">
        <v>103</v>
      </c>
      <c r="G442" s="546" t="s">
        <v>107</v>
      </c>
      <c r="H442" s="550">
        <f>'Merluza común Industrial'!K43</f>
        <v>207.66499999999999</v>
      </c>
      <c r="I442" s="550">
        <f>'Merluza común Industrial'!L43</f>
        <v>0</v>
      </c>
      <c r="J442" s="550">
        <f>'Merluza común Industrial'!M43</f>
        <v>207.66499999999999</v>
      </c>
      <c r="K442" s="550">
        <f>'Merluza común Industrial'!N43</f>
        <v>0</v>
      </c>
      <c r="L442" s="550">
        <f>'Merluza común Industrial'!O43</f>
        <v>207.66499999999999</v>
      </c>
      <c r="M442" s="536">
        <f>'Merluza común Industrial'!P43</f>
        <v>0</v>
      </c>
      <c r="N442" s="504" t="s">
        <v>336</v>
      </c>
      <c r="O442" s="527">
        <f>Resumen_año!$C$5</f>
        <v>43559</v>
      </c>
    </row>
    <row r="443" spans="1:15" ht="15.75" customHeight="1">
      <c r="A443" s="546" t="s">
        <v>98</v>
      </c>
      <c r="B443" s="546" t="s">
        <v>99</v>
      </c>
      <c r="C443" s="540" t="s">
        <v>188</v>
      </c>
      <c r="D443" s="556" t="s">
        <v>189</v>
      </c>
      <c r="E443" s="543" t="s">
        <v>181</v>
      </c>
      <c r="F443" s="546" t="s">
        <v>103</v>
      </c>
      <c r="G443" s="546" t="s">
        <v>106</v>
      </c>
      <c r="H443" s="550">
        <f>'Merluza común Industrial'!E19</f>
        <v>7.2530000000000001</v>
      </c>
      <c r="I443" s="550">
        <f>'Merluza común Industrial'!F19</f>
        <v>0</v>
      </c>
      <c r="J443" s="550">
        <f>'Merluza común Industrial'!G19</f>
        <v>7.2530000000000001</v>
      </c>
      <c r="K443" s="550">
        <f>'Merluza común Industrial'!H19</f>
        <v>0</v>
      </c>
      <c r="L443" s="550">
        <f>'Merluza común Industrial'!I19</f>
        <v>7.2530000000000001</v>
      </c>
      <c r="M443" s="536">
        <f>'Merluza común Industrial'!J19</f>
        <v>0</v>
      </c>
      <c r="N443" s="504" t="s">
        <v>336</v>
      </c>
      <c r="O443" s="527">
        <f>Resumen_año!$C$5</f>
        <v>43559</v>
      </c>
    </row>
    <row r="444" spans="1:15" ht="15.75" customHeight="1">
      <c r="A444" s="546" t="s">
        <v>98</v>
      </c>
      <c r="B444" s="546" t="s">
        <v>99</v>
      </c>
      <c r="C444" s="540" t="s">
        <v>188</v>
      </c>
      <c r="D444" s="556" t="s">
        <v>189</v>
      </c>
      <c r="E444" s="543" t="s">
        <v>181</v>
      </c>
      <c r="F444" s="543" t="s">
        <v>112</v>
      </c>
      <c r="G444" s="546" t="s">
        <v>107</v>
      </c>
      <c r="H444" s="550">
        <f>'Merluza común Industrial'!E20</f>
        <v>2.4180000000000001</v>
      </c>
      <c r="I444" s="550">
        <f>'Merluza común Industrial'!F20</f>
        <v>0</v>
      </c>
      <c r="J444" s="550">
        <f>'Merluza común Industrial'!G20</f>
        <v>9.6709999999999994</v>
      </c>
      <c r="K444" s="550">
        <f>'Merluza común Industrial'!H20</f>
        <v>0</v>
      </c>
      <c r="L444" s="550">
        <f>'Merluza común Industrial'!I20</f>
        <v>9.6709999999999994</v>
      </c>
      <c r="M444" s="536">
        <f>'Merluza común Industrial'!J20</f>
        <v>0</v>
      </c>
      <c r="N444" s="504" t="s">
        <v>336</v>
      </c>
      <c r="O444" s="527">
        <f>Resumen_año!$C$5</f>
        <v>43559</v>
      </c>
    </row>
    <row r="445" spans="1:15" ht="15.75" customHeight="1">
      <c r="A445" s="546" t="s">
        <v>98</v>
      </c>
      <c r="B445" s="546" t="s">
        <v>99</v>
      </c>
      <c r="C445" s="540" t="s">
        <v>188</v>
      </c>
      <c r="D445" s="556" t="s">
        <v>189</v>
      </c>
      <c r="E445" s="543" t="s">
        <v>181</v>
      </c>
      <c r="F445" s="546" t="s">
        <v>103</v>
      </c>
      <c r="G445" s="546" t="s">
        <v>107</v>
      </c>
      <c r="H445" s="550">
        <f>'Merluza común Industrial'!K19</f>
        <v>9.6709999999999994</v>
      </c>
      <c r="I445" s="550">
        <f>'Merluza común Industrial'!L19</f>
        <v>0</v>
      </c>
      <c r="J445" s="550">
        <f>'Merluza común Industrial'!M19</f>
        <v>9.6709999999999994</v>
      </c>
      <c r="K445" s="550">
        <f>'Merluza común Industrial'!N19</f>
        <v>0</v>
      </c>
      <c r="L445" s="550">
        <f>'Merluza común Industrial'!O19</f>
        <v>9.6709999999999994</v>
      </c>
      <c r="M445" s="536">
        <f>'Merluza común Industrial'!P19</f>
        <v>0</v>
      </c>
      <c r="N445" s="504" t="s">
        <v>336</v>
      </c>
      <c r="O445" s="527">
        <f>Resumen_año!$C$5</f>
        <v>43559</v>
      </c>
    </row>
    <row r="446" spans="1:15" ht="15.75" customHeight="1">
      <c r="A446" s="546" t="s">
        <v>98</v>
      </c>
      <c r="B446" s="546" t="s">
        <v>99</v>
      </c>
      <c r="C446" s="540" t="s">
        <v>188</v>
      </c>
      <c r="D446" s="556" t="s">
        <v>189</v>
      </c>
      <c r="E446" s="543" t="s">
        <v>182</v>
      </c>
      <c r="F446" s="546" t="s">
        <v>103</v>
      </c>
      <c r="G446" s="546" t="s">
        <v>106</v>
      </c>
      <c r="H446" s="550">
        <f>'Merluza común Industrial'!E51</f>
        <v>0.50900000000000001</v>
      </c>
      <c r="I446" s="550">
        <f>'Merluza común Industrial'!F51</f>
        <v>0</v>
      </c>
      <c r="J446" s="550">
        <f>'Merluza común Industrial'!G51</f>
        <v>0.50900000000000001</v>
      </c>
      <c r="K446" s="550">
        <f>'Merluza común Industrial'!H51</f>
        <v>0</v>
      </c>
      <c r="L446" s="550">
        <f>'Merluza común Industrial'!I51</f>
        <v>0.50900000000000001</v>
      </c>
      <c r="M446" s="536">
        <f>'Merluza común Industrial'!J51</f>
        <v>0</v>
      </c>
      <c r="N446" s="504" t="s">
        <v>336</v>
      </c>
      <c r="O446" s="527">
        <f>Resumen_año!$C$5</f>
        <v>43559</v>
      </c>
    </row>
    <row r="447" spans="1:15" ht="15.75" customHeight="1">
      <c r="A447" s="546" t="s">
        <v>98</v>
      </c>
      <c r="B447" s="546" t="s">
        <v>99</v>
      </c>
      <c r="C447" s="540" t="s">
        <v>188</v>
      </c>
      <c r="D447" s="556" t="s">
        <v>189</v>
      </c>
      <c r="E447" s="543" t="s">
        <v>182</v>
      </c>
      <c r="F447" s="543" t="s">
        <v>112</v>
      </c>
      <c r="G447" s="546" t="s">
        <v>107</v>
      </c>
      <c r="H447" s="550">
        <f>'Merluza común Industrial'!E52</f>
        <v>0.17</v>
      </c>
      <c r="I447" s="550">
        <f>'Merluza común Industrial'!F52</f>
        <v>0</v>
      </c>
      <c r="J447" s="550">
        <f>'Merluza común Industrial'!G52</f>
        <v>0.67900000000000005</v>
      </c>
      <c r="K447" s="550">
        <f>'Merluza común Industrial'!H52</f>
        <v>0</v>
      </c>
      <c r="L447" s="550">
        <f>'Merluza común Industrial'!I52</f>
        <v>0.67900000000000005</v>
      </c>
      <c r="M447" s="536">
        <f>'Merluza común Industrial'!J52</f>
        <v>0</v>
      </c>
      <c r="N447" s="504" t="s">
        <v>336</v>
      </c>
      <c r="O447" s="527">
        <f>Resumen_año!$C$5</f>
        <v>43559</v>
      </c>
    </row>
    <row r="448" spans="1:15" ht="15.75" customHeight="1">
      <c r="A448" s="546" t="s">
        <v>98</v>
      </c>
      <c r="B448" s="546" t="s">
        <v>99</v>
      </c>
      <c r="C448" s="540" t="s">
        <v>188</v>
      </c>
      <c r="D448" s="556" t="s">
        <v>189</v>
      </c>
      <c r="E448" s="543" t="s">
        <v>182</v>
      </c>
      <c r="F448" s="546" t="s">
        <v>103</v>
      </c>
      <c r="G448" s="546" t="s">
        <v>107</v>
      </c>
      <c r="H448" s="550">
        <f>'Merluza común Industrial'!K51</f>
        <v>0.67900000000000005</v>
      </c>
      <c r="I448" s="550">
        <f>'Merluza común Industrial'!L51</f>
        <v>0</v>
      </c>
      <c r="J448" s="550">
        <f>'Merluza común Industrial'!M51</f>
        <v>0.67900000000000005</v>
      </c>
      <c r="K448" s="550">
        <f>'Merluza común Industrial'!N51</f>
        <v>0</v>
      </c>
      <c r="L448" s="550">
        <f>'Merluza común Industrial'!O51</f>
        <v>0.67900000000000005</v>
      </c>
      <c r="M448" s="536">
        <f>'Merluza común Industrial'!P51</f>
        <v>0</v>
      </c>
      <c r="N448" s="504" t="s">
        <v>336</v>
      </c>
      <c r="O448" s="527">
        <f>Resumen_año!$C$5</f>
        <v>43559</v>
      </c>
    </row>
    <row r="449" spans="1:15" ht="15.75" customHeight="1">
      <c r="A449" s="546" t="s">
        <v>98</v>
      </c>
      <c r="B449" s="546" t="s">
        <v>99</v>
      </c>
      <c r="C449" s="540" t="s">
        <v>188</v>
      </c>
      <c r="D449" s="556" t="s">
        <v>189</v>
      </c>
      <c r="E449" s="543" t="s">
        <v>183</v>
      </c>
      <c r="F449" s="546" t="s">
        <v>103</v>
      </c>
      <c r="G449" s="546" t="s">
        <v>106</v>
      </c>
      <c r="H449" s="550">
        <f>'Merluza común Industrial'!E47</f>
        <v>105.25700000000001</v>
      </c>
      <c r="I449" s="550">
        <f>'Merluza común Industrial'!F47</f>
        <v>-45.889919999999996</v>
      </c>
      <c r="J449" s="550">
        <f>'Merluza común Industrial'!G47</f>
        <v>59.367080000000009</v>
      </c>
      <c r="K449" s="550">
        <f>'Merluza común Industrial'!H47</f>
        <v>0</v>
      </c>
      <c r="L449" s="550">
        <f>'Merluza común Industrial'!I47</f>
        <v>59.367080000000009</v>
      </c>
      <c r="M449" s="536">
        <f>'Merluza común Industrial'!J47</f>
        <v>0</v>
      </c>
      <c r="N449" s="504" t="s">
        <v>336</v>
      </c>
      <c r="O449" s="527">
        <f>Resumen_año!$C$5</f>
        <v>43559</v>
      </c>
    </row>
    <row r="450" spans="1:15" ht="15.75" customHeight="1">
      <c r="A450" s="546" t="s">
        <v>98</v>
      </c>
      <c r="B450" s="546" t="s">
        <v>99</v>
      </c>
      <c r="C450" s="540" t="s">
        <v>188</v>
      </c>
      <c r="D450" s="556" t="s">
        <v>189</v>
      </c>
      <c r="E450" s="543" t="s">
        <v>183</v>
      </c>
      <c r="F450" s="543" t="s">
        <v>112</v>
      </c>
      <c r="G450" s="546" t="s">
        <v>107</v>
      </c>
      <c r="H450" s="550">
        <f>'Merluza común Industrial'!E48</f>
        <v>35.085999999999999</v>
      </c>
      <c r="I450" s="550">
        <f>'Merluza común Industrial'!F48</f>
        <v>0</v>
      </c>
      <c r="J450" s="550">
        <f>'Merluza común Industrial'!G48</f>
        <v>94.45308</v>
      </c>
      <c r="K450" s="550">
        <f>'Merluza común Industrial'!H48</f>
        <v>0</v>
      </c>
      <c r="L450" s="550">
        <f>'Merluza común Industrial'!I48</f>
        <v>94.45308</v>
      </c>
      <c r="M450" s="536">
        <f>'Merluza común Industrial'!J48</f>
        <v>0</v>
      </c>
      <c r="N450" s="504" t="s">
        <v>336</v>
      </c>
      <c r="O450" s="527">
        <f>Resumen_año!$C$5</f>
        <v>43559</v>
      </c>
    </row>
    <row r="451" spans="1:15" ht="15.75" customHeight="1">
      <c r="A451" s="546" t="s">
        <v>98</v>
      </c>
      <c r="B451" s="546" t="s">
        <v>99</v>
      </c>
      <c r="C451" s="540" t="s">
        <v>188</v>
      </c>
      <c r="D451" s="556" t="s">
        <v>189</v>
      </c>
      <c r="E451" s="543" t="s">
        <v>183</v>
      </c>
      <c r="F451" s="546" t="s">
        <v>103</v>
      </c>
      <c r="G451" s="546" t="s">
        <v>107</v>
      </c>
      <c r="H451" s="550">
        <f>'Merluza común Industrial'!K47</f>
        <v>140.34300000000002</v>
      </c>
      <c r="I451" s="550">
        <f>'Merluza común Industrial'!L47</f>
        <v>-45.889919999999996</v>
      </c>
      <c r="J451" s="550">
        <f>'Merluza común Industrial'!M47</f>
        <v>94.453080000000028</v>
      </c>
      <c r="K451" s="550">
        <f>'Merluza común Industrial'!N47</f>
        <v>0</v>
      </c>
      <c r="L451" s="550">
        <f>'Merluza común Industrial'!O47</f>
        <v>94.453080000000028</v>
      </c>
      <c r="M451" s="536">
        <f>'Merluza común Industrial'!P47</f>
        <v>0</v>
      </c>
      <c r="N451" s="504" t="s">
        <v>336</v>
      </c>
      <c r="O451" s="527">
        <f>Resumen_año!$C$5</f>
        <v>43559</v>
      </c>
    </row>
    <row r="452" spans="1:15" ht="15.75" customHeight="1">
      <c r="A452" s="546" t="s">
        <v>98</v>
      </c>
      <c r="B452" s="546" t="s">
        <v>99</v>
      </c>
      <c r="C452" s="540" t="s">
        <v>188</v>
      </c>
      <c r="D452" s="556" t="s">
        <v>189</v>
      </c>
      <c r="E452" s="543" t="s">
        <v>184</v>
      </c>
      <c r="F452" s="546" t="s">
        <v>103</v>
      </c>
      <c r="G452" s="546" t="s">
        <v>106</v>
      </c>
      <c r="H452" s="550">
        <f>'Merluza común Industrial'!E13</f>
        <v>241.59299999999999</v>
      </c>
      <c r="I452" s="550">
        <f>'Merluza común Industrial'!F13</f>
        <v>-52.853760000000001</v>
      </c>
      <c r="J452" s="550">
        <f>'Merluza común Industrial'!G13</f>
        <v>188.73924</v>
      </c>
      <c r="K452" s="550">
        <f>'Merluza común Industrial'!H13</f>
        <v>1.3759999999999999</v>
      </c>
      <c r="L452" s="550">
        <f>'Merluza común Industrial'!I13</f>
        <v>187.36323999999999</v>
      </c>
      <c r="M452" s="550">
        <f>'Merluza común Industrial'!J13</f>
        <v>7.2904818309112614E-3</v>
      </c>
      <c r="N452" s="504" t="s">
        <v>336</v>
      </c>
      <c r="O452" s="527">
        <f>Resumen_año!$C$5</f>
        <v>43559</v>
      </c>
    </row>
    <row r="453" spans="1:15" ht="15.75" customHeight="1">
      <c r="A453" s="546" t="s">
        <v>98</v>
      </c>
      <c r="B453" s="546" t="s">
        <v>99</v>
      </c>
      <c r="C453" s="540" t="s">
        <v>188</v>
      </c>
      <c r="D453" s="556" t="s">
        <v>189</v>
      </c>
      <c r="E453" s="543" t="s">
        <v>184</v>
      </c>
      <c r="F453" s="543" t="s">
        <v>112</v>
      </c>
      <c r="G453" s="546" t="s">
        <v>107</v>
      </c>
      <c r="H453" s="550">
        <f>'Merluza común Industrial'!E14</f>
        <v>80.531000000000006</v>
      </c>
      <c r="I453" s="550">
        <f>'Merluza común Industrial'!F14</f>
        <v>0</v>
      </c>
      <c r="J453" s="550">
        <f>'Merluza común Industrial'!G14</f>
        <v>267.89423999999997</v>
      </c>
      <c r="K453" s="550">
        <f>'Merluza común Industrial'!H14</f>
        <v>0</v>
      </c>
      <c r="L453" s="550">
        <f>'Merluza común Industrial'!I14</f>
        <v>267.89423999999997</v>
      </c>
      <c r="M453" s="550">
        <f>'Merluza común Industrial'!J14</f>
        <v>0</v>
      </c>
      <c r="N453" s="504" t="s">
        <v>336</v>
      </c>
      <c r="O453" s="527">
        <f>Resumen_año!$C$5</f>
        <v>43559</v>
      </c>
    </row>
    <row r="454" spans="1:15" ht="15.75" customHeight="1">
      <c r="A454" s="546" t="s">
        <v>98</v>
      </c>
      <c r="B454" s="546" t="s">
        <v>99</v>
      </c>
      <c r="C454" s="540" t="s">
        <v>188</v>
      </c>
      <c r="D454" s="556" t="s">
        <v>189</v>
      </c>
      <c r="E454" s="543" t="s">
        <v>184</v>
      </c>
      <c r="F454" s="546" t="s">
        <v>103</v>
      </c>
      <c r="G454" s="546" t="s">
        <v>107</v>
      </c>
      <c r="H454" s="550">
        <f>'Merluza común Industrial'!K13</f>
        <v>322.12400000000002</v>
      </c>
      <c r="I454" s="550">
        <f>'Merluza común Industrial'!L43</f>
        <v>0</v>
      </c>
      <c r="J454" s="550">
        <f>'Merluza común Industrial'!M43</f>
        <v>207.66499999999999</v>
      </c>
      <c r="K454" s="550">
        <f>'Merluza común Industrial'!N43</f>
        <v>0</v>
      </c>
      <c r="L454" s="550">
        <f>'Merluza común Industrial'!O43</f>
        <v>207.66499999999999</v>
      </c>
      <c r="M454" s="553">
        <f>'Merluza común Industrial'!P43</f>
        <v>0</v>
      </c>
      <c r="N454" s="504" t="s">
        <v>336</v>
      </c>
      <c r="O454" s="527">
        <f>Resumen_año!$C$5</f>
        <v>43559</v>
      </c>
    </row>
    <row r="455" spans="1:15" ht="15.75" customHeight="1">
      <c r="A455" s="546" t="s">
        <v>98</v>
      </c>
      <c r="B455" s="546" t="s">
        <v>99</v>
      </c>
      <c r="C455" s="540" t="s">
        <v>188</v>
      </c>
      <c r="D455" s="556" t="s">
        <v>189</v>
      </c>
      <c r="E455" s="543" t="s">
        <v>185</v>
      </c>
      <c r="F455" s="546" t="s">
        <v>103</v>
      </c>
      <c r="G455" s="546" t="s">
        <v>106</v>
      </c>
      <c r="H455" s="550">
        <f>'Merluza común Industrial'!E49</f>
        <v>154.38999999999999</v>
      </c>
      <c r="I455" s="550">
        <f>'Merluza común Industrial'!F49</f>
        <v>0</v>
      </c>
      <c r="J455" s="550">
        <f>'Merluza común Industrial'!G49</f>
        <v>154.38999999999999</v>
      </c>
      <c r="K455" s="550">
        <f>'Merluza común Industrial'!H49</f>
        <v>0</v>
      </c>
      <c r="L455" s="550">
        <f>'Merluza común Industrial'!I49</f>
        <v>154.38999999999999</v>
      </c>
      <c r="M455" s="536">
        <f>'Merluza común Industrial'!J49</f>
        <v>0</v>
      </c>
      <c r="N455" s="504" t="s">
        <v>336</v>
      </c>
      <c r="O455" s="527">
        <f>Resumen_año!$C$5</f>
        <v>43559</v>
      </c>
    </row>
    <row r="456" spans="1:15" ht="15.75" customHeight="1">
      <c r="A456" s="546" t="s">
        <v>98</v>
      </c>
      <c r="B456" s="546" t="s">
        <v>99</v>
      </c>
      <c r="C456" s="540" t="s">
        <v>188</v>
      </c>
      <c r="D456" s="556" t="s">
        <v>189</v>
      </c>
      <c r="E456" s="543" t="s">
        <v>185</v>
      </c>
      <c r="F456" s="543" t="s">
        <v>112</v>
      </c>
      <c r="G456" s="546" t="s">
        <v>107</v>
      </c>
      <c r="H456" s="550">
        <f>'Merluza común Industrial'!E50</f>
        <v>51.463000000000001</v>
      </c>
      <c r="I456" s="550">
        <f>'Merluza común Industrial'!F50</f>
        <v>0</v>
      </c>
      <c r="J456" s="550">
        <f>'Merluza común Industrial'!G50</f>
        <v>205.85299999999998</v>
      </c>
      <c r="K456" s="550">
        <f>'Merluza común Industrial'!H50</f>
        <v>0</v>
      </c>
      <c r="L456" s="550">
        <f>'Merluza común Industrial'!I50</f>
        <v>205.85299999999998</v>
      </c>
      <c r="M456" s="536">
        <f>'Merluza común Industrial'!J50</f>
        <v>0</v>
      </c>
      <c r="N456" s="504" t="s">
        <v>336</v>
      </c>
      <c r="O456" s="527">
        <f>Resumen_año!$C$5</f>
        <v>43559</v>
      </c>
    </row>
    <row r="457" spans="1:15" ht="15.75" customHeight="1">
      <c r="A457" s="546" t="s">
        <v>98</v>
      </c>
      <c r="B457" s="546" t="s">
        <v>99</v>
      </c>
      <c r="C457" s="540" t="s">
        <v>188</v>
      </c>
      <c r="D457" s="556" t="s">
        <v>189</v>
      </c>
      <c r="E457" s="543" t="s">
        <v>185</v>
      </c>
      <c r="F457" s="546" t="s">
        <v>103</v>
      </c>
      <c r="G457" s="546" t="s">
        <v>107</v>
      </c>
      <c r="H457" s="550">
        <f>'Merluza común Industrial'!K49</f>
        <v>205.85299999999998</v>
      </c>
      <c r="I457" s="550">
        <f>'Merluza común Industrial'!L49</f>
        <v>0</v>
      </c>
      <c r="J457" s="550">
        <f>'Merluza común Industrial'!M49</f>
        <v>205.85299999999998</v>
      </c>
      <c r="K457" s="550">
        <f>'Merluza común Industrial'!N49</f>
        <v>0</v>
      </c>
      <c r="L457" s="550">
        <f>'Merluza común Industrial'!O49</f>
        <v>205.85299999999998</v>
      </c>
      <c r="M457" s="536">
        <f>'Merluza común Industrial'!P49</f>
        <v>0</v>
      </c>
      <c r="N457" s="504" t="s">
        <v>336</v>
      </c>
      <c r="O457" s="527">
        <f>Resumen_año!$C$5</f>
        <v>43559</v>
      </c>
    </row>
    <row r="458" spans="1:15" ht="15.75" customHeight="1">
      <c r="A458" s="546" t="s">
        <v>98</v>
      </c>
      <c r="B458" s="546" t="s">
        <v>99</v>
      </c>
      <c r="C458" s="540" t="s">
        <v>188</v>
      </c>
      <c r="D458" s="556" t="s">
        <v>189</v>
      </c>
      <c r="E458" s="543" t="s">
        <v>550</v>
      </c>
      <c r="F458" s="546" t="s">
        <v>103</v>
      </c>
      <c r="G458" s="546" t="s">
        <v>106</v>
      </c>
      <c r="H458" s="550">
        <f>'Merluza común Industrial'!E45</f>
        <v>9010.61</v>
      </c>
      <c r="I458" s="550">
        <f>'Merluza común Industrial'!F45</f>
        <v>1442.2755456</v>
      </c>
      <c r="J458" s="550">
        <f>'Merluza común Industrial'!G45</f>
        <v>10452.8855456</v>
      </c>
      <c r="K458" s="550">
        <f>'Merluza común Industrial'!H45</f>
        <v>4995.6289999999999</v>
      </c>
      <c r="L458" s="550">
        <f>'Merluza común Industrial'!I45</f>
        <v>5457.2565456000002</v>
      </c>
      <c r="M458" s="536">
        <f>'Merluza común Industrial'!J45</f>
        <v>0.47791865492135249</v>
      </c>
      <c r="N458" s="504" t="s">
        <v>336</v>
      </c>
      <c r="O458" s="527">
        <f>Resumen_año!$C$5</f>
        <v>43559</v>
      </c>
    </row>
    <row r="459" spans="1:15" ht="15.75" customHeight="1">
      <c r="A459" s="546" t="s">
        <v>98</v>
      </c>
      <c r="B459" s="546" t="s">
        <v>99</v>
      </c>
      <c r="C459" s="540" t="s">
        <v>188</v>
      </c>
      <c r="D459" s="556" t="s">
        <v>189</v>
      </c>
      <c r="E459" s="543" t="s">
        <v>550</v>
      </c>
      <c r="F459" s="543" t="s">
        <v>112</v>
      </c>
      <c r="G459" s="546" t="s">
        <v>107</v>
      </c>
      <c r="H459" s="550">
        <f>'Merluza común Industrial'!E46</f>
        <v>3003.5369999999998</v>
      </c>
      <c r="I459" s="550">
        <f>'Merluza común Industrial'!F46</f>
        <v>0</v>
      </c>
      <c r="J459" s="550">
        <f>'Merluza común Industrial'!G46</f>
        <v>8460.7935455999996</v>
      </c>
      <c r="K459" s="550">
        <f>'Merluza común Industrial'!H46</f>
        <v>0</v>
      </c>
      <c r="L459" s="550">
        <f>'Merluza común Industrial'!I46</f>
        <v>8460.7935455999996</v>
      </c>
      <c r="M459" s="536">
        <f>'Merluza común Industrial'!J46</f>
        <v>0</v>
      </c>
      <c r="N459" s="504" t="s">
        <v>336</v>
      </c>
      <c r="O459" s="527">
        <f>Resumen_año!$C$5</f>
        <v>43559</v>
      </c>
    </row>
    <row r="460" spans="1:15" ht="15.75" customHeight="1">
      <c r="A460" s="546" t="s">
        <v>98</v>
      </c>
      <c r="B460" s="546" t="s">
        <v>99</v>
      </c>
      <c r="C460" s="540" t="s">
        <v>188</v>
      </c>
      <c r="D460" s="556" t="s">
        <v>189</v>
      </c>
      <c r="E460" s="543" t="s">
        <v>550</v>
      </c>
      <c r="F460" s="546" t="s">
        <v>103</v>
      </c>
      <c r="G460" s="546" t="s">
        <v>107</v>
      </c>
      <c r="H460" s="550">
        <f>'Merluza común Industrial'!K45</f>
        <v>12014.147000000001</v>
      </c>
      <c r="I460" s="550">
        <f>'Merluza común Industrial'!L45</f>
        <v>1442.2755456</v>
      </c>
      <c r="J460" s="550">
        <f>'Merluza común Industrial'!M45</f>
        <v>13456.4225456</v>
      </c>
      <c r="K460" s="550">
        <f>'Merluza común Industrial'!N45</f>
        <v>4995.6289999999999</v>
      </c>
      <c r="L460" s="550">
        <f>'Merluza común Industrial'!O45</f>
        <v>8460.7935456000014</v>
      </c>
      <c r="M460" s="536">
        <f>'Merluza común Industrial'!P45</f>
        <v>0.37124495630775783</v>
      </c>
      <c r="N460" s="504" t="s">
        <v>336</v>
      </c>
      <c r="O460" s="527">
        <f>Resumen_año!$C$5</f>
        <v>43559</v>
      </c>
    </row>
    <row r="461" spans="1:15" ht="15.75" customHeight="1">
      <c r="A461" s="546" t="s">
        <v>98</v>
      </c>
      <c r="B461" s="546" t="s">
        <v>99</v>
      </c>
      <c r="C461" s="540" t="s">
        <v>188</v>
      </c>
      <c r="D461" s="556" t="s">
        <v>189</v>
      </c>
      <c r="E461" s="540" t="s">
        <v>186</v>
      </c>
      <c r="F461" s="546" t="s">
        <v>103</v>
      </c>
      <c r="G461" s="546" t="s">
        <v>106</v>
      </c>
      <c r="H461" s="550">
        <f>'Merluza común Industrial'!E11</f>
        <v>88.686999999999998</v>
      </c>
      <c r="I461" s="550">
        <f>'Merluza común Industrial'!F11</f>
        <v>-118.249</v>
      </c>
      <c r="J461" s="550">
        <f>'Merluza común Industrial'!G11</f>
        <v>-29.561999999999998</v>
      </c>
      <c r="K461" s="550">
        <f>'Merluza común Industrial'!H11</f>
        <v>0</v>
      </c>
      <c r="L461" s="550">
        <f>'Merluza común Industrial'!I11</f>
        <v>-29.561999999999998</v>
      </c>
      <c r="M461" s="536">
        <f>'Merluza común Industrial'!J11</f>
        <v>0</v>
      </c>
      <c r="N461" s="504" t="s">
        <v>336</v>
      </c>
      <c r="O461" s="527">
        <f>Resumen_año!$C$5</f>
        <v>43559</v>
      </c>
    </row>
    <row r="462" spans="1:15" ht="15.75" customHeight="1">
      <c r="A462" s="546" t="s">
        <v>98</v>
      </c>
      <c r="B462" s="546" t="s">
        <v>99</v>
      </c>
      <c r="C462" s="540" t="s">
        <v>188</v>
      </c>
      <c r="D462" s="556" t="s">
        <v>189</v>
      </c>
      <c r="E462" s="540" t="s">
        <v>186</v>
      </c>
      <c r="F462" s="543" t="s">
        <v>112</v>
      </c>
      <c r="G462" s="546" t="s">
        <v>107</v>
      </c>
      <c r="H462" s="550">
        <f>'Merluza común Industrial'!E12</f>
        <v>29.562000000000001</v>
      </c>
      <c r="I462" s="550">
        <f>'Merluza común Industrial'!F12</f>
        <v>0</v>
      </c>
      <c r="J462" s="550">
        <f>'Merluza común Industrial'!G12</f>
        <v>0</v>
      </c>
      <c r="K462" s="550">
        <f>'Merluza común Industrial'!H12</f>
        <v>0</v>
      </c>
      <c r="L462" s="550">
        <f>'Merluza común Industrial'!I12</f>
        <v>0</v>
      </c>
      <c r="M462" s="536" t="e">
        <f>'Merluza común Industrial'!J12</f>
        <v>#DIV/0!</v>
      </c>
      <c r="N462" s="504" t="s">
        <v>336</v>
      </c>
      <c r="O462" s="527">
        <f>Resumen_año!$C$5</f>
        <v>43559</v>
      </c>
    </row>
    <row r="463" spans="1:15" ht="15.75" customHeight="1">
      <c r="A463" s="546" t="s">
        <v>98</v>
      </c>
      <c r="B463" s="546" t="s">
        <v>99</v>
      </c>
      <c r="C463" s="540" t="s">
        <v>188</v>
      </c>
      <c r="D463" s="556" t="s">
        <v>189</v>
      </c>
      <c r="E463" s="540" t="s">
        <v>186</v>
      </c>
      <c r="F463" s="546" t="s">
        <v>103</v>
      </c>
      <c r="G463" s="546" t="s">
        <v>107</v>
      </c>
      <c r="H463" s="550">
        <f>'Merluza común Industrial'!K11</f>
        <v>118.249</v>
      </c>
      <c r="I463" s="550">
        <f>'Merluza común Industrial'!L11</f>
        <v>-118.249</v>
      </c>
      <c r="J463" s="550">
        <f>'Merluza común Industrial'!M11</f>
        <v>0</v>
      </c>
      <c r="K463" s="550">
        <f>'Merluza común Industrial'!N11</f>
        <v>0</v>
      </c>
      <c r="L463" s="550">
        <f>'Merluza común Industrial'!O11</f>
        <v>0</v>
      </c>
      <c r="M463" s="536" t="e">
        <f>'Merluza común Industrial'!P11</f>
        <v>#DIV/0!</v>
      </c>
      <c r="N463" s="504" t="s">
        <v>336</v>
      </c>
      <c r="O463" s="527">
        <f>Resumen_año!$C$5</f>
        <v>43559</v>
      </c>
    </row>
    <row r="464" spans="1:15" ht="15.75" customHeight="1">
      <c r="A464" s="546" t="s">
        <v>98</v>
      </c>
      <c r="B464" s="546" t="s">
        <v>99</v>
      </c>
      <c r="C464" s="540" t="s">
        <v>188</v>
      </c>
      <c r="D464" s="502" t="s">
        <v>189</v>
      </c>
      <c r="E464" s="543" t="s">
        <v>187</v>
      </c>
      <c r="F464" s="546" t="s">
        <v>103</v>
      </c>
      <c r="G464" s="546" t="s">
        <v>106</v>
      </c>
      <c r="H464" s="550">
        <f>'Merluza común Industrial'!E15</f>
        <v>17.302</v>
      </c>
      <c r="I464" s="550">
        <f>'Merluza común Industrial'!F15</f>
        <v>-1.2499</v>
      </c>
      <c r="J464" s="550">
        <f>'Merluza común Industrial'!G15</f>
        <v>16.052099999999999</v>
      </c>
      <c r="K464" s="550">
        <f>'Merluza común Industrial'!H15</f>
        <v>0</v>
      </c>
      <c r="L464" s="550">
        <f>'Merluza común Industrial'!I15</f>
        <v>16.052099999999999</v>
      </c>
      <c r="M464" s="536">
        <f>'Merluza común Industrial'!J15</f>
        <v>0</v>
      </c>
      <c r="N464" s="504" t="s">
        <v>336</v>
      </c>
      <c r="O464" s="527">
        <f>Resumen_año!$C$5</f>
        <v>43559</v>
      </c>
    </row>
    <row r="465" spans="1:15" ht="15.75" customHeight="1">
      <c r="A465" s="546" t="s">
        <v>98</v>
      </c>
      <c r="B465" s="546" t="s">
        <v>99</v>
      </c>
      <c r="C465" s="540" t="s">
        <v>188</v>
      </c>
      <c r="D465" s="556" t="s">
        <v>189</v>
      </c>
      <c r="E465" s="543" t="s">
        <v>187</v>
      </c>
      <c r="F465" s="543" t="s">
        <v>112</v>
      </c>
      <c r="G465" s="546" t="s">
        <v>107</v>
      </c>
      <c r="H465" s="550">
        <f>'Merluza común Industrial'!E16</f>
        <v>5.7670000000000003</v>
      </c>
      <c r="I465" s="550">
        <f>'Merluza común Industrial'!F16</f>
        <v>0</v>
      </c>
      <c r="J465" s="550">
        <f>'Merluza común Industrial'!G16</f>
        <v>21.819099999999999</v>
      </c>
      <c r="K465" s="550">
        <f>'Merluza común Industrial'!H16</f>
        <v>0</v>
      </c>
      <c r="L465" s="550">
        <f>'Merluza común Industrial'!I16</f>
        <v>21.819099999999999</v>
      </c>
      <c r="M465" s="536">
        <f>'Merluza común Industrial'!J16</f>
        <v>0</v>
      </c>
      <c r="N465" s="504" t="s">
        <v>336</v>
      </c>
      <c r="O465" s="527">
        <f>Resumen_año!$C$5</f>
        <v>43559</v>
      </c>
    </row>
    <row r="466" spans="1:15" ht="15.75" customHeight="1">
      <c r="A466" s="546" t="s">
        <v>98</v>
      </c>
      <c r="B466" s="546" t="s">
        <v>99</v>
      </c>
      <c r="C466" s="540" t="s">
        <v>188</v>
      </c>
      <c r="D466" s="556" t="s">
        <v>189</v>
      </c>
      <c r="E466" s="107" t="s">
        <v>187</v>
      </c>
      <c r="F466" s="546" t="s">
        <v>103</v>
      </c>
      <c r="G466" s="546" t="s">
        <v>107</v>
      </c>
      <c r="H466" s="550">
        <f>'Merluza común Industrial'!K15</f>
        <v>23.068999999999999</v>
      </c>
      <c r="I466" s="550">
        <f>'Merluza común Industrial'!L15</f>
        <v>-1.2499</v>
      </c>
      <c r="J466" s="550">
        <f>'Merluza común Industrial'!M15</f>
        <v>21.819099999999999</v>
      </c>
      <c r="K466" s="550">
        <f>'Merluza común Industrial'!N15</f>
        <v>0</v>
      </c>
      <c r="L466" s="550">
        <f>'Merluza común Industrial'!O15</f>
        <v>21.819099999999999</v>
      </c>
      <c r="M466" s="536">
        <f>'Merluza común Industrial'!P15</f>
        <v>0</v>
      </c>
      <c r="N466" s="504" t="s">
        <v>336</v>
      </c>
      <c r="O466" s="527">
        <f>Resumen_año!$C$5</f>
        <v>43559</v>
      </c>
    </row>
    <row r="467" spans="1:15" ht="15.75" customHeight="1">
      <c r="A467" s="546" t="s">
        <v>98</v>
      </c>
      <c r="B467" s="546" t="s">
        <v>99</v>
      </c>
      <c r="C467" s="543" t="s">
        <v>188</v>
      </c>
      <c r="D467" s="502" t="s">
        <v>189</v>
      </c>
      <c r="E467" s="21" t="s">
        <v>549</v>
      </c>
      <c r="F467" s="546" t="s">
        <v>103</v>
      </c>
      <c r="G467" s="546" t="s">
        <v>106</v>
      </c>
      <c r="H467" s="550">
        <f>'Merluza común Industrial'!E31</f>
        <v>107.901</v>
      </c>
      <c r="I467" s="550">
        <f>'Merluza común Industrial'!F31</f>
        <v>0</v>
      </c>
      <c r="J467" s="550">
        <f>'Merluza común Industrial'!G31</f>
        <v>107.901</v>
      </c>
      <c r="K467" s="550">
        <f>'Merluza común Industrial'!H31</f>
        <v>0</v>
      </c>
      <c r="L467" s="550">
        <f>'Merluza común Industrial'!I31</f>
        <v>107.901</v>
      </c>
      <c r="M467" s="536">
        <f>'Merluza común Industrial'!J31</f>
        <v>0</v>
      </c>
      <c r="N467" s="504" t="s">
        <v>336</v>
      </c>
      <c r="O467" s="527">
        <f>Resumen_año!$C$5</f>
        <v>43559</v>
      </c>
    </row>
    <row r="468" spans="1:15" ht="15.75" customHeight="1">
      <c r="A468" s="546" t="s">
        <v>98</v>
      </c>
      <c r="B468" s="546" t="s">
        <v>99</v>
      </c>
      <c r="C468" s="540" t="s">
        <v>188</v>
      </c>
      <c r="D468" s="556" t="s">
        <v>189</v>
      </c>
      <c r="E468" s="21" t="s">
        <v>549</v>
      </c>
      <c r="F468" s="543" t="s">
        <v>112</v>
      </c>
      <c r="G468" s="546" t="s">
        <v>107</v>
      </c>
      <c r="H468" s="550">
        <f>'Merluza común Industrial'!E32</f>
        <v>35.966999999999999</v>
      </c>
      <c r="I468" s="550">
        <f>'Merluza común Industrial'!F32</f>
        <v>0</v>
      </c>
      <c r="J468" s="550">
        <f>'Merluza común Industrial'!G32</f>
        <v>143.86799999999999</v>
      </c>
      <c r="K468" s="550">
        <f>'Merluza común Industrial'!H32</f>
        <v>0</v>
      </c>
      <c r="L468" s="550">
        <f>'Merluza común Industrial'!I32</f>
        <v>143.86799999999999</v>
      </c>
      <c r="M468" s="536">
        <f>'Merluza común Industrial'!J32</f>
        <v>0</v>
      </c>
      <c r="N468" s="504" t="s">
        <v>336</v>
      </c>
      <c r="O468" s="527">
        <f>Resumen_año!$C$5</f>
        <v>43559</v>
      </c>
    </row>
    <row r="469" spans="1:15" ht="15.75" customHeight="1">
      <c r="A469" s="546" t="s">
        <v>98</v>
      </c>
      <c r="B469" s="546" t="s">
        <v>99</v>
      </c>
      <c r="C469" s="540" t="s">
        <v>188</v>
      </c>
      <c r="D469" s="556" t="s">
        <v>189</v>
      </c>
      <c r="E469" s="21" t="s">
        <v>549</v>
      </c>
      <c r="F469" s="546" t="s">
        <v>103</v>
      </c>
      <c r="G469" s="546" t="s">
        <v>107</v>
      </c>
      <c r="H469" s="550">
        <f>'Merluza común Industrial'!K31</f>
        <v>143.86799999999999</v>
      </c>
      <c r="I469" s="550">
        <f>'Merluza común Industrial'!L31</f>
        <v>0</v>
      </c>
      <c r="J469" s="550">
        <f>'Merluza común Industrial'!M31</f>
        <v>143.86799999999999</v>
      </c>
      <c r="K469" s="550">
        <f>'Merluza común Industrial'!N31</f>
        <v>0</v>
      </c>
      <c r="L469" s="550">
        <f>'Merluza común Industrial'!O31</f>
        <v>143.86799999999999</v>
      </c>
      <c r="M469" s="536">
        <f>'Merluza común Industrial'!P31</f>
        <v>0</v>
      </c>
      <c r="N469" s="504" t="s">
        <v>336</v>
      </c>
      <c r="O469" s="527">
        <f>Resumen_año!$C$5</f>
        <v>43559</v>
      </c>
    </row>
    <row r="470" spans="1:15" ht="15.75" customHeight="1">
      <c r="A470" s="546" t="s">
        <v>98</v>
      </c>
      <c r="B470" s="546" t="s">
        <v>99</v>
      </c>
      <c r="C470" s="540" t="s">
        <v>188</v>
      </c>
      <c r="D470" s="556" t="s">
        <v>189</v>
      </c>
      <c r="E470" s="540" t="s">
        <v>87</v>
      </c>
      <c r="F470" s="546" t="s">
        <v>103</v>
      </c>
      <c r="G470" s="546" t="s">
        <v>106</v>
      </c>
      <c r="H470" s="550">
        <f>'Merluza común Industrial'!E35</f>
        <v>0</v>
      </c>
      <c r="I470" s="550">
        <f>'Merluza común Industrial'!F35</f>
        <v>1.2499</v>
      </c>
      <c r="J470" s="550">
        <f>'Merluza común Industrial'!G35</f>
        <v>1.2499</v>
      </c>
      <c r="K470" s="550">
        <f>'Merluza común Industrial'!H35</f>
        <v>0</v>
      </c>
      <c r="L470" s="550">
        <f>'Merluza común Industrial'!I35</f>
        <v>1.2499</v>
      </c>
      <c r="M470" s="536">
        <f>'Merluza común Industrial'!J35</f>
        <v>0</v>
      </c>
      <c r="N470" s="504" t="s">
        <v>336</v>
      </c>
      <c r="O470" s="527">
        <f>Resumen_año!$C$5</f>
        <v>43559</v>
      </c>
    </row>
    <row r="471" spans="1:15" ht="15.75" customHeight="1">
      <c r="A471" s="546" t="s">
        <v>98</v>
      </c>
      <c r="B471" s="546" t="s">
        <v>99</v>
      </c>
      <c r="C471" s="540" t="s">
        <v>188</v>
      </c>
      <c r="D471" s="556" t="s">
        <v>189</v>
      </c>
      <c r="E471" s="543" t="s">
        <v>87</v>
      </c>
      <c r="F471" s="543" t="s">
        <v>112</v>
      </c>
      <c r="G471" s="546" t="s">
        <v>107</v>
      </c>
      <c r="H471" s="550">
        <f>'Merluza común Industrial'!E36</f>
        <v>0</v>
      </c>
      <c r="I471" s="550">
        <f>'Merluza común Industrial'!F36</f>
        <v>0</v>
      </c>
      <c r="J471" s="550">
        <f>'Merluza común Industrial'!G36</f>
        <v>0</v>
      </c>
      <c r="K471" s="550">
        <f>'Merluza común Industrial'!H36</f>
        <v>0</v>
      </c>
      <c r="L471" s="550">
        <f>'Merluza común Industrial'!I36</f>
        <v>0</v>
      </c>
      <c r="M471" s="536" t="e">
        <f>'Merluza común Industrial'!J36</f>
        <v>#DIV/0!</v>
      </c>
      <c r="N471" s="504" t="s">
        <v>336</v>
      </c>
      <c r="O471" s="527">
        <f>Resumen_año!$C$5</f>
        <v>43559</v>
      </c>
    </row>
    <row r="472" spans="1:15" ht="15.75" customHeight="1">
      <c r="A472" s="546" t="s">
        <v>98</v>
      </c>
      <c r="B472" s="546" t="s">
        <v>99</v>
      </c>
      <c r="C472" s="540" t="s">
        <v>188</v>
      </c>
      <c r="D472" s="556" t="s">
        <v>189</v>
      </c>
      <c r="E472" s="540" t="s">
        <v>87</v>
      </c>
      <c r="F472" s="546" t="s">
        <v>103</v>
      </c>
      <c r="G472" s="546" t="s">
        <v>107</v>
      </c>
      <c r="H472" s="550">
        <f>'Merluza común Industrial'!K35</f>
        <v>0</v>
      </c>
      <c r="I472" s="550">
        <f>'Merluza común Industrial'!L35</f>
        <v>1.2499</v>
      </c>
      <c r="J472" s="550">
        <f>'Merluza común Industrial'!M35</f>
        <v>1.2499</v>
      </c>
      <c r="K472" s="550">
        <f>'Merluza común Industrial'!N35</f>
        <v>0</v>
      </c>
      <c r="L472" s="550">
        <f>'Merluza común Industrial'!O35</f>
        <v>1.2499</v>
      </c>
      <c r="M472" s="536">
        <f>'Merluza común Industrial'!P35</f>
        <v>0</v>
      </c>
      <c r="N472" s="504" t="s">
        <v>336</v>
      </c>
      <c r="O472" s="527">
        <f>Resumen_año!$C$5</f>
        <v>43559</v>
      </c>
    </row>
    <row r="473" spans="1:15" ht="15.75" customHeight="1">
      <c r="A473" s="546" t="s">
        <v>98</v>
      </c>
      <c r="B473" s="546" t="s">
        <v>99</v>
      </c>
      <c r="C473" s="543" t="s">
        <v>188</v>
      </c>
      <c r="D473" s="543" t="s">
        <v>190</v>
      </c>
      <c r="E473" s="543" t="s">
        <v>191</v>
      </c>
      <c r="F473" s="546" t="s">
        <v>103</v>
      </c>
      <c r="G473" s="546" t="s">
        <v>107</v>
      </c>
      <c r="H473" s="550">
        <f>'Merluza común Industrial'!K58</f>
        <v>17855.999</v>
      </c>
      <c r="I473" s="550">
        <f>'Merluza común Industrial'!L58</f>
        <v>5.3068660577082483E-14</v>
      </c>
      <c r="J473" s="550">
        <f>'Merluza común Industrial'!M58</f>
        <v>17855.999</v>
      </c>
      <c r="K473" s="550">
        <f>'Merluza común Industrial'!N58</f>
        <v>6000.2829999999994</v>
      </c>
      <c r="L473" s="550">
        <f>'Merluza común Industrial'!O58</f>
        <v>11855.716</v>
      </c>
      <c r="M473" s="553">
        <f>'Merluza común Industrial'!P58</f>
        <v>0.33603737320997829</v>
      </c>
      <c r="N473" s="504" t="s">
        <v>336</v>
      </c>
      <c r="O473" s="527">
        <f>Resumen_año!$C$5</f>
        <v>43559</v>
      </c>
    </row>
  </sheetData>
  <pageMargins left="0.7" right="0.7" top="0.75" bottom="0.75" header="0.3" footer="0.3"/>
  <pageSetup paperSize="1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80"/>
  <sheetViews>
    <sheetView topLeftCell="C58" zoomScale="80" zoomScaleNormal="80" workbookViewId="0">
      <selection activeCell="O79" sqref="O79"/>
    </sheetView>
  </sheetViews>
  <sheetFormatPr baseColWidth="10" defaultRowHeight="15"/>
  <cols>
    <col min="1" max="1" width="11.85546875" customWidth="1"/>
    <col min="2" max="2" width="46.85546875" customWidth="1"/>
    <col min="4" max="4" width="14.85546875" customWidth="1"/>
    <col min="5" max="5" width="24.5703125" customWidth="1"/>
    <col min="6" max="6" width="25" customWidth="1"/>
    <col min="7" max="7" width="16.42578125" customWidth="1"/>
    <col min="8" max="8" width="12.28515625" bestFit="1" customWidth="1"/>
    <col min="9" max="9" width="17.28515625" customWidth="1"/>
    <col min="11" max="11" width="16.28515625" customWidth="1"/>
    <col min="13" max="13" width="15.140625" customWidth="1"/>
    <col min="14" max="14" width="16.28515625" customWidth="1"/>
  </cols>
  <sheetData>
    <row r="1" spans="1:14" ht="24">
      <c r="A1" s="43" t="s">
        <v>235</v>
      </c>
      <c r="H1" s="23"/>
    </row>
    <row r="2" spans="1:14">
      <c r="A2" s="44">
        <v>14760</v>
      </c>
    </row>
    <row r="3" spans="1:14">
      <c r="A3" s="42"/>
    </row>
    <row r="4" spans="1:14" ht="24">
      <c r="B4" s="38" t="s">
        <v>232</v>
      </c>
      <c r="C4" s="39" t="s">
        <v>233</v>
      </c>
      <c r="D4" s="40"/>
      <c r="E4" s="839" t="s">
        <v>239</v>
      </c>
      <c r="F4" s="839"/>
      <c r="G4" s="37" t="s">
        <v>234</v>
      </c>
      <c r="H4" s="25" t="s">
        <v>236</v>
      </c>
      <c r="J4" s="23"/>
      <c r="N4" s="24"/>
    </row>
    <row r="5" spans="1:14">
      <c r="B5" s="45" t="s">
        <v>201</v>
      </c>
      <c r="C5" s="48">
        <v>91584000</v>
      </c>
      <c r="D5" s="47">
        <v>0</v>
      </c>
      <c r="E5" s="26" t="s">
        <v>237</v>
      </c>
      <c r="F5" s="26" t="s">
        <v>242</v>
      </c>
      <c r="G5" s="26">
        <v>8.4811999999999995E-3</v>
      </c>
      <c r="H5" s="26">
        <f>G5*$A$2</f>
        <v>125.18251199999999</v>
      </c>
      <c r="I5" t="s">
        <v>248</v>
      </c>
    </row>
    <row r="6" spans="1:14">
      <c r="B6" s="33"/>
      <c r="C6" s="27"/>
      <c r="D6" s="29"/>
      <c r="E6" s="26"/>
      <c r="F6" s="26"/>
      <c r="G6" s="26"/>
      <c r="H6" s="26"/>
    </row>
    <row r="7" spans="1:14">
      <c r="B7" s="33"/>
      <c r="C7" s="27"/>
      <c r="D7" s="29"/>
      <c r="E7" s="26"/>
      <c r="F7" s="26"/>
      <c r="G7" s="26"/>
      <c r="H7" s="26"/>
    </row>
    <row r="8" spans="1:14">
      <c r="B8" s="33"/>
      <c r="C8" s="27"/>
      <c r="D8" s="29"/>
      <c r="E8" s="26"/>
      <c r="F8" s="26"/>
      <c r="G8" s="2"/>
      <c r="H8" s="26"/>
    </row>
    <row r="9" spans="1:14">
      <c r="B9" s="33"/>
      <c r="C9" s="27"/>
      <c r="D9" s="29"/>
      <c r="E9" s="26"/>
      <c r="F9" s="26"/>
      <c r="G9" s="26"/>
      <c r="H9" s="26"/>
    </row>
    <row r="10" spans="1:14">
      <c r="B10" s="34"/>
      <c r="C10" s="30"/>
      <c r="D10" s="32"/>
      <c r="E10" s="26"/>
      <c r="F10" s="26"/>
      <c r="G10" s="26"/>
      <c r="H10" s="26"/>
    </row>
    <row r="11" spans="1:14">
      <c r="B11" s="841" t="s">
        <v>200</v>
      </c>
      <c r="C11" s="841"/>
      <c r="D11" s="841"/>
      <c r="E11" s="841"/>
      <c r="F11" s="841"/>
      <c r="G11" s="36">
        <f>SUM(G5:G10)</f>
        <v>8.4811999999999995E-3</v>
      </c>
      <c r="H11" s="36">
        <f>SUM(H5:H10)</f>
        <v>125.18251199999999</v>
      </c>
    </row>
    <row r="12" spans="1:14">
      <c r="B12" s="23"/>
      <c r="C12" s="23"/>
      <c r="D12" s="23"/>
      <c r="E12" s="23"/>
      <c r="F12" s="23"/>
      <c r="G12" s="23"/>
    </row>
    <row r="13" spans="1:14">
      <c r="B13" s="23"/>
      <c r="C13" s="23"/>
      <c r="D13" s="23"/>
      <c r="E13" s="23"/>
      <c r="F13" s="23"/>
      <c r="G13" s="23"/>
    </row>
    <row r="14" spans="1:14">
      <c r="B14" s="23"/>
      <c r="C14" s="23"/>
      <c r="D14" s="23"/>
      <c r="E14" s="23"/>
      <c r="F14" s="23"/>
      <c r="G14" s="23"/>
    </row>
    <row r="15" spans="1:14">
      <c r="B15" s="23"/>
      <c r="C15" s="23"/>
      <c r="D15" s="23"/>
      <c r="E15" s="23"/>
      <c r="F15" s="23"/>
      <c r="G15" s="23"/>
    </row>
    <row r="16" spans="1:14" ht="24">
      <c r="B16" s="38" t="s">
        <v>232</v>
      </c>
      <c r="C16" s="39" t="s">
        <v>233</v>
      </c>
      <c r="D16" s="40"/>
      <c r="E16" s="839" t="s">
        <v>239</v>
      </c>
      <c r="F16" s="839"/>
      <c r="G16" s="37" t="s">
        <v>234</v>
      </c>
      <c r="H16" s="25" t="s">
        <v>236</v>
      </c>
    </row>
    <row r="17" spans="2:9">
      <c r="B17" s="45" t="s">
        <v>202</v>
      </c>
      <c r="C17" s="46">
        <v>76014281</v>
      </c>
      <c r="D17" s="47">
        <v>6</v>
      </c>
      <c r="E17" s="26" t="s">
        <v>237</v>
      </c>
      <c r="F17" s="26" t="s">
        <v>240</v>
      </c>
      <c r="G17" s="26">
        <v>7.47E-5</v>
      </c>
      <c r="H17" s="26">
        <f>G17*$A$2</f>
        <v>1.1025719999999999</v>
      </c>
      <c r="I17" t="s">
        <v>248</v>
      </c>
    </row>
    <row r="18" spans="2:9">
      <c r="B18" s="33"/>
      <c r="C18" s="28"/>
      <c r="D18" s="29"/>
      <c r="E18" s="26" t="s">
        <v>238</v>
      </c>
      <c r="F18" s="26" t="s">
        <v>241</v>
      </c>
      <c r="G18" s="26">
        <v>2.3E-3</v>
      </c>
      <c r="H18" s="26">
        <f>G18*A2</f>
        <v>33.948</v>
      </c>
      <c r="I18" s="23" t="s">
        <v>248</v>
      </c>
    </row>
    <row r="19" spans="2:9">
      <c r="B19" s="33"/>
      <c r="C19" s="28"/>
      <c r="D19" s="29"/>
      <c r="E19" s="26"/>
      <c r="F19" s="26"/>
      <c r="G19" s="26"/>
      <c r="H19" s="26"/>
      <c r="I19" s="23"/>
    </row>
    <row r="20" spans="2:9">
      <c r="B20" s="33"/>
      <c r="C20" s="28"/>
      <c r="D20" s="29"/>
      <c r="E20" s="26"/>
      <c r="F20" s="26"/>
      <c r="G20" s="26"/>
      <c r="H20" s="26"/>
      <c r="I20" s="23"/>
    </row>
    <row r="21" spans="2:9">
      <c r="B21" s="33"/>
      <c r="C21" s="28"/>
      <c r="D21" s="29"/>
      <c r="E21" s="26"/>
      <c r="F21" s="26"/>
      <c r="G21" s="26"/>
      <c r="H21" s="26"/>
      <c r="I21" s="23"/>
    </row>
    <row r="22" spans="2:9">
      <c r="B22" s="33"/>
      <c r="C22" s="28"/>
      <c r="D22" s="29"/>
      <c r="E22" s="26"/>
      <c r="F22" s="26"/>
      <c r="G22" s="26"/>
      <c r="H22" s="26"/>
      <c r="I22" s="23"/>
    </row>
    <row r="23" spans="2:9">
      <c r="B23" s="34"/>
      <c r="C23" s="31"/>
      <c r="D23" s="32"/>
      <c r="E23" s="26"/>
      <c r="F23" s="26"/>
      <c r="G23" s="26"/>
      <c r="H23" s="26"/>
      <c r="I23" s="23"/>
    </row>
    <row r="24" spans="2:9">
      <c r="B24" s="841" t="s">
        <v>200</v>
      </c>
      <c r="C24" s="841"/>
      <c r="D24" s="841"/>
      <c r="E24" s="841"/>
      <c r="F24" s="841"/>
      <c r="G24" s="36">
        <f>SUM(G17:G23)</f>
        <v>2.3747E-3</v>
      </c>
      <c r="H24" s="36">
        <f>SUM(H17:H23)</f>
        <v>35.050572000000003</v>
      </c>
      <c r="I24" s="23"/>
    </row>
    <row r="25" spans="2:9">
      <c r="B25" s="23"/>
      <c r="C25" s="23"/>
      <c r="D25" s="23"/>
      <c r="E25" s="23"/>
      <c r="F25" s="23"/>
      <c r="G25" s="23"/>
      <c r="H25" s="23"/>
    </row>
    <row r="26" spans="2:9">
      <c r="B26" s="23"/>
      <c r="C26" s="23"/>
      <c r="D26" s="23"/>
      <c r="E26" s="23"/>
      <c r="F26" s="35"/>
      <c r="G26" s="23"/>
      <c r="H26" s="23"/>
    </row>
    <row r="27" spans="2:9">
      <c r="B27" s="23"/>
      <c r="C27" s="23"/>
      <c r="D27" s="23"/>
      <c r="E27" s="23"/>
      <c r="F27" s="35"/>
      <c r="G27" s="23"/>
      <c r="H27" s="23"/>
    </row>
    <row r="28" spans="2:9" ht="24">
      <c r="B28" s="38" t="s">
        <v>232</v>
      </c>
      <c r="C28" s="39" t="s">
        <v>233</v>
      </c>
      <c r="D28" s="40"/>
      <c r="E28" s="839" t="s">
        <v>239</v>
      </c>
      <c r="F28" s="839"/>
      <c r="G28" s="37" t="s">
        <v>234</v>
      </c>
      <c r="H28" s="25" t="s">
        <v>236</v>
      </c>
    </row>
    <row r="29" spans="2:9">
      <c r="B29" s="45" t="s">
        <v>203</v>
      </c>
      <c r="C29" s="53">
        <v>76189335</v>
      </c>
      <c r="D29" s="53">
        <v>1</v>
      </c>
      <c r="E29" s="26" t="s">
        <v>237</v>
      </c>
      <c r="F29" s="49" t="s">
        <v>243</v>
      </c>
      <c r="G29" s="50">
        <v>6.6588000000000003E-3</v>
      </c>
      <c r="H29" s="49">
        <f>G29*$A$2</f>
        <v>98.283888000000005</v>
      </c>
      <c r="I29" t="s">
        <v>248</v>
      </c>
    </row>
    <row r="30" spans="2:9">
      <c r="B30" s="33"/>
      <c r="C30" s="23"/>
      <c r="D30" s="23"/>
      <c r="E30" s="26" t="s">
        <v>247</v>
      </c>
      <c r="F30" s="49" t="s">
        <v>246</v>
      </c>
      <c r="G30" s="49">
        <v>-3.0000000000000001E-5</v>
      </c>
      <c r="H30" s="49">
        <f>G30*$A$2</f>
        <v>-0.44280000000000003</v>
      </c>
      <c r="I30" t="s">
        <v>248</v>
      </c>
    </row>
    <row r="31" spans="2:9">
      <c r="B31" s="33"/>
      <c r="C31" s="23"/>
      <c r="D31" s="23"/>
      <c r="E31" s="26" t="s">
        <v>237</v>
      </c>
      <c r="F31" s="49" t="s">
        <v>244</v>
      </c>
      <c r="G31" s="49">
        <v>6.6287999999999998E-3</v>
      </c>
      <c r="H31" s="49">
        <f>G31*$A$2</f>
        <v>97.841087999999999</v>
      </c>
      <c r="I31" t="s">
        <v>248</v>
      </c>
    </row>
    <row r="32" spans="2:9">
      <c r="B32" s="51"/>
      <c r="E32" s="26" t="s">
        <v>238</v>
      </c>
      <c r="F32" s="49" t="s">
        <v>245</v>
      </c>
      <c r="G32" s="49">
        <v>1.7503E-3</v>
      </c>
      <c r="H32" s="49">
        <f>G32*$A$2</f>
        <v>25.834427999999999</v>
      </c>
      <c r="I32" t="s">
        <v>248</v>
      </c>
    </row>
    <row r="33" spans="2:9">
      <c r="B33" s="51"/>
      <c r="E33" s="2"/>
      <c r="F33" s="2"/>
      <c r="G33" s="26"/>
      <c r="H33" s="26"/>
    </row>
    <row r="34" spans="2:9">
      <c r="B34" s="51"/>
      <c r="E34" s="2"/>
      <c r="F34" s="2"/>
      <c r="G34" s="2"/>
      <c r="H34" s="2"/>
    </row>
    <row r="35" spans="2:9">
      <c r="B35" s="51"/>
      <c r="E35" s="2"/>
      <c r="F35" s="2"/>
      <c r="G35" s="2"/>
      <c r="H35" s="2"/>
    </row>
    <row r="36" spans="2:9">
      <c r="B36" s="52"/>
      <c r="E36" s="2"/>
      <c r="F36" s="2"/>
      <c r="G36" s="2"/>
      <c r="H36" s="2"/>
    </row>
    <row r="37" spans="2:9">
      <c r="B37" s="841" t="s">
        <v>200</v>
      </c>
      <c r="C37" s="841"/>
      <c r="D37" s="841"/>
      <c r="E37" s="841"/>
      <c r="F37" s="841"/>
      <c r="G37" s="36">
        <f>G29+G30+G32</f>
        <v>8.3791000000000004E-3</v>
      </c>
      <c r="H37" s="36">
        <f>H29+H30+H32</f>
        <v>123.675516</v>
      </c>
    </row>
    <row r="40" spans="2:9" ht="24">
      <c r="B40" s="41" t="s">
        <v>232</v>
      </c>
      <c r="C40" s="39" t="s">
        <v>233</v>
      </c>
      <c r="D40" s="40"/>
      <c r="E40" s="839" t="s">
        <v>239</v>
      </c>
      <c r="F40" s="839"/>
      <c r="G40" s="37" t="s">
        <v>234</v>
      </c>
      <c r="H40" s="25" t="s">
        <v>236</v>
      </c>
    </row>
    <row r="41" spans="2:9">
      <c r="B41" s="45" t="s">
        <v>204</v>
      </c>
      <c r="C41" s="53">
        <v>5226590</v>
      </c>
      <c r="D41" s="53">
        <v>8</v>
      </c>
      <c r="E41" s="26" t="s">
        <v>237</v>
      </c>
      <c r="F41" s="26" t="s">
        <v>249</v>
      </c>
      <c r="G41" s="49">
        <v>8.4489000000000005E-3</v>
      </c>
      <c r="H41" s="49">
        <f>G41*$A$2</f>
        <v>124.705764</v>
      </c>
      <c r="I41" t="s">
        <v>248</v>
      </c>
    </row>
    <row r="42" spans="2:9">
      <c r="B42" s="51"/>
      <c r="E42" s="26" t="s">
        <v>238</v>
      </c>
      <c r="F42" s="26" t="s">
        <v>252</v>
      </c>
      <c r="G42" s="49">
        <v>1.033E-4</v>
      </c>
      <c r="H42" s="49">
        <f>G42*$A$2</f>
        <v>1.524708</v>
      </c>
      <c r="I42" t="s">
        <v>248</v>
      </c>
    </row>
    <row r="43" spans="2:9">
      <c r="B43" s="51"/>
      <c r="E43" s="26" t="s">
        <v>250</v>
      </c>
      <c r="F43" s="26" t="s">
        <v>251</v>
      </c>
      <c r="G43" s="49">
        <v>-2.0029999999999999E-4</v>
      </c>
      <c r="H43" s="49">
        <f>G43*$A$2</f>
        <v>-2.9564279999999998</v>
      </c>
      <c r="I43" t="s">
        <v>248</v>
      </c>
    </row>
    <row r="44" spans="2:9">
      <c r="B44" s="51"/>
      <c r="E44" s="26"/>
      <c r="F44" s="26"/>
      <c r="G44" s="49"/>
      <c r="H44" s="49"/>
    </row>
    <row r="45" spans="2:9">
      <c r="B45" s="51"/>
      <c r="E45" s="26"/>
      <c r="F45" s="26"/>
      <c r="G45" s="49"/>
      <c r="H45" s="49"/>
    </row>
    <row r="46" spans="2:9">
      <c r="B46" s="52"/>
      <c r="E46" s="26"/>
      <c r="F46" s="26"/>
      <c r="G46" s="49"/>
      <c r="H46" s="49"/>
    </row>
    <row r="47" spans="2:9">
      <c r="B47" s="841" t="s">
        <v>200</v>
      </c>
      <c r="C47" s="841"/>
      <c r="D47" s="841"/>
      <c r="E47" s="841"/>
      <c r="F47" s="841"/>
      <c r="G47" s="36">
        <f>SUM(G41:G46)</f>
        <v>8.3519000000000006E-3</v>
      </c>
      <c r="H47" s="36">
        <f>SUM(H41:H46)</f>
        <v>123.274044</v>
      </c>
    </row>
    <row r="48" spans="2:9">
      <c r="E48" s="23"/>
    </row>
    <row r="49" spans="2:12">
      <c r="E49" s="23"/>
    </row>
    <row r="50" spans="2:12" ht="24">
      <c r="B50" s="41" t="s">
        <v>232</v>
      </c>
      <c r="C50" s="39" t="s">
        <v>233</v>
      </c>
      <c r="D50" s="40"/>
      <c r="E50" s="839" t="s">
        <v>239</v>
      </c>
      <c r="F50" s="839"/>
      <c r="G50" s="37" t="s">
        <v>234</v>
      </c>
      <c r="H50" s="25" t="s">
        <v>236</v>
      </c>
      <c r="I50">
        <v>1.0000000000000001E-5</v>
      </c>
    </row>
    <row r="51" spans="2:12">
      <c r="B51" s="45" t="s">
        <v>205</v>
      </c>
      <c r="C51" s="53">
        <v>76346240</v>
      </c>
      <c r="D51" s="53">
        <v>4</v>
      </c>
      <c r="E51" s="26" t="s">
        <v>237</v>
      </c>
      <c r="F51" s="26" t="s">
        <v>253</v>
      </c>
      <c r="G51" s="49">
        <v>1.05576E-2</v>
      </c>
      <c r="H51" s="49">
        <f t="shared" ref="H51:H56" si="0">G51*$A$2</f>
        <v>155.83017599999999</v>
      </c>
    </row>
    <row r="52" spans="2:12">
      <c r="B52" s="51"/>
      <c r="E52" s="26" t="s">
        <v>250</v>
      </c>
      <c r="F52" s="26" t="s">
        <v>260</v>
      </c>
      <c r="G52" s="49">
        <f>-I50*30</f>
        <v>-3.0000000000000003E-4</v>
      </c>
      <c r="H52" s="49">
        <f t="shared" si="0"/>
        <v>-4.4280000000000008</v>
      </c>
      <c r="I52">
        <v>1.02574E-2</v>
      </c>
      <c r="J52">
        <f>I52*$A$2</f>
        <v>151.399224</v>
      </c>
      <c r="K52">
        <f>G51-I52</f>
        <v>3.0020000000000047E-4</v>
      </c>
      <c r="L52" t="s">
        <v>259</v>
      </c>
    </row>
    <row r="53" spans="2:12">
      <c r="B53" s="51"/>
      <c r="E53" s="26" t="s">
        <v>250</v>
      </c>
      <c r="F53" s="26" t="s">
        <v>258</v>
      </c>
      <c r="G53" s="49">
        <f>-I50*8</f>
        <v>-8.0000000000000007E-5</v>
      </c>
      <c r="H53" s="49">
        <f t="shared" si="0"/>
        <v>-1.1808000000000001</v>
      </c>
      <c r="I53">
        <v>1.01773E-2</v>
      </c>
      <c r="J53">
        <f>I53*$A$2</f>
        <v>150.216948</v>
      </c>
      <c r="K53" s="54">
        <f>I52-I53</f>
        <v>8.0099999999999616E-5</v>
      </c>
      <c r="L53" t="s">
        <v>257</v>
      </c>
    </row>
    <row r="54" spans="2:12">
      <c r="B54" s="51"/>
      <c r="E54" s="26" t="s">
        <v>238</v>
      </c>
      <c r="F54" s="26" t="s">
        <v>254</v>
      </c>
      <c r="G54" s="49">
        <v>1.3550299999999999E-2</v>
      </c>
      <c r="H54" s="49">
        <f t="shared" si="0"/>
        <v>200.00242799999998</v>
      </c>
    </row>
    <row r="55" spans="2:12">
      <c r="B55" s="51"/>
      <c r="E55" s="26" t="s">
        <v>238</v>
      </c>
      <c r="F55" s="26" t="s">
        <v>289</v>
      </c>
      <c r="G55" s="49">
        <v>6.9709000000000004E-3</v>
      </c>
      <c r="H55" s="49">
        <f t="shared" si="0"/>
        <v>102.890484</v>
      </c>
    </row>
    <row r="56" spans="2:12">
      <c r="B56" s="51"/>
      <c r="E56" s="26" t="s">
        <v>256</v>
      </c>
      <c r="F56" s="26" t="s">
        <v>255</v>
      </c>
      <c r="G56" s="49">
        <v>-1.3550299999999999E-2</v>
      </c>
      <c r="H56" s="49">
        <f t="shared" si="0"/>
        <v>-200.00242799999998</v>
      </c>
    </row>
    <row r="57" spans="2:12">
      <c r="B57" s="51"/>
      <c r="E57" s="26"/>
      <c r="G57" s="49"/>
      <c r="H57" s="49"/>
    </row>
    <row r="58" spans="2:12">
      <c r="B58" s="52"/>
      <c r="E58" s="26"/>
      <c r="F58" s="26"/>
      <c r="G58" s="49"/>
      <c r="H58" s="49"/>
    </row>
    <row r="59" spans="2:12">
      <c r="B59" s="841" t="s">
        <v>200</v>
      </c>
      <c r="C59" s="841"/>
      <c r="D59" s="841"/>
      <c r="E59" s="841"/>
      <c r="F59" s="841"/>
      <c r="G59" s="75">
        <f>SUM(G51:G58)</f>
        <v>1.7148499999999997E-2</v>
      </c>
      <c r="H59" s="75">
        <f>SUM(H51:H58)</f>
        <v>253.11186000000001</v>
      </c>
    </row>
    <row r="60" spans="2:12">
      <c r="E60" s="23"/>
      <c r="F60" s="23"/>
      <c r="G60" s="23">
        <f>SUM(G51:G55)</f>
        <v>3.0698799999999998E-2</v>
      </c>
      <c r="H60" s="23">
        <f>SUM(H51:H55)</f>
        <v>453.11428799999999</v>
      </c>
    </row>
    <row r="61" spans="2:12">
      <c r="E61" s="23"/>
      <c r="F61" s="23"/>
      <c r="G61" s="23"/>
    </row>
    <row r="62" spans="2:12">
      <c r="E62" s="23"/>
      <c r="F62" s="23"/>
      <c r="G62" s="23"/>
    </row>
    <row r="63" spans="2:12">
      <c r="E63" s="23"/>
      <c r="F63" s="23"/>
      <c r="G63" s="23"/>
    </row>
    <row r="64" spans="2:12" ht="24">
      <c r="B64" s="41" t="s">
        <v>232</v>
      </c>
      <c r="C64" s="39" t="s">
        <v>233</v>
      </c>
      <c r="D64" s="40"/>
      <c r="E64" s="839" t="s">
        <v>239</v>
      </c>
      <c r="F64" s="839"/>
      <c r="G64" s="41" t="s">
        <v>234</v>
      </c>
      <c r="H64" s="25" t="s">
        <v>236</v>
      </c>
    </row>
    <row r="65" spans="2:8">
      <c r="B65" s="45" t="s">
        <v>206</v>
      </c>
      <c r="C65" s="48">
        <v>77318350</v>
      </c>
      <c r="D65" s="47">
        <v>3</v>
      </c>
      <c r="E65" s="26" t="s">
        <v>237</v>
      </c>
      <c r="F65" s="26" t="s">
        <v>290</v>
      </c>
      <c r="G65" s="49">
        <v>1.72724E-2</v>
      </c>
      <c r="H65" s="49">
        <f>G65*A2</f>
        <v>254.94062400000001</v>
      </c>
    </row>
    <row r="66" spans="2:8">
      <c r="B66" s="33"/>
      <c r="C66" s="27"/>
      <c r="D66" s="29"/>
      <c r="E66" s="26"/>
      <c r="F66" s="26"/>
      <c r="G66" s="49"/>
      <c r="H66" s="49"/>
    </row>
    <row r="67" spans="2:8">
      <c r="B67" s="33"/>
      <c r="C67" s="27"/>
      <c r="D67" s="29"/>
      <c r="E67" s="26"/>
      <c r="F67" s="26"/>
      <c r="G67" s="49"/>
      <c r="H67" s="49"/>
    </row>
    <row r="68" spans="2:8">
      <c r="B68" s="33"/>
      <c r="C68" s="27"/>
      <c r="D68" s="29"/>
      <c r="E68" s="26"/>
      <c r="F68" s="26"/>
      <c r="G68" s="49"/>
      <c r="H68" s="49"/>
    </row>
    <row r="69" spans="2:8">
      <c r="B69" s="33"/>
      <c r="C69" s="27"/>
      <c r="D69" s="29"/>
      <c r="E69" s="26"/>
      <c r="F69" s="26"/>
      <c r="G69" s="49"/>
      <c r="H69" s="49"/>
    </row>
    <row r="70" spans="2:8">
      <c r="B70" s="34"/>
      <c r="C70" s="30"/>
      <c r="D70" s="32"/>
      <c r="E70" s="26"/>
      <c r="F70" s="26"/>
      <c r="G70" s="49"/>
      <c r="H70" s="49"/>
    </row>
    <row r="71" spans="2:8">
      <c r="B71" s="841" t="s">
        <v>200</v>
      </c>
      <c r="C71" s="841"/>
      <c r="D71" s="841"/>
      <c r="E71" s="841"/>
      <c r="F71" s="841"/>
      <c r="G71" s="75">
        <f>SUM(G65:G70)</f>
        <v>1.72724E-2</v>
      </c>
      <c r="H71" s="75">
        <f>SUM(H65:H70)</f>
        <v>254.94062400000001</v>
      </c>
    </row>
    <row r="72" spans="2:8">
      <c r="B72" s="23"/>
      <c r="C72" s="23"/>
      <c r="D72" s="23"/>
      <c r="E72" s="23"/>
      <c r="F72" s="23"/>
      <c r="G72" s="23"/>
    </row>
    <row r="73" spans="2:8">
      <c r="B73" s="23"/>
      <c r="C73" s="23"/>
      <c r="D73" s="23"/>
      <c r="E73" s="23"/>
      <c r="F73" s="23"/>
      <c r="G73" s="23"/>
    </row>
    <row r="74" spans="2:8">
      <c r="B74" s="23"/>
      <c r="C74" s="23"/>
      <c r="D74" s="23"/>
      <c r="E74" s="23"/>
      <c r="F74" s="23"/>
      <c r="G74" s="23"/>
    </row>
    <row r="75" spans="2:8">
      <c r="B75" s="23"/>
      <c r="C75" s="23"/>
      <c r="D75" s="23"/>
      <c r="E75" s="23"/>
      <c r="F75" s="23"/>
      <c r="G75" s="23"/>
    </row>
    <row r="76" spans="2:8" ht="24">
      <c r="B76" s="41" t="s">
        <v>232</v>
      </c>
      <c r="C76" s="39" t="s">
        <v>233</v>
      </c>
      <c r="D76" s="40"/>
      <c r="E76" s="839" t="s">
        <v>239</v>
      </c>
      <c r="F76" s="839"/>
      <c r="G76" s="41" t="s">
        <v>234</v>
      </c>
      <c r="H76" s="25" t="s">
        <v>236</v>
      </c>
    </row>
    <row r="77" spans="2:8">
      <c r="B77" s="45" t="s">
        <v>175</v>
      </c>
      <c r="C77" s="53">
        <v>6322197</v>
      </c>
      <c r="D77" s="53" t="s">
        <v>207</v>
      </c>
      <c r="E77" s="26" t="s">
        <v>237</v>
      </c>
      <c r="F77" s="49" t="s">
        <v>291</v>
      </c>
      <c r="G77" s="49">
        <v>2.95681E-2</v>
      </c>
      <c r="H77" s="49">
        <f>G77*A2</f>
        <v>436.42515600000002</v>
      </c>
    </row>
    <row r="78" spans="2:8">
      <c r="B78" s="33"/>
      <c r="C78" s="23"/>
      <c r="D78" s="23"/>
      <c r="E78" s="26"/>
      <c r="F78" s="49"/>
      <c r="G78" s="26"/>
      <c r="H78" s="2"/>
    </row>
    <row r="79" spans="2:8">
      <c r="B79" s="33"/>
      <c r="C79" s="23"/>
      <c r="D79" s="23"/>
      <c r="E79" s="26"/>
      <c r="F79" s="26"/>
      <c r="G79" s="26"/>
      <c r="H79" s="2"/>
    </row>
    <row r="80" spans="2:8">
      <c r="B80" s="33"/>
      <c r="C80" s="23"/>
      <c r="D80" s="23"/>
      <c r="E80" s="26"/>
      <c r="F80" s="26"/>
      <c r="G80" s="26"/>
      <c r="H80" s="2"/>
    </row>
    <row r="81" spans="2:13">
      <c r="B81" s="33"/>
      <c r="C81" s="23"/>
      <c r="D81" s="23"/>
      <c r="E81" s="26"/>
      <c r="F81" s="26"/>
      <c r="G81" s="26"/>
      <c r="H81" s="2"/>
    </row>
    <row r="82" spans="2:13">
      <c r="B82" s="33"/>
      <c r="C82" s="23"/>
      <c r="D82" s="23"/>
      <c r="E82" s="26"/>
      <c r="F82" s="26"/>
      <c r="G82" s="26"/>
      <c r="H82" s="2"/>
    </row>
    <row r="83" spans="2:13">
      <c r="B83" s="34"/>
      <c r="C83" s="23"/>
      <c r="D83" s="23"/>
      <c r="E83" s="26"/>
      <c r="F83" s="26"/>
      <c r="G83" s="26"/>
      <c r="H83" s="2"/>
    </row>
    <row r="84" spans="2:13">
      <c r="B84" s="841" t="s">
        <v>200</v>
      </c>
      <c r="C84" s="841"/>
      <c r="D84" s="841"/>
      <c r="E84" s="841"/>
      <c r="F84" s="841"/>
      <c r="G84" s="75">
        <f>SUM(G77:G83)</f>
        <v>2.95681E-2</v>
      </c>
      <c r="H84" s="75">
        <f>SUM(H77:H83)</f>
        <v>436.42515600000002</v>
      </c>
    </row>
    <row r="85" spans="2:13">
      <c r="B85" s="23"/>
      <c r="C85" s="23"/>
      <c r="D85" s="23"/>
      <c r="E85" s="23"/>
      <c r="F85" s="23"/>
      <c r="G85" s="23"/>
      <c r="I85">
        <v>76.478999999999999</v>
      </c>
    </row>
    <row r="86" spans="2:13">
      <c r="B86" s="23"/>
      <c r="C86" s="23"/>
      <c r="D86" s="23"/>
      <c r="E86" s="23"/>
      <c r="F86" s="23"/>
      <c r="G86" s="23"/>
      <c r="I86" s="2" t="s">
        <v>306</v>
      </c>
      <c r="J86" s="2" t="s">
        <v>307</v>
      </c>
      <c r="K86" s="78" t="s">
        <v>304</v>
      </c>
      <c r="L86" s="78" t="s">
        <v>305</v>
      </c>
    </row>
    <row r="87" spans="2:13" ht="24">
      <c r="B87" s="41" t="s">
        <v>232</v>
      </c>
      <c r="C87" s="39" t="s">
        <v>233</v>
      </c>
      <c r="D87" s="40"/>
      <c r="E87" s="839" t="s">
        <v>239</v>
      </c>
      <c r="F87" s="839"/>
      <c r="G87" s="41" t="s">
        <v>234</v>
      </c>
      <c r="H87" s="79" t="s">
        <v>236</v>
      </c>
      <c r="I87" s="2">
        <v>1.0000000000000001E-5</v>
      </c>
      <c r="J87" s="2">
        <v>1.5999999999999999E-5</v>
      </c>
      <c r="K87" s="52"/>
      <c r="L87" s="52"/>
    </row>
    <row r="88" spans="2:13">
      <c r="B88" s="23" t="s">
        <v>208</v>
      </c>
      <c r="C88" s="23">
        <v>96962720</v>
      </c>
      <c r="D88" s="23">
        <v>5</v>
      </c>
      <c r="E88" s="26" t="s">
        <v>237</v>
      </c>
      <c r="F88" s="49" t="s">
        <v>292</v>
      </c>
      <c r="G88" s="49">
        <v>0.17089589999999999</v>
      </c>
      <c r="H88" s="49">
        <f t="shared" ref="H88:H93" si="1">G88*$A$2</f>
        <v>2522.4234839999999</v>
      </c>
      <c r="I88">
        <v>17089</v>
      </c>
      <c r="J88">
        <v>1</v>
      </c>
      <c r="K88">
        <f>(I88*I87)+(J88*J87)</f>
        <v>0.170906</v>
      </c>
      <c r="L88">
        <f>K88</f>
        <v>0.170906</v>
      </c>
      <c r="M88">
        <f>L88*$A$2</f>
        <v>2522.5725600000001</v>
      </c>
    </row>
    <row r="89" spans="2:13">
      <c r="B89" s="23"/>
      <c r="C89" s="23"/>
      <c r="D89" s="23"/>
      <c r="E89" s="82" t="s">
        <v>250</v>
      </c>
      <c r="F89" s="82" t="s">
        <v>300</v>
      </c>
      <c r="G89" s="82">
        <v>-7.3849999999999999E-2</v>
      </c>
      <c r="H89" s="83">
        <f t="shared" si="1"/>
        <v>-1090.0260000000001</v>
      </c>
      <c r="I89">
        <v>-7385</v>
      </c>
      <c r="J89">
        <v>0</v>
      </c>
      <c r="K89">
        <f>I87*I89</f>
        <v>-7.3850000000000013E-2</v>
      </c>
      <c r="L89">
        <f>L88+K89</f>
        <v>9.705599999999999E-2</v>
      </c>
      <c r="M89">
        <f t="shared" ref="M89:M97" si="2">L89*$A$2</f>
        <v>1432.5465599999998</v>
      </c>
    </row>
    <row r="90" spans="2:13">
      <c r="B90" s="23"/>
      <c r="C90" s="23"/>
      <c r="D90" s="23"/>
      <c r="E90" s="26" t="s">
        <v>238</v>
      </c>
      <c r="F90" s="26" t="s">
        <v>303</v>
      </c>
      <c r="G90" s="26">
        <v>0</v>
      </c>
      <c r="H90" s="49">
        <f t="shared" si="1"/>
        <v>0</v>
      </c>
      <c r="I90" s="80">
        <v>1625</v>
      </c>
      <c r="J90">
        <v>0</v>
      </c>
      <c r="K90" s="80">
        <f>0*I87</f>
        <v>0</v>
      </c>
      <c r="L90">
        <f>L89+K90</f>
        <v>9.705599999999999E-2</v>
      </c>
      <c r="M90">
        <f t="shared" si="2"/>
        <v>1432.5465599999998</v>
      </c>
    </row>
    <row r="91" spans="2:13">
      <c r="B91" s="23"/>
      <c r="C91" s="23"/>
      <c r="D91" s="23"/>
      <c r="E91" s="26" t="s">
        <v>238</v>
      </c>
      <c r="F91" s="26" t="s">
        <v>293</v>
      </c>
      <c r="G91" s="26">
        <v>5.1713999999999996E-3</v>
      </c>
      <c r="H91" s="49">
        <f t="shared" si="1"/>
        <v>76.329864000000001</v>
      </c>
      <c r="I91">
        <v>517</v>
      </c>
      <c r="J91">
        <v>0</v>
      </c>
      <c r="K91">
        <f>I91*$I$87</f>
        <v>5.1700000000000001E-3</v>
      </c>
      <c r="L91">
        <f>L90+K91</f>
        <v>0.10222599999999998</v>
      </c>
      <c r="M91">
        <f t="shared" si="2"/>
        <v>1508.8557599999997</v>
      </c>
    </row>
    <row r="92" spans="2:13">
      <c r="B92" s="23"/>
      <c r="C92" s="23"/>
      <c r="D92" s="23"/>
      <c r="E92" s="26" t="s">
        <v>295</v>
      </c>
      <c r="F92" s="26" t="s">
        <v>294</v>
      </c>
      <c r="G92" s="26">
        <v>-5.1713999999999996E-3</v>
      </c>
      <c r="H92" s="49">
        <f t="shared" si="1"/>
        <v>-76.329864000000001</v>
      </c>
      <c r="I92">
        <v>0</v>
      </c>
      <c r="J92">
        <v>0</v>
      </c>
      <c r="K92">
        <f>I92*$I$87</f>
        <v>0</v>
      </c>
      <c r="L92">
        <f>L91+K92</f>
        <v>0.10222599999999998</v>
      </c>
      <c r="M92">
        <f t="shared" si="2"/>
        <v>1508.8557599999997</v>
      </c>
    </row>
    <row r="93" spans="2:13">
      <c r="B93" s="23"/>
      <c r="C93" s="23"/>
      <c r="D93" s="23"/>
      <c r="E93" s="26" t="s">
        <v>297</v>
      </c>
      <c r="F93" s="26" t="s">
        <v>296</v>
      </c>
      <c r="G93" s="26">
        <v>5.1713999999999996E-3</v>
      </c>
      <c r="H93" s="49">
        <f t="shared" si="1"/>
        <v>76.329864000000001</v>
      </c>
      <c r="I93">
        <v>0</v>
      </c>
      <c r="J93">
        <v>0</v>
      </c>
      <c r="K93">
        <f>I93*$I$87</f>
        <v>0</v>
      </c>
      <c r="L93">
        <f>L92+K93</f>
        <v>0.10222599999999998</v>
      </c>
      <c r="M93">
        <f t="shared" si="2"/>
        <v>1508.8557599999997</v>
      </c>
    </row>
    <row r="94" spans="2:13">
      <c r="B94" s="23"/>
      <c r="C94" s="23"/>
      <c r="D94" s="23"/>
      <c r="E94" s="26" t="s">
        <v>299</v>
      </c>
      <c r="F94" s="26" t="s">
        <v>298</v>
      </c>
      <c r="G94" s="76" t="s">
        <v>24</v>
      </c>
      <c r="H94" s="77" t="s">
        <v>24</v>
      </c>
      <c r="I94">
        <v>0</v>
      </c>
      <c r="J94">
        <v>0</v>
      </c>
      <c r="K94">
        <f t="shared" ref="K94" si="3">I94*$I$87</f>
        <v>0</v>
      </c>
      <c r="L94">
        <f t="shared" ref="L94:L96" si="4">L93+K94</f>
        <v>0.10222599999999998</v>
      </c>
      <c r="M94">
        <f t="shared" si="2"/>
        <v>1508.8557599999997</v>
      </c>
    </row>
    <row r="95" spans="2:13">
      <c r="B95" s="23"/>
      <c r="C95" s="23"/>
      <c r="D95" s="23"/>
      <c r="E95" s="26" t="s">
        <v>250</v>
      </c>
      <c r="F95" s="26" t="s">
        <v>301</v>
      </c>
      <c r="G95" s="26">
        <v>-0.1053169</v>
      </c>
      <c r="H95" s="49">
        <f>G95*$A$2</f>
        <v>-1554.4774440000001</v>
      </c>
      <c r="I95">
        <v>-10531</v>
      </c>
      <c r="J95">
        <v>0</v>
      </c>
      <c r="K95">
        <f>I95*$I$87</f>
        <v>-0.10531000000000001</v>
      </c>
      <c r="L95">
        <f>L94+K95</f>
        <v>-3.0840000000000312E-3</v>
      </c>
      <c r="M95">
        <f t="shared" si="2"/>
        <v>-45.519840000000457</v>
      </c>
    </row>
    <row r="96" spans="2:13">
      <c r="B96" s="23"/>
      <c r="C96" s="23"/>
      <c r="D96" s="23"/>
      <c r="E96" s="26" t="s">
        <v>250</v>
      </c>
      <c r="F96" s="26" t="s">
        <v>302</v>
      </c>
      <c r="G96" s="26">
        <v>-7.9705000000000002E-3</v>
      </c>
      <c r="H96" s="49">
        <f>G96*$A$2</f>
        <v>-117.64458</v>
      </c>
      <c r="I96">
        <v>-797</v>
      </c>
      <c r="J96">
        <v>0</v>
      </c>
      <c r="K96">
        <f>I96*$I$87</f>
        <v>-7.9700000000000014E-3</v>
      </c>
      <c r="L96">
        <f t="shared" si="4"/>
        <v>-1.1054000000000033E-2</v>
      </c>
      <c r="M96">
        <f t="shared" si="2"/>
        <v>-163.15704000000048</v>
      </c>
    </row>
    <row r="97" spans="2:16">
      <c r="B97" s="23"/>
      <c r="C97" s="23"/>
      <c r="D97" s="23"/>
      <c r="E97" s="26" t="s">
        <v>309</v>
      </c>
      <c r="F97" s="26" t="s">
        <v>308</v>
      </c>
      <c r="G97" s="26">
        <v>8.2799999999999992E-3</v>
      </c>
      <c r="H97" s="49">
        <f>G97*$A$2</f>
        <v>122.21279999999999</v>
      </c>
      <c r="I97">
        <v>828</v>
      </c>
      <c r="J97">
        <v>0</v>
      </c>
      <c r="K97">
        <f>I97*$I$87</f>
        <v>8.2800000000000009E-3</v>
      </c>
      <c r="L97">
        <f>L96+K97</f>
        <v>-2.7740000000000316E-3</v>
      </c>
      <c r="M97">
        <f t="shared" si="2"/>
        <v>-40.94424000000047</v>
      </c>
    </row>
    <row r="98" spans="2:16">
      <c r="B98" s="23"/>
      <c r="C98" s="23"/>
      <c r="D98" s="23"/>
      <c r="E98" s="26"/>
      <c r="F98" s="26"/>
      <c r="G98" s="26"/>
      <c r="H98" s="49"/>
    </row>
    <row r="99" spans="2:16">
      <c r="B99" s="23"/>
      <c r="C99" s="23"/>
      <c r="D99" s="23"/>
      <c r="F99" s="23"/>
      <c r="G99" s="23">
        <f>SUM(G88:G98)</f>
        <v>-2.7901000000000228E-3</v>
      </c>
      <c r="H99" s="23">
        <f>SUM(H88:H98)</f>
        <v>-41.181876000000244</v>
      </c>
    </row>
    <row r="100" spans="2:16">
      <c r="B100" s="23"/>
      <c r="C100" s="23"/>
      <c r="D100" s="23"/>
      <c r="E100" s="23"/>
      <c r="F100" s="23" t="s">
        <v>310</v>
      </c>
    </row>
    <row r="101" spans="2:16">
      <c r="B101" s="23"/>
      <c r="C101" s="23"/>
      <c r="D101" s="23"/>
      <c r="E101" s="23"/>
      <c r="F101" s="23"/>
      <c r="G101" s="23"/>
    </row>
    <row r="102" spans="2:16">
      <c r="B102" s="23"/>
      <c r="C102" s="23"/>
      <c r="D102" s="23"/>
      <c r="E102" s="23"/>
      <c r="F102" s="23"/>
      <c r="G102" s="23"/>
    </row>
    <row r="103" spans="2:16">
      <c r="B103" s="23"/>
      <c r="C103" s="23"/>
      <c r="D103" s="23"/>
      <c r="E103" s="23"/>
      <c r="F103" s="23"/>
      <c r="G103" s="23"/>
    </row>
    <row r="104" spans="2:16">
      <c r="B104" s="23"/>
      <c r="C104" s="23"/>
      <c r="D104" s="23"/>
      <c r="E104" s="23"/>
      <c r="F104" s="23"/>
      <c r="G104" s="23"/>
    </row>
    <row r="105" spans="2:16">
      <c r="B105" s="23"/>
      <c r="C105" s="23"/>
      <c r="D105" s="23"/>
      <c r="E105" s="23"/>
      <c r="F105" s="23"/>
      <c r="G105" s="23"/>
      <c r="J105" s="86" t="s">
        <v>306</v>
      </c>
      <c r="K105" s="86" t="s">
        <v>307</v>
      </c>
      <c r="L105" s="87" t="s">
        <v>304</v>
      </c>
      <c r="M105" s="89" t="s">
        <v>305</v>
      </c>
      <c r="N105" s="842" t="s">
        <v>312</v>
      </c>
      <c r="O105" s="843"/>
      <c r="P105" s="844"/>
    </row>
    <row r="106" spans="2:16" ht="24">
      <c r="B106" s="81" t="s">
        <v>232</v>
      </c>
      <c r="C106" s="39" t="s">
        <v>233</v>
      </c>
      <c r="D106" s="40"/>
      <c r="E106" s="839" t="s">
        <v>239</v>
      </c>
      <c r="F106" s="839"/>
      <c r="G106" s="81" t="s">
        <v>234</v>
      </c>
      <c r="H106" s="25" t="s">
        <v>236</v>
      </c>
      <c r="I106" s="91"/>
      <c r="J106" s="78">
        <v>1.0000000000000001E-5</v>
      </c>
      <c r="K106" s="78"/>
      <c r="L106" s="51"/>
      <c r="M106" s="88"/>
      <c r="N106" s="845" t="s">
        <v>306</v>
      </c>
      <c r="O106" s="845"/>
      <c r="P106" s="3" t="s">
        <v>307</v>
      </c>
    </row>
    <row r="107" spans="2:16">
      <c r="B107" s="36" t="s">
        <v>209</v>
      </c>
      <c r="C107" s="84">
        <v>5583535</v>
      </c>
      <c r="D107" s="85">
        <v>7</v>
      </c>
      <c r="E107" s="26" t="s">
        <v>237</v>
      </c>
      <c r="F107" s="2" t="s">
        <v>311</v>
      </c>
      <c r="G107" s="26">
        <v>1.7503E-3</v>
      </c>
      <c r="H107" s="26">
        <f>G107*A2</f>
        <v>25.834427999999999</v>
      </c>
      <c r="I107" s="26"/>
      <c r="J107" s="2">
        <v>175</v>
      </c>
      <c r="K107" s="2">
        <v>0</v>
      </c>
      <c r="L107" s="2">
        <f>(J107*J106)+(K107*K106)</f>
        <v>1.75E-3</v>
      </c>
      <c r="M107" s="2">
        <f>L107</f>
        <v>1.75E-3</v>
      </c>
      <c r="N107" s="52">
        <v>85957</v>
      </c>
      <c r="O107" s="52">
        <v>96131</v>
      </c>
      <c r="P107" s="2" t="s">
        <v>24</v>
      </c>
    </row>
    <row r="108" spans="2:16">
      <c r="B108" s="841" t="s">
        <v>200</v>
      </c>
      <c r="C108" s="841"/>
      <c r="D108" s="841"/>
      <c r="E108" s="841"/>
      <c r="F108" s="841"/>
      <c r="G108" s="75">
        <f>SUM(G107)</f>
        <v>1.7503E-3</v>
      </c>
      <c r="H108" s="75">
        <f>SUM(H107)</f>
        <v>25.834427999999999</v>
      </c>
      <c r="I108" s="94"/>
    </row>
    <row r="109" spans="2:16">
      <c r="B109" s="23"/>
      <c r="C109" s="23"/>
      <c r="D109" s="23"/>
      <c r="E109" s="23"/>
      <c r="F109" s="23"/>
      <c r="G109" s="23"/>
    </row>
    <row r="110" spans="2:16">
      <c r="B110" s="23"/>
      <c r="C110" s="23"/>
      <c r="D110" s="23"/>
      <c r="E110" s="23"/>
      <c r="F110" s="23"/>
      <c r="G110" s="23"/>
    </row>
    <row r="111" spans="2:16">
      <c r="B111" s="23"/>
      <c r="C111" s="23"/>
      <c r="D111" s="23"/>
      <c r="E111" s="23"/>
      <c r="F111" s="23"/>
      <c r="G111" s="23"/>
      <c r="J111" s="86" t="s">
        <v>306</v>
      </c>
      <c r="K111" s="86" t="s">
        <v>307</v>
      </c>
      <c r="L111" s="87" t="s">
        <v>304</v>
      </c>
      <c r="M111" s="87" t="s">
        <v>305</v>
      </c>
      <c r="N111" s="842" t="s">
        <v>312</v>
      </c>
      <c r="O111" s="843"/>
      <c r="P111" s="844"/>
    </row>
    <row r="112" spans="2:16" ht="24">
      <c r="B112" s="81" t="s">
        <v>232</v>
      </c>
      <c r="C112" s="39" t="s">
        <v>233</v>
      </c>
      <c r="D112" s="40"/>
      <c r="E112" s="840" t="s">
        <v>239</v>
      </c>
      <c r="F112" s="840"/>
      <c r="G112" s="90" t="s">
        <v>234</v>
      </c>
      <c r="H112" s="91" t="s">
        <v>236</v>
      </c>
      <c r="I112" s="91"/>
      <c r="J112" s="78">
        <v>1.0000000000000001E-5</v>
      </c>
      <c r="K112" s="78">
        <v>1.9000000000000001E-5</v>
      </c>
      <c r="L112" s="51"/>
      <c r="M112" s="51"/>
      <c r="N112" s="845" t="s">
        <v>306</v>
      </c>
      <c r="O112" s="845"/>
      <c r="P112" s="3" t="s">
        <v>307</v>
      </c>
    </row>
    <row r="113" spans="2:16">
      <c r="B113" s="26" t="s">
        <v>210</v>
      </c>
      <c r="C113" s="92">
        <v>96603620</v>
      </c>
      <c r="D113" s="93">
        <v>6</v>
      </c>
      <c r="E113" s="26" t="s">
        <v>237</v>
      </c>
      <c r="F113" s="26" t="s">
        <v>313</v>
      </c>
      <c r="G113" s="26">
        <v>2.789E-4</v>
      </c>
      <c r="H113" s="2">
        <f>G113*$A$2</f>
        <v>4.1165640000000003</v>
      </c>
      <c r="I113" s="2"/>
      <c r="J113" s="2">
        <v>26</v>
      </c>
      <c r="K113" s="2">
        <v>1</v>
      </c>
      <c r="L113" s="2">
        <f>(J113*J112)+(K113*K112)</f>
        <v>2.7900000000000006E-4</v>
      </c>
      <c r="M113" s="2">
        <f>L113</f>
        <v>2.7900000000000006E-4</v>
      </c>
      <c r="N113" s="52">
        <v>86132</v>
      </c>
      <c r="O113" s="52">
        <v>86157</v>
      </c>
      <c r="P113" s="2">
        <v>86158</v>
      </c>
    </row>
    <row r="114" spans="2:16">
      <c r="B114" s="23"/>
      <c r="C114" s="23"/>
      <c r="D114" s="23"/>
      <c r="E114" s="26" t="s">
        <v>315</v>
      </c>
      <c r="F114" s="26" t="s">
        <v>314</v>
      </c>
      <c r="G114" s="26">
        <v>1.7899999999999999E-4</v>
      </c>
      <c r="H114" s="2">
        <f>G114*$A$2</f>
        <v>2.6420399999999997</v>
      </c>
      <c r="I114" s="2" t="s">
        <v>316</v>
      </c>
      <c r="J114" s="2">
        <v>16</v>
      </c>
      <c r="K114" s="2">
        <v>1</v>
      </c>
      <c r="L114" s="2">
        <f>(J114*J112)+(K114*K112)</f>
        <v>1.7900000000000001E-4</v>
      </c>
      <c r="M114" s="2">
        <f>L114</f>
        <v>1.7900000000000001E-4</v>
      </c>
      <c r="N114" s="2">
        <v>86142</v>
      </c>
      <c r="O114" s="2">
        <v>86157</v>
      </c>
      <c r="P114" s="2">
        <v>86158</v>
      </c>
    </row>
    <row r="115" spans="2:16">
      <c r="E115" s="26" t="s">
        <v>317</v>
      </c>
      <c r="F115" s="2" t="s">
        <v>251</v>
      </c>
      <c r="G115" s="2">
        <v>2.0029999999999999E-4</v>
      </c>
      <c r="H115" s="2">
        <f>G115*$A$2</f>
        <v>2.9564279999999998</v>
      </c>
      <c r="I115" s="2"/>
      <c r="J115" s="4">
        <v>20</v>
      </c>
      <c r="K115" s="4">
        <v>0</v>
      </c>
      <c r="L115" s="2">
        <f>(J115*J112)+(K115*K112)</f>
        <v>2.0000000000000001E-4</v>
      </c>
      <c r="M115" s="2">
        <f>M114+L115</f>
        <v>3.79E-4</v>
      </c>
      <c r="N115" s="2">
        <v>62286</v>
      </c>
      <c r="O115" s="2">
        <v>62305</v>
      </c>
      <c r="P115" s="2"/>
    </row>
    <row r="116" spans="2:16">
      <c r="E116" s="26" t="s">
        <v>319</v>
      </c>
      <c r="F116" s="26" t="s">
        <v>318</v>
      </c>
      <c r="G116" s="49">
        <v>2.3700000000000001E-3</v>
      </c>
      <c r="H116" s="2">
        <f>G116*$A$2</f>
        <v>34.981200000000001</v>
      </c>
      <c r="I116" s="26"/>
      <c r="J116" s="4">
        <v>237</v>
      </c>
      <c r="K116" s="4">
        <v>0</v>
      </c>
      <c r="L116" s="2">
        <f>(J116*J112)+(K116*K112)</f>
        <v>2.3700000000000001E-3</v>
      </c>
      <c r="M116" s="2">
        <f>M115+L116</f>
        <v>2.7490000000000001E-3</v>
      </c>
      <c r="N116" s="4">
        <v>1424</v>
      </c>
      <c r="O116" s="4">
        <v>1660</v>
      </c>
      <c r="P116" s="2"/>
    </row>
    <row r="117" spans="2:16">
      <c r="E117" s="23"/>
      <c r="F117" s="23"/>
      <c r="G117" s="23"/>
    </row>
    <row r="118" spans="2:16">
      <c r="E118" s="23"/>
      <c r="F118" s="23"/>
      <c r="G118" s="23"/>
    </row>
    <row r="119" spans="2:16">
      <c r="E119" s="23"/>
      <c r="F119" s="23"/>
      <c r="G119" s="23">
        <v>2.7458999999999999E-3</v>
      </c>
      <c r="H119" s="23">
        <f>G119*$A$2</f>
        <v>40.529483999999997</v>
      </c>
    </row>
    <row r="120" spans="2:16">
      <c r="E120" s="23"/>
      <c r="F120" s="23"/>
      <c r="G120" s="23"/>
    </row>
    <row r="121" spans="2:16">
      <c r="E121" s="23"/>
      <c r="F121" s="23"/>
      <c r="G121" s="23"/>
    </row>
    <row r="122" spans="2:16">
      <c r="E122" s="23"/>
      <c r="F122" s="23"/>
      <c r="G122" s="23"/>
    </row>
    <row r="123" spans="2:16">
      <c r="E123" s="23"/>
      <c r="F123" s="23"/>
      <c r="G123" s="23"/>
    </row>
    <row r="124" spans="2:16">
      <c r="E124" s="23"/>
      <c r="F124" s="23"/>
      <c r="G124" s="23"/>
    </row>
    <row r="125" spans="2:16">
      <c r="E125" s="23"/>
      <c r="F125" s="23"/>
      <c r="G125" s="23"/>
    </row>
    <row r="126" spans="2:16">
      <c r="B126" s="23" t="s">
        <v>211</v>
      </c>
      <c r="C126" s="23">
        <v>92387000</v>
      </c>
      <c r="D126" s="23">
        <v>8</v>
      </c>
      <c r="E126" s="23"/>
      <c r="F126" s="23">
        <v>6.6251500000000005E-2</v>
      </c>
      <c r="G126" s="23">
        <f t="shared" ref="G126:G141" si="5">F126*$A$2</f>
        <v>977.87214000000006</v>
      </c>
    </row>
    <row r="127" spans="2:16">
      <c r="B127" s="23" t="s">
        <v>212</v>
      </c>
      <c r="C127" s="23">
        <v>77307850</v>
      </c>
      <c r="D127" s="23">
        <v>5</v>
      </c>
      <c r="E127" s="23"/>
      <c r="F127" s="23">
        <v>1.6967300000000001E-2</v>
      </c>
      <c r="G127" s="23">
        <f t="shared" si="5"/>
        <v>250.43734800000001</v>
      </c>
    </row>
    <row r="128" spans="2:16">
      <c r="B128" s="23" t="s">
        <v>213</v>
      </c>
      <c r="C128" s="23">
        <v>76000200</v>
      </c>
      <c r="D128" s="23">
        <v>3</v>
      </c>
      <c r="E128" s="23"/>
      <c r="F128" s="23">
        <v>5.3163000000000004E-3</v>
      </c>
      <c r="G128" s="23">
        <f t="shared" si="5"/>
        <v>78.468588000000011</v>
      </c>
    </row>
    <row r="129" spans="2:10">
      <c r="B129" s="23" t="s">
        <v>214</v>
      </c>
      <c r="C129" s="23">
        <v>96929960</v>
      </c>
      <c r="D129" s="23">
        <v>7</v>
      </c>
      <c r="E129" s="23"/>
      <c r="F129" s="23">
        <v>1.2242100000000001E-2</v>
      </c>
      <c r="G129" s="23">
        <f t="shared" si="5"/>
        <v>180.69339600000001</v>
      </c>
    </row>
    <row r="130" spans="2:10">
      <c r="B130" s="23" t="s">
        <v>215</v>
      </c>
      <c r="C130" s="23">
        <v>96808510</v>
      </c>
      <c r="D130" s="23">
        <v>7</v>
      </c>
      <c r="E130" s="23"/>
      <c r="F130" s="23">
        <v>5.7010000000000003E-4</v>
      </c>
      <c r="G130" s="23">
        <f t="shared" si="5"/>
        <v>8.414676</v>
      </c>
    </row>
    <row r="131" spans="2:10">
      <c r="B131" s="23" t="s">
        <v>216</v>
      </c>
      <c r="C131" s="23">
        <v>96542880</v>
      </c>
      <c r="D131" s="23">
        <v>1</v>
      </c>
      <c r="E131" s="23"/>
      <c r="F131" s="23">
        <v>4.0000000000000003E-5</v>
      </c>
      <c r="G131" s="23">
        <f t="shared" si="5"/>
        <v>0.59040000000000004</v>
      </c>
    </row>
    <row r="132" spans="2:10">
      <c r="B132" s="23" t="s">
        <v>217</v>
      </c>
      <c r="C132" s="23">
        <v>91374000</v>
      </c>
      <c r="D132" s="23">
        <v>9</v>
      </c>
      <c r="E132" s="23"/>
      <c r="F132" s="23">
        <v>3.0102000000000002E-3</v>
      </c>
      <c r="G132" s="23">
        <f t="shared" si="5"/>
        <v>44.430552000000006</v>
      </c>
    </row>
    <row r="133" spans="2:10">
      <c r="B133" s="23" t="s">
        <v>218</v>
      </c>
      <c r="C133" s="23">
        <v>99520490</v>
      </c>
      <c r="D133" s="23">
        <v>8</v>
      </c>
      <c r="E133" s="23"/>
      <c r="F133" s="23">
        <v>3.2001E-3</v>
      </c>
      <c r="G133" s="23">
        <f t="shared" si="5"/>
        <v>47.233476000000003</v>
      </c>
    </row>
    <row r="134" spans="2:10">
      <c r="B134" s="23" t="s">
        <v>219</v>
      </c>
      <c r="C134" s="23">
        <v>77333980</v>
      </c>
      <c r="D134" s="23">
        <v>5</v>
      </c>
      <c r="E134" s="23"/>
      <c r="F134" s="23">
        <v>3.0000000000000001E-5</v>
      </c>
      <c r="G134" s="23">
        <f t="shared" si="5"/>
        <v>0.44280000000000003</v>
      </c>
    </row>
    <row r="135" spans="2:10">
      <c r="B135" s="23" t="s">
        <v>220</v>
      </c>
      <c r="C135" s="23">
        <v>76299375</v>
      </c>
      <c r="D135" s="23">
        <v>9</v>
      </c>
      <c r="E135" s="23"/>
      <c r="F135" s="23">
        <v>0.78278820000000005</v>
      </c>
      <c r="G135" s="23">
        <f t="shared" si="5"/>
        <v>11553.953832000001</v>
      </c>
      <c r="H135" s="23">
        <v>2.3E-3</v>
      </c>
      <c r="J135">
        <f>H135*A2</f>
        <v>33.948</v>
      </c>
    </row>
    <row r="136" spans="2:10">
      <c r="B136" s="23" t="s">
        <v>221</v>
      </c>
      <c r="C136" s="23">
        <v>76143821</v>
      </c>
      <c r="D136" s="23">
        <v>2</v>
      </c>
      <c r="E136" s="23"/>
      <c r="F136" s="23">
        <v>1.3600000000000001E-3</v>
      </c>
      <c r="G136" s="23">
        <f t="shared" si="5"/>
        <v>20.073600000000003</v>
      </c>
    </row>
    <row r="137" spans="2:10">
      <c r="B137" s="23" t="s">
        <v>222</v>
      </c>
      <c r="C137" s="23">
        <v>76171414</v>
      </c>
      <c r="D137" s="23">
        <v>7</v>
      </c>
      <c r="E137" s="23"/>
      <c r="F137" s="23">
        <v>6.9709000000000004E-3</v>
      </c>
      <c r="G137" s="23">
        <f t="shared" si="5"/>
        <v>102.890484</v>
      </c>
    </row>
    <row r="138" spans="2:10">
      <c r="B138" s="23" t="s">
        <v>223</v>
      </c>
      <c r="C138" s="23">
        <v>6649498</v>
      </c>
      <c r="D138" s="23">
        <v>5</v>
      </c>
      <c r="E138" s="23"/>
      <c r="F138" s="23">
        <v>0</v>
      </c>
      <c r="G138" s="23">
        <f t="shared" si="5"/>
        <v>0</v>
      </c>
    </row>
    <row r="139" spans="2:10">
      <c r="B139" s="23" t="s">
        <v>224</v>
      </c>
      <c r="C139" s="23">
        <v>88912500</v>
      </c>
      <c r="D139" s="23">
        <v>4</v>
      </c>
      <c r="E139" s="23"/>
      <c r="F139" s="23">
        <v>0</v>
      </c>
      <c r="G139" s="23">
        <f t="shared" si="5"/>
        <v>0</v>
      </c>
    </row>
    <row r="140" spans="2:10">
      <c r="B140" s="23" t="s">
        <v>225</v>
      </c>
      <c r="C140" s="23">
        <v>76015307</v>
      </c>
      <c r="D140" s="23">
        <v>9</v>
      </c>
      <c r="E140" s="23"/>
      <c r="F140" s="23">
        <v>0</v>
      </c>
      <c r="G140" s="23">
        <f t="shared" si="5"/>
        <v>0</v>
      </c>
    </row>
    <row r="141" spans="2:10">
      <c r="B141" s="23" t="s">
        <v>226</v>
      </c>
      <c r="C141" s="23">
        <v>7868473</v>
      </c>
      <c r="D141" s="23">
        <v>9</v>
      </c>
      <c r="E141" s="23"/>
      <c r="F141" s="23">
        <v>0</v>
      </c>
      <c r="G141" s="23">
        <f t="shared" si="5"/>
        <v>0</v>
      </c>
    </row>
    <row r="142" spans="2:10">
      <c r="B142" s="23" t="s">
        <v>227</v>
      </c>
      <c r="C142" s="23">
        <v>84902900</v>
      </c>
      <c r="D142" s="23">
        <v>2</v>
      </c>
      <c r="E142" s="23"/>
      <c r="F142" s="23">
        <v>0</v>
      </c>
      <c r="G142" s="23">
        <v>0</v>
      </c>
    </row>
    <row r="143" spans="2:10">
      <c r="B143" s="23" t="s">
        <v>228</v>
      </c>
      <c r="C143" s="23">
        <v>80860400</v>
      </c>
      <c r="D143" s="23">
        <v>0</v>
      </c>
      <c r="E143" s="23"/>
      <c r="F143" s="23">
        <v>0</v>
      </c>
      <c r="G143" s="23">
        <v>0</v>
      </c>
    </row>
    <row r="144" spans="2:10">
      <c r="B144" s="23" t="s">
        <v>229</v>
      </c>
      <c r="C144" s="23">
        <v>77295860</v>
      </c>
      <c r="D144" s="23">
        <v>9</v>
      </c>
      <c r="E144" s="23"/>
      <c r="F144" s="23">
        <v>0</v>
      </c>
      <c r="G144" s="23">
        <v>0</v>
      </c>
    </row>
    <row r="145" spans="2:7">
      <c r="B145" s="23" t="s">
        <v>230</v>
      </c>
      <c r="C145" s="23">
        <v>76596549</v>
      </c>
      <c r="D145" s="23">
        <v>7</v>
      </c>
      <c r="E145" s="23"/>
      <c r="F145" s="23">
        <v>0</v>
      </c>
      <c r="G145" s="23">
        <v>0</v>
      </c>
    </row>
    <row r="146" spans="2:7">
      <c r="B146" s="23" t="s">
        <v>231</v>
      </c>
      <c r="C146" s="23">
        <v>10273896</v>
      </c>
      <c r="D146" s="23">
        <v>9</v>
      </c>
      <c r="E146" s="23"/>
      <c r="F146" s="23">
        <v>0</v>
      </c>
      <c r="G146" s="23">
        <v>0</v>
      </c>
    </row>
    <row r="154" spans="2:7" ht="25.5">
      <c r="B154" s="61" t="s">
        <v>261</v>
      </c>
      <c r="C154" s="62" t="s">
        <v>262</v>
      </c>
      <c r="D154" s="62" t="s">
        <v>263</v>
      </c>
      <c r="E154" s="65" t="s">
        <v>264</v>
      </c>
      <c r="F154" s="63" t="s">
        <v>265</v>
      </c>
    </row>
    <row r="155" spans="2:7">
      <c r="B155" s="56" t="s">
        <v>266</v>
      </c>
      <c r="C155" s="57">
        <v>8.4811999999999995E-3</v>
      </c>
      <c r="D155" s="58">
        <v>93.887</v>
      </c>
      <c r="E155" s="58">
        <v>31.295999999999999</v>
      </c>
      <c r="F155" s="58">
        <v>125.18300000000001</v>
      </c>
    </row>
    <row r="156" spans="2:7">
      <c r="B156" s="56" t="s">
        <v>267</v>
      </c>
      <c r="C156" s="57">
        <v>7.47E-5</v>
      </c>
      <c r="D156" s="58">
        <v>0.82699999999999996</v>
      </c>
      <c r="E156" s="58">
        <v>0.27600000000000002</v>
      </c>
      <c r="F156" s="58">
        <v>1.103</v>
      </c>
    </row>
    <row r="157" spans="2:7">
      <c r="B157" s="56" t="s">
        <v>268</v>
      </c>
      <c r="C157" s="57">
        <v>8.3791000000000004E-3</v>
      </c>
      <c r="D157" s="58">
        <v>92.757000000000005</v>
      </c>
      <c r="E157" s="58">
        <v>30.919</v>
      </c>
      <c r="F157" s="58">
        <v>123.676</v>
      </c>
    </row>
    <row r="158" spans="2:7">
      <c r="B158" s="67" t="s">
        <v>269</v>
      </c>
      <c r="C158" s="68">
        <v>6.9709000000000004E-3</v>
      </c>
      <c r="D158" s="69">
        <v>77.168000000000006</v>
      </c>
      <c r="E158" s="69">
        <v>25.722999999999999</v>
      </c>
      <c r="F158" s="70">
        <v>102.89</v>
      </c>
    </row>
    <row r="159" spans="2:7">
      <c r="B159" s="56" t="s">
        <v>270</v>
      </c>
      <c r="C159" s="57">
        <v>8.0099999999999995E-5</v>
      </c>
      <c r="D159" s="58">
        <v>0.88700000000000001</v>
      </c>
      <c r="E159" s="58">
        <v>0.29599999999999999</v>
      </c>
      <c r="F159" s="58">
        <v>1.1819999999999999</v>
      </c>
    </row>
    <row r="160" spans="2:7">
      <c r="B160" s="56" t="s">
        <v>271</v>
      </c>
      <c r="C160" s="57">
        <v>1.3600000000000001E-3</v>
      </c>
      <c r="D160" s="58">
        <v>15.055</v>
      </c>
      <c r="E160" s="58">
        <v>5.0179999999999998</v>
      </c>
      <c r="F160" s="58">
        <v>20.074000000000002</v>
      </c>
    </row>
    <row r="161" spans="2:7">
      <c r="B161" s="56" t="s">
        <v>272</v>
      </c>
      <c r="C161" s="57">
        <v>0.58079139999999996</v>
      </c>
      <c r="D161" s="60">
        <v>6429.3609999999999</v>
      </c>
      <c r="E161" s="64">
        <v>2143.12</v>
      </c>
      <c r="F161" s="60">
        <v>8572.4809999999998</v>
      </c>
    </row>
    <row r="162" spans="2:7">
      <c r="B162" s="56" t="s">
        <v>273</v>
      </c>
      <c r="C162" s="57">
        <v>8.3519000000000006E-3</v>
      </c>
      <c r="D162" s="58">
        <v>92.456000000000003</v>
      </c>
      <c r="E162" s="58">
        <v>30.818999999999999</v>
      </c>
      <c r="F162" s="58">
        <v>123.274</v>
      </c>
    </row>
    <row r="163" spans="2:7">
      <c r="B163" s="56" t="s">
        <v>274</v>
      </c>
      <c r="C163" s="57">
        <v>5.7010000000000003E-4</v>
      </c>
      <c r="D163" s="58">
        <v>6.3109999999999999</v>
      </c>
      <c r="E163" s="58">
        <v>2.1040000000000001</v>
      </c>
      <c r="F163" s="58">
        <v>8.4149999999999991</v>
      </c>
    </row>
    <row r="164" spans="2:7">
      <c r="B164" s="71" t="s">
        <v>275</v>
      </c>
      <c r="C164" s="72">
        <v>1.01773E-2</v>
      </c>
      <c r="D164" s="73">
        <v>112.663</v>
      </c>
      <c r="E164" s="73">
        <v>37.554000000000002</v>
      </c>
      <c r="F164" s="73">
        <v>150.21700000000001</v>
      </c>
    </row>
    <row r="165" spans="2:7">
      <c r="B165" s="71" t="s">
        <v>275</v>
      </c>
      <c r="C165" s="72">
        <v>1.3550299999999999E-2</v>
      </c>
      <c r="D165" s="73">
        <v>150.00200000000001</v>
      </c>
      <c r="E165" s="73">
        <v>50.000999999999998</v>
      </c>
      <c r="F165" s="73">
        <v>200.00200000000001</v>
      </c>
    </row>
    <row r="166" spans="2:7">
      <c r="B166" s="71" t="s">
        <v>275</v>
      </c>
      <c r="C166" s="72">
        <v>6.9709000000000004E-3</v>
      </c>
      <c r="D166" s="73">
        <v>77.168000000000006</v>
      </c>
      <c r="E166" s="73">
        <v>25.722999999999999</v>
      </c>
      <c r="F166" s="74">
        <v>102.89</v>
      </c>
      <c r="G166" s="55">
        <f>SUM(F164:F166)</f>
        <v>453.10900000000004</v>
      </c>
    </row>
    <row r="167" spans="2:7">
      <c r="B167" s="56" t="s">
        <v>276</v>
      </c>
      <c r="C167" s="57">
        <v>1.72724E-2</v>
      </c>
      <c r="D167" s="58">
        <v>191.20500000000001</v>
      </c>
      <c r="E167" s="58">
        <v>63.734999999999999</v>
      </c>
      <c r="F167" s="58">
        <v>254.941</v>
      </c>
    </row>
    <row r="168" spans="2:7">
      <c r="B168" s="56" t="s">
        <v>277</v>
      </c>
      <c r="C168" s="57">
        <v>2.95681E-2</v>
      </c>
      <c r="D168" s="58">
        <v>327.31900000000002</v>
      </c>
      <c r="E168" s="58">
        <v>109.10599999999999</v>
      </c>
      <c r="F168" s="58">
        <v>436.42500000000001</v>
      </c>
    </row>
    <row r="169" spans="2:7">
      <c r="B169" s="56" t="s">
        <v>278</v>
      </c>
      <c r="C169" s="57">
        <v>5.1815000000000003E-3</v>
      </c>
      <c r="D169" s="58">
        <v>57.359000000000002</v>
      </c>
      <c r="E169" s="66">
        <v>19.12</v>
      </c>
      <c r="F169" s="58">
        <v>76.478999999999999</v>
      </c>
    </row>
    <row r="170" spans="2:7">
      <c r="B170" s="56" t="s">
        <v>279</v>
      </c>
      <c r="C170" s="57">
        <v>1.7503E-3</v>
      </c>
      <c r="D170" s="58">
        <v>19.376000000000001</v>
      </c>
      <c r="E170" s="58">
        <v>6.4589999999999996</v>
      </c>
      <c r="F170" s="58">
        <v>25.834</v>
      </c>
    </row>
    <row r="171" spans="2:7">
      <c r="B171" s="56" t="s">
        <v>280</v>
      </c>
      <c r="C171" s="57">
        <v>3.7589999999999998E-4</v>
      </c>
      <c r="D171" s="58">
        <v>4.1609999999999996</v>
      </c>
      <c r="E171" s="58">
        <v>1.387</v>
      </c>
      <c r="F171" s="58">
        <v>5.548</v>
      </c>
    </row>
    <row r="172" spans="2:7">
      <c r="B172" s="56" t="s">
        <v>281</v>
      </c>
      <c r="C172" s="57">
        <v>5.2701199999999997E-2</v>
      </c>
      <c r="D172" s="58">
        <v>583.40200000000004</v>
      </c>
      <c r="E172" s="58">
        <v>194.46700000000001</v>
      </c>
      <c r="F172" s="59">
        <v>777.87</v>
      </c>
    </row>
    <row r="173" spans="2:7">
      <c r="B173" s="56" t="s">
        <v>282</v>
      </c>
      <c r="C173" s="57">
        <v>1.6967300000000001E-2</v>
      </c>
      <c r="D173" s="58">
        <v>187.828</v>
      </c>
      <c r="E173" s="58">
        <v>62.609000000000002</v>
      </c>
      <c r="F173" s="58">
        <v>250.43700000000001</v>
      </c>
    </row>
    <row r="174" spans="2:7">
      <c r="B174" s="56" t="s">
        <v>283</v>
      </c>
      <c r="C174" s="57">
        <v>5.3163000000000004E-3</v>
      </c>
      <c r="D174" s="58">
        <v>58.850999999999999</v>
      </c>
      <c r="E174" s="58">
        <v>19.617000000000001</v>
      </c>
      <c r="F174" s="58">
        <v>78.468999999999994</v>
      </c>
    </row>
    <row r="175" spans="2:7">
      <c r="B175" s="56" t="s">
        <v>284</v>
      </c>
      <c r="C175" s="57">
        <v>1.2242100000000001E-2</v>
      </c>
      <c r="D175" s="59">
        <v>135.52000000000001</v>
      </c>
      <c r="E175" s="58">
        <v>45.173000000000002</v>
      </c>
      <c r="F175" s="58">
        <v>180.69300000000001</v>
      </c>
    </row>
    <row r="176" spans="2:7">
      <c r="B176" s="56" t="s">
        <v>285</v>
      </c>
      <c r="C176" s="57">
        <v>0.21249680000000001</v>
      </c>
      <c r="D176" s="64">
        <v>2352.34</v>
      </c>
      <c r="E176" s="58">
        <v>784.11300000000006</v>
      </c>
      <c r="F176" s="60">
        <v>3136.453</v>
      </c>
    </row>
    <row r="177" spans="2:6">
      <c r="B177" s="56" t="s">
        <v>286</v>
      </c>
      <c r="C177" s="57">
        <v>3.0019999999999998E-4</v>
      </c>
      <c r="D177" s="58">
        <v>3.323</v>
      </c>
      <c r="E177" s="58">
        <v>1.1080000000000001</v>
      </c>
      <c r="F177" s="58">
        <v>4.431</v>
      </c>
    </row>
    <row r="178" spans="2:6">
      <c r="B178" s="56" t="s">
        <v>287</v>
      </c>
      <c r="C178" s="57">
        <v>3.0000000000000001E-5</v>
      </c>
      <c r="D178" s="58">
        <v>0.33200000000000002</v>
      </c>
      <c r="E178" s="58">
        <v>0.111</v>
      </c>
      <c r="F178" s="58">
        <v>0.443</v>
      </c>
    </row>
    <row r="179" spans="2:6">
      <c r="B179" s="56" t="s">
        <v>288</v>
      </c>
      <c r="C179" s="57">
        <v>4.0000000000000003E-5</v>
      </c>
      <c r="D179" s="58">
        <v>0.443</v>
      </c>
      <c r="E179" s="58">
        <v>0.14799999999999999</v>
      </c>
      <c r="F179" s="58">
        <v>0.59</v>
      </c>
    </row>
    <row r="180" spans="2:6">
      <c r="D180" s="55">
        <f t="shared" ref="D180:E180" si="6">SUM(D155:D179)</f>
        <v>11070.001000000002</v>
      </c>
      <c r="E180" s="55">
        <f t="shared" si="6"/>
        <v>3690.0020000000004</v>
      </c>
      <c r="F180" s="55">
        <f>SUM(F155:F179)</f>
        <v>14760</v>
      </c>
    </row>
  </sheetData>
  <mergeCells count="22">
    <mergeCell ref="B24:F24"/>
    <mergeCell ref="E16:F16"/>
    <mergeCell ref="E4:F4"/>
    <mergeCell ref="B11:F11"/>
    <mergeCell ref="E28:F28"/>
    <mergeCell ref="B37:F37"/>
    <mergeCell ref="E40:F40"/>
    <mergeCell ref="B47:F47"/>
    <mergeCell ref="E50:F50"/>
    <mergeCell ref="B59:F59"/>
    <mergeCell ref="E64:F64"/>
    <mergeCell ref="B71:F71"/>
    <mergeCell ref="E76:F76"/>
    <mergeCell ref="B84:F84"/>
    <mergeCell ref="E87:F87"/>
    <mergeCell ref="E106:F106"/>
    <mergeCell ref="E112:F112"/>
    <mergeCell ref="B108:F108"/>
    <mergeCell ref="N105:P105"/>
    <mergeCell ref="N106:O106"/>
    <mergeCell ref="N111:P111"/>
    <mergeCell ref="N112:O112"/>
  </mergeCells>
  <pageMargins left="0.7" right="0.7" top="0.75" bottom="0.75" header="0.3" footer="0.3"/>
  <pageSetup paperSize="1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4:H115"/>
  <sheetViews>
    <sheetView topLeftCell="A22" zoomScale="70" zoomScaleNormal="70" workbookViewId="0">
      <selection activeCell="I28" sqref="I28"/>
    </sheetView>
  </sheetViews>
  <sheetFormatPr baseColWidth="10" defaultRowHeight="15"/>
  <cols>
    <col min="1" max="1" width="46.42578125" customWidth="1"/>
    <col min="2" max="4" width="17.140625" customWidth="1"/>
    <col min="5" max="5" width="57.7109375" customWidth="1"/>
    <col min="6" max="6" width="18.28515625" style="19" bestFit="1" customWidth="1"/>
    <col min="7" max="7" width="18.28515625" bestFit="1" customWidth="1"/>
    <col min="8" max="8" width="16" bestFit="1" customWidth="1"/>
  </cols>
  <sheetData>
    <row r="4" spans="1:8" ht="56.25">
      <c r="A4" s="100" t="s">
        <v>1</v>
      </c>
      <c r="B4" s="100" t="s">
        <v>2</v>
      </c>
      <c r="C4" s="100"/>
      <c r="D4" s="100"/>
      <c r="E4" s="100" t="s">
        <v>5</v>
      </c>
      <c r="F4" s="100" t="s">
        <v>6</v>
      </c>
      <c r="G4" s="100" t="s">
        <v>7</v>
      </c>
      <c r="H4" s="100" t="s">
        <v>8</v>
      </c>
    </row>
    <row r="5" spans="1:8">
      <c r="A5" s="19"/>
      <c r="B5" s="19"/>
      <c r="C5" s="19"/>
      <c r="D5" s="19"/>
      <c r="E5" s="19"/>
      <c r="G5" s="19"/>
      <c r="H5" s="19"/>
    </row>
    <row r="6" spans="1:8" ht="23.25">
      <c r="A6" s="852" t="s">
        <v>86</v>
      </c>
      <c r="B6" s="846" t="s">
        <v>39</v>
      </c>
      <c r="C6" s="102"/>
      <c r="D6" s="102"/>
      <c r="E6" s="99" t="s">
        <v>20</v>
      </c>
      <c r="F6" s="98">
        <f>'Merluza común Artesanal'!G150+'Merluza común Artesanal'!G154+'Merluza común Artesanal'!G157+'Merluza común Artesanal'!G160+'Merluza común Artesanal'!G163+'Merluza común Artesanal'!G166+'Merluza común Artesanal'!G169+'Merluza común Artesanal'!G172+'Merluza común Artesanal'!G175+'Merluza común Artesanal'!G178+'Merluza común Artesanal'!G181+'Merluza común Artesanal'!G184+'Merluza común Artesanal'!G187+'Merluza común Artesanal'!G190+'Merluza común Artesanal'!G193+'Merluza común Artesanal'!G196+'Merluza común Artesanal'!G199+'Merluza común Artesanal'!G202+'Merluza común Artesanal'!G205+'Merluza común Artesanal'!G208+'Merluza común Artesanal'!G211+'Merluza común Artesanal'!G214+'Merluza común Artesanal'!G217+'Merluza común Artesanal'!G220+'Merluza común Artesanal'!G223+'Merluza común Artesanal'!G226+'Merluza común Artesanal'!G229+'Merluza común Artesanal'!G232</f>
        <v>185.386</v>
      </c>
      <c r="G6" s="98">
        <f>'Merluza común Artesanal'!H150+'Merluza común Artesanal'!H154+'Merluza común Artesanal'!H157+'Merluza común Artesanal'!H160+'Merluza común Artesanal'!H163+'Merluza común Artesanal'!H166+'Merluza común Artesanal'!H169+'Merluza común Artesanal'!H172+'Merluza común Artesanal'!H175+'Merluza común Artesanal'!H178+'Merluza común Artesanal'!H181+'Merluza común Artesanal'!H184+'Merluza común Artesanal'!H187+'Merluza común Artesanal'!H190+'Merluza común Artesanal'!H193+'Merluza común Artesanal'!H196+'Merluza común Artesanal'!H199+'Merluza común Artesanal'!H202+'Merluza común Artesanal'!H205+'Merluza común Artesanal'!H208+'Merluza común Artesanal'!H211+'Merluza común Artesanal'!H214+'Merluza común Artesanal'!H217+'Merluza común Artesanal'!H220+'Merluza común Artesanal'!H223+'Merluza común Artesanal'!H226+'Merluza común Artesanal'!H229+'Merluza común Artesanal'!H232</f>
        <v>0</v>
      </c>
      <c r="H6" s="98">
        <f>F6+G6</f>
        <v>185.386</v>
      </c>
    </row>
    <row r="7" spans="1:8" ht="23.25">
      <c r="A7" s="853"/>
      <c r="B7" s="847"/>
      <c r="C7" s="103"/>
      <c r="D7" s="103"/>
      <c r="E7" s="99" t="s">
        <v>21</v>
      </c>
      <c r="F7" s="98">
        <f>'Merluza común Artesanal'!G152+'Merluza común Artesanal'!G155+'Merluza común Artesanal'!G158+'Merluza común Artesanal'!G161+'Merluza común Artesanal'!G164+'Merluza común Artesanal'!G167+'Merluza común Artesanal'!G170+'Merluza común Artesanal'!G173+'Merluza común Artesanal'!G176+'Merluza común Artesanal'!G179+'Merluza común Artesanal'!G182+'Merluza común Artesanal'!G185+'Merluza común Artesanal'!G188+'Merluza común Artesanal'!G191+'Merluza común Artesanal'!G194+'Merluza común Artesanal'!G197+'Merluza común Artesanal'!G200+'Merluza común Artesanal'!G203+'Merluza común Artesanal'!G206+'Merluza común Artesanal'!G209+'Merluza común Artesanal'!G212+'Merluza común Artesanal'!G215+'Merluza común Artesanal'!G218+'Merluza común Artesanal'!G221+'Merluza común Artesanal'!G224+'Merluza común Artesanal'!G227+'Merluza común Artesanal'!G230+'Merluza común Artesanal'!G233</f>
        <v>979.1</v>
      </c>
      <c r="G7" s="98">
        <f>'Merluza común Artesanal'!H152+'Merluza común Artesanal'!H155+'Merluza común Artesanal'!H158+'Merluza común Artesanal'!H161+'Merluza común Artesanal'!H164+'Merluza común Artesanal'!H167+'Merluza común Artesanal'!H170+'Merluza común Artesanal'!H173+'Merluza común Artesanal'!H176+'Merluza común Artesanal'!H179+'Merluza común Artesanal'!H182+'Merluza común Artesanal'!H185+'Merluza común Artesanal'!H188+'Merluza común Artesanal'!H191+'Merluza común Artesanal'!H194+'Merluza común Artesanal'!H197+'Merluza común Artesanal'!H200+'Merluza común Artesanal'!H203+'Merluza común Artesanal'!H206+'Merluza común Artesanal'!H209+'Merluza común Artesanal'!H212+'Merluza común Artesanal'!H215+'Merluza común Artesanal'!H218+'Merluza común Artesanal'!H221+'Merluza común Artesanal'!H224+'Merluza común Artesanal'!H227+'Merluza común Artesanal'!H230+'Merluza común Artesanal'!H233</f>
        <v>0</v>
      </c>
      <c r="H7" s="98">
        <f t="shared" ref="H7:H14" si="0">F7+G7</f>
        <v>979.1</v>
      </c>
    </row>
    <row r="8" spans="1:8" ht="23.25">
      <c r="A8" s="853"/>
      <c r="B8" s="848"/>
      <c r="C8" s="104"/>
      <c r="D8" s="104"/>
      <c r="E8" s="99" t="s">
        <v>22</v>
      </c>
      <c r="F8" s="98">
        <f>'Merluza común Artesanal'!G153+'Merluza común Artesanal'!G156+'Merluza común Artesanal'!G159+'Merluza común Artesanal'!G162+'Merluza común Artesanal'!G165+'Merluza común Artesanal'!G168+'Merluza común Artesanal'!G171+'Merluza común Artesanal'!G174+'Merluza común Artesanal'!G177+'Merluza común Artesanal'!G180+'Merluza común Artesanal'!G183+'Merluza común Artesanal'!G186+'Merluza común Artesanal'!G189+'Merluza común Artesanal'!G192+'Merluza común Artesanal'!G195+'Merluza común Artesanal'!G198+'Merluza común Artesanal'!G201+'Merluza común Artesanal'!G204+'Merluza común Artesanal'!G207+'Merluza común Artesanal'!G210+'Merluza común Artesanal'!G213+'Merluza común Artesanal'!G216+'Merluza común Artesanal'!G219+'Merluza común Artesanal'!G222+'Merluza común Artesanal'!G225+'Merluza común Artesanal'!G228+'Merluza común Artesanal'!G231+'Merluza común Artesanal'!G234</f>
        <v>1011.4630000000003</v>
      </c>
      <c r="G8" s="98">
        <f>'Merluza común Artesanal'!H153+'Merluza común Artesanal'!H156+'Merluza común Artesanal'!H159+'Merluza común Artesanal'!H162+'Merluza común Artesanal'!H165+'Merluza común Artesanal'!H168+'Merluza común Artesanal'!H171+'Merluza común Artesanal'!H174+'Merluza común Artesanal'!H177+'Merluza común Artesanal'!H180+'Merluza común Artesanal'!H183+'Merluza común Artesanal'!H186+'Merluza común Artesanal'!H189+'Merluza común Artesanal'!H192+'Merluza común Artesanal'!H195+'Merluza común Artesanal'!H198+'Merluza común Artesanal'!H201+'Merluza común Artesanal'!H204+'Merluza común Artesanal'!H207+'Merluza común Artesanal'!H210+'Merluza común Artesanal'!H213+'Merluza común Artesanal'!H216+'Merluza común Artesanal'!H219+'Merluza común Artesanal'!H222+'Merluza común Artesanal'!H225+'Merluza común Artesanal'!H228+'Merluza común Artesanal'!H231+'Merluza común Artesanal'!H234</f>
        <v>0</v>
      </c>
      <c r="H8" s="98">
        <f t="shared" si="0"/>
        <v>1011.4630000000003</v>
      </c>
    </row>
    <row r="9" spans="1:8" ht="23.25">
      <c r="A9" s="853"/>
      <c r="B9" s="846" t="s">
        <v>23</v>
      </c>
      <c r="C9" s="102"/>
      <c r="D9" s="102"/>
      <c r="E9" s="99" t="s">
        <v>20</v>
      </c>
      <c r="F9" s="98">
        <f>'Merluza común Artesanal'!G239+'Merluza común Artesanal'!G242+'Merluza común Artesanal'!G245+'Merluza común Artesanal'!G248+'Merluza común Artesanal'!G251+'Merluza común Artesanal'!G254+'Merluza común Artesanal'!G257+'Merluza común Artesanal'!G260+'Merluza común Artesanal'!G263+'Merluza común Artesanal'!G266+'Merluza común Artesanal'!G269+'Merluza común Artesanal'!G272+'Merluza común Artesanal'!G275+'Merluza común Artesanal'!G278+'Merluza común Artesanal'!G281+'Merluza común Artesanal'!G284+'Merluza común Artesanal'!G287+'Merluza común Artesanal'!G293</f>
        <v>0</v>
      </c>
      <c r="G9" s="98">
        <f>'Merluza común Artesanal'!H239+'Merluza común Artesanal'!H242+'Merluza común Artesanal'!H245+'Merluza común Artesanal'!H248+'Merluza común Artesanal'!H251+'Merluza común Artesanal'!H254+'Merluza común Artesanal'!H257+'Merluza común Artesanal'!H260+'Merluza común Artesanal'!H263+'Merluza común Artesanal'!H266+'Merluza común Artesanal'!H269+'Merluza común Artesanal'!H272+'Merluza común Artesanal'!H275+'Merluza común Artesanal'!H278+'Merluza común Artesanal'!H281+'Merluza común Artesanal'!H284+'Merluza común Artesanal'!H287+'Merluza común Artesanal'!H293</f>
        <v>0</v>
      </c>
      <c r="H9" s="98">
        <f t="shared" si="0"/>
        <v>0</v>
      </c>
    </row>
    <row r="10" spans="1:8" ht="23.25">
      <c r="A10" s="853"/>
      <c r="B10" s="847"/>
      <c r="C10" s="103"/>
      <c r="D10" s="103"/>
      <c r="E10" s="99" t="s">
        <v>21</v>
      </c>
      <c r="F10" s="98">
        <f>'Merluza común Artesanal'!G240+'Merluza común Artesanal'!G243+'Merluza común Artesanal'!G246+'Merluza común Artesanal'!G249+'Merluza común Artesanal'!G252+'Merluza común Artesanal'!G255+'Merluza común Artesanal'!G258+'Merluza común Artesanal'!G261+'Merluza común Artesanal'!G264+'Merluza común Artesanal'!G267+'Merluza común Artesanal'!G270+'Merluza común Artesanal'!G273+'Merluza común Artesanal'!G276+'Merluza común Artesanal'!G279+'Merluza común Artesanal'!G282+'Merluza común Artesanal'!G285+'Merluza común Artesanal'!G288+'Merluza común Artesanal'!G294</f>
        <v>565.96</v>
      </c>
      <c r="G10" s="98">
        <f>'Merluza común Artesanal'!H240+'Merluza común Artesanal'!H243+'Merluza común Artesanal'!H246+'Merluza común Artesanal'!H249+'Merluza común Artesanal'!H252+'Merluza común Artesanal'!H255+'Merluza común Artesanal'!H258+'Merluza común Artesanal'!H261+'Merluza común Artesanal'!H264+'Merluza común Artesanal'!H267+'Merluza común Artesanal'!H270+'Merluza común Artesanal'!H273+'Merluza común Artesanal'!H276+'Merluza común Artesanal'!H279+'Merluza común Artesanal'!H282+'Merluza común Artesanal'!H285+'Merluza común Artesanal'!H288+'Merluza común Artesanal'!H294</f>
        <v>-46.379999999999995</v>
      </c>
      <c r="H10" s="98">
        <f t="shared" si="0"/>
        <v>519.58000000000004</v>
      </c>
    </row>
    <row r="11" spans="1:8" ht="23.25">
      <c r="A11" s="853"/>
      <c r="B11" s="847"/>
      <c r="C11" s="103"/>
      <c r="D11" s="103"/>
      <c r="E11" s="99" t="s">
        <v>22</v>
      </c>
      <c r="F11" s="98">
        <f>'Merluza común Artesanal'!G241+'Merluza común Artesanal'!G244+'Merluza común Artesanal'!G247+'Merluza común Artesanal'!G250+'Merluza común Artesanal'!G253+'Merluza común Artesanal'!G256+'Merluza común Artesanal'!G259+'Merluza común Artesanal'!G262+'Merluza común Artesanal'!G265+'Merluza común Artesanal'!G268+'Merluza común Artesanal'!G271+'Merluza común Artesanal'!G274+'Merluza común Artesanal'!G277+'Merluza común Artesanal'!G280+'Merluza común Artesanal'!G283+'Merluza común Artesanal'!G286+'Merluza común Artesanal'!G289+'Merluza común Artesanal'!G295</f>
        <v>569.24</v>
      </c>
      <c r="G11" s="98">
        <f>'Merluza común Artesanal'!H241+'Merluza común Artesanal'!H244+'Merluza común Artesanal'!H247+'Merluza común Artesanal'!H250+'Merluza común Artesanal'!H253+'Merluza común Artesanal'!H256+'Merluza común Artesanal'!H259+'Merluza común Artesanal'!H262+'Merluza común Artesanal'!H265+'Merluza común Artesanal'!H268+'Merluza común Artesanal'!H271+'Merluza común Artesanal'!H274+'Merluza común Artesanal'!H277+'Merluza común Artesanal'!H280+'Merluza común Artesanal'!H283+'Merluza común Artesanal'!H286+'Merluza común Artesanal'!H289+'Merluza común Artesanal'!H295</f>
        <v>0</v>
      </c>
      <c r="H11" s="98">
        <f t="shared" si="0"/>
        <v>569.24</v>
      </c>
    </row>
    <row r="12" spans="1:8" ht="23.25">
      <c r="A12" s="853"/>
      <c r="B12" s="846" t="s">
        <v>40</v>
      </c>
      <c r="C12" s="102"/>
      <c r="D12" s="102"/>
      <c r="E12" s="99" t="s">
        <v>20</v>
      </c>
      <c r="F12" s="98">
        <f>'Merluza común Artesanal'!G297+'Merluza común Artesanal'!G300+'Merluza común Artesanal'!G303+'Merluza común Artesanal'!G306</f>
        <v>0</v>
      </c>
      <c r="G12" s="98">
        <f>'Merluza común Artesanal'!H297+'Merluza común Artesanal'!H300+'Merluza común Artesanal'!H303+'Merluza común Artesanal'!H306</f>
        <v>0</v>
      </c>
      <c r="H12" s="98">
        <f t="shared" si="0"/>
        <v>0</v>
      </c>
    </row>
    <row r="13" spans="1:8" ht="23.25">
      <c r="A13" s="853"/>
      <c r="B13" s="847"/>
      <c r="C13" s="103"/>
      <c r="D13" s="103"/>
      <c r="E13" s="99" t="s">
        <v>21</v>
      </c>
      <c r="F13" s="98">
        <f>'Merluza común Artesanal'!G298+'Merluza común Artesanal'!G301+'Merluza común Artesanal'!G304+'Merluza común Artesanal'!G307</f>
        <v>137.19500000000002</v>
      </c>
      <c r="G13" s="98">
        <f>'Merluza común Artesanal'!H298+'Merluza común Artesanal'!H301+'Merluza común Artesanal'!H304+'Merluza común Artesanal'!H307</f>
        <v>0</v>
      </c>
      <c r="H13" s="98">
        <f t="shared" si="0"/>
        <v>137.19500000000002</v>
      </c>
    </row>
    <row r="14" spans="1:8" ht="23.25">
      <c r="A14" s="854"/>
      <c r="B14" s="848"/>
      <c r="C14" s="104"/>
      <c r="D14" s="104"/>
      <c r="E14" s="99" t="s">
        <v>22</v>
      </c>
      <c r="F14" s="98">
        <f>'Merluza común Artesanal'!G299+'Merluza común Artesanal'!G302+'Merluza común Artesanal'!G305+'Merluza común Artesanal'!G308</f>
        <v>174.536</v>
      </c>
      <c r="G14" s="98">
        <f>'Merluza común Artesanal'!H299+'Merluza común Artesanal'!H302+'Merluza común Artesanal'!H305+'Merluza común Artesanal'!H308</f>
        <v>0</v>
      </c>
      <c r="H14" s="98">
        <f t="shared" si="0"/>
        <v>174.536</v>
      </c>
    </row>
    <row r="17" spans="1:8" ht="15" customHeight="1">
      <c r="A17" s="849" t="s">
        <v>360</v>
      </c>
      <c r="B17" s="846" t="s">
        <v>39</v>
      </c>
      <c r="C17" s="102"/>
      <c r="D17" s="102"/>
      <c r="E17" s="99" t="s">
        <v>20</v>
      </c>
      <c r="F17" s="101">
        <f>'Merluza común Artesanal'!G57</f>
        <v>2.0649999999999999</v>
      </c>
      <c r="G17" s="101">
        <f>'Merluza común Artesanal'!H57</f>
        <v>0</v>
      </c>
      <c r="H17" s="2">
        <f>F17+G17</f>
        <v>2.0649999999999999</v>
      </c>
    </row>
    <row r="18" spans="1:8" ht="15" customHeight="1">
      <c r="A18" s="850"/>
      <c r="B18" s="847"/>
      <c r="C18" s="103"/>
      <c r="D18" s="103"/>
      <c r="E18" s="99" t="s">
        <v>21</v>
      </c>
      <c r="F18" s="101">
        <f>'Merluza común Artesanal'!G58</f>
        <v>9.6690000000000005</v>
      </c>
      <c r="G18" s="101">
        <f>'Merluza común Artesanal'!H58</f>
        <v>0</v>
      </c>
      <c r="H18" s="2">
        <f t="shared" ref="H18:H19" si="1">F18+G18</f>
        <v>9.6690000000000005</v>
      </c>
    </row>
    <row r="19" spans="1:8" ht="15" customHeight="1">
      <c r="A19" s="850"/>
      <c r="B19" s="848"/>
      <c r="C19" s="104"/>
      <c r="D19" s="104"/>
      <c r="E19" s="99" t="s">
        <v>22</v>
      </c>
      <c r="F19" s="101">
        <f>'Merluza común Artesanal'!G59</f>
        <v>11.734999999999999</v>
      </c>
      <c r="G19" s="101">
        <f>'Merluza común Artesanal'!H59</f>
        <v>0</v>
      </c>
      <c r="H19" s="2">
        <f t="shared" si="1"/>
        <v>11.734999999999999</v>
      </c>
    </row>
    <row r="20" spans="1:8" ht="15" customHeight="1">
      <c r="A20" s="850"/>
      <c r="B20" s="846" t="s">
        <v>40</v>
      </c>
      <c r="C20" s="102"/>
      <c r="D20" s="102"/>
      <c r="E20" s="99" t="s">
        <v>20</v>
      </c>
      <c r="F20" s="101" t="e">
        <f>'Merluza común Artesanal'!G61+'Merluza común Artesanal'!#REF!+'Merluza común Artesanal'!#REF!+'Merluza común Artesanal'!#REF!+'Merluza común Artesanal'!#REF!+'Merluza común Artesanal'!#REF!+'Merluza común Artesanal'!#REF!+'Merluza común Artesanal'!G64+'Merluza común Artesanal'!#REF!+'Merluza común Artesanal'!#REF!+'Merluza común Artesanal'!G67+'Merluza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0" s="101" t="e">
        <f>'Merluza común Artesanal'!H61+'Merluza común Artesanal'!#REF!+'Merluza común Artesanal'!#REF!+'Merluza común Artesanal'!#REF!+'Merluza común Artesanal'!#REF!+'Merluza común Artesanal'!#REF!+'Merluza común Artesanal'!#REF!+'Merluza común Artesanal'!H64+'Merluza común Artesanal'!#REF!+'Merluza común Artesanal'!#REF!+'Merluza común Artesanal'!H67+'Merluza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0" s="101" t="e">
        <f>F20+G20</f>
        <v>#REF!</v>
      </c>
    </row>
    <row r="21" spans="1:8" ht="15" customHeight="1">
      <c r="A21" s="850"/>
      <c r="B21" s="847"/>
      <c r="C21" s="103"/>
      <c r="D21" s="103"/>
      <c r="E21" s="99" t="s">
        <v>21</v>
      </c>
      <c r="F21" s="101" t="e">
        <f>'Merluza común Artesanal'!G62+'Merluza común Artesanal'!#REF!+'Merluza común Artesanal'!#REF!+'Merluza común Artesanal'!#REF!+'Merluza común Artesanal'!#REF!+'Merluza común Artesanal'!#REF!+'Merluza común Artesanal'!#REF!+'Merluza común Artesanal'!G65+'Merluza común Artesanal'!#REF!+'Merluza común Artesanal'!#REF!+'Merluza común Artesanal'!G68+'Merluza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1" s="101" t="e">
        <f>'Merluza común Artesanal'!H62+'Merluza común Artesanal'!#REF!+'Merluza común Artesanal'!#REF!+'Merluza común Artesanal'!#REF!+'Merluza común Artesanal'!#REF!+'Merluza común Artesanal'!#REF!+'Merluza común Artesanal'!#REF!+'Merluza común Artesanal'!H65+'Merluza común Artesanal'!#REF!+'Merluza común Artesanal'!#REF!+'Merluza común Artesanal'!H68+'Merluza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1" s="101" t="e">
        <f t="shared" ref="H21:H22" si="2">F21+G21</f>
        <v>#REF!</v>
      </c>
    </row>
    <row r="22" spans="1:8" ht="15" customHeight="1">
      <c r="A22" s="851"/>
      <c r="B22" s="848"/>
      <c r="C22" s="104"/>
      <c r="D22" s="104"/>
      <c r="E22" s="99" t="s">
        <v>22</v>
      </c>
      <c r="F22" s="101" t="e">
        <f>'Merluza común Artesanal'!G63+'Merluza común Artesanal'!#REF!+'Merluza común Artesanal'!#REF!+'Merluza común Artesanal'!#REF!+'Merluza común Artesanal'!#REF!+'Merluza común Artesanal'!#REF!+'Merluza común Artesanal'!#REF!+'Merluza común Artesanal'!G66+'Merluza común Artesanal'!#REF!+'Merluza común Artesanal'!#REF!+'Merluza común Artesanal'!G69+'Merluza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2" s="101" t="e">
        <f>'Merluza común Artesanal'!H63+'Merluza común Artesanal'!#REF!+'Merluza común Artesanal'!#REF!+'Merluza común Artesanal'!#REF!+'Merluza común Artesanal'!#REF!+'Merluza común Artesanal'!#REF!+'Merluza común Artesanal'!#REF!+'Merluza común Artesanal'!H66+'Merluza común Artesanal'!#REF!+'Merluza común Artesanal'!#REF!+'Merluza común Artesanal'!H69+'Merluza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2" s="101" t="e">
        <f t="shared" si="2"/>
        <v>#REF!</v>
      </c>
    </row>
    <row r="28" spans="1:8" ht="75">
      <c r="A28" s="1" t="s">
        <v>2</v>
      </c>
      <c r="B28" s="1" t="s">
        <v>364</v>
      </c>
      <c r="C28" s="100" t="s">
        <v>5</v>
      </c>
      <c r="D28" s="100" t="s">
        <v>365</v>
      </c>
      <c r="E28" s="100" t="s">
        <v>362</v>
      </c>
      <c r="F28" s="100" t="s">
        <v>363</v>
      </c>
      <c r="G28" s="100" t="s">
        <v>5</v>
      </c>
      <c r="H28" s="100" t="s">
        <v>365</v>
      </c>
    </row>
    <row r="29" spans="1:8">
      <c r="A29" s="858" t="s">
        <v>35</v>
      </c>
      <c r="B29" s="865">
        <f>D29+D34+D39</f>
        <v>241.76600000000002</v>
      </c>
      <c r="C29" s="812" t="s">
        <v>20</v>
      </c>
      <c r="D29" s="874">
        <f>H29+H32+H35+H38+H41</f>
        <v>21.275000000000002</v>
      </c>
      <c r="E29" s="855" t="s">
        <v>338</v>
      </c>
      <c r="F29" s="865">
        <f>H29+H30+H31</f>
        <v>110.83199999999999</v>
      </c>
      <c r="G29" s="99" t="s">
        <v>20</v>
      </c>
      <c r="H29" s="106">
        <v>9.7530000000000001</v>
      </c>
    </row>
    <row r="30" spans="1:8">
      <c r="A30" s="859"/>
      <c r="B30" s="866"/>
      <c r="C30" s="864"/>
      <c r="D30" s="875"/>
      <c r="E30" s="856"/>
      <c r="F30" s="866"/>
      <c r="G30" s="99" t="s">
        <v>21</v>
      </c>
      <c r="H30" s="106">
        <v>45.663000000000004</v>
      </c>
    </row>
    <row r="31" spans="1:8">
      <c r="A31" s="859"/>
      <c r="B31" s="866"/>
      <c r="C31" s="864"/>
      <c r="D31" s="875"/>
      <c r="E31" s="857"/>
      <c r="F31" s="867"/>
      <c r="G31" s="99" t="s">
        <v>22</v>
      </c>
      <c r="H31" s="106">
        <v>55.415999999999997</v>
      </c>
    </row>
    <row r="32" spans="1:8">
      <c r="A32" s="859"/>
      <c r="B32" s="866"/>
      <c r="C32" s="864"/>
      <c r="D32" s="875"/>
      <c r="E32" s="855" t="s">
        <v>337</v>
      </c>
      <c r="F32" s="865">
        <f>H32+H33+H34</f>
        <v>60.448999999999998</v>
      </c>
      <c r="G32" s="99" t="s">
        <v>20</v>
      </c>
      <c r="H32" s="106">
        <v>5.3190000000000008</v>
      </c>
    </row>
    <row r="33" spans="1:8">
      <c r="A33" s="859"/>
      <c r="B33" s="866"/>
      <c r="C33" s="813"/>
      <c r="D33" s="876"/>
      <c r="E33" s="856"/>
      <c r="F33" s="866"/>
      <c r="G33" s="99" t="s">
        <v>21</v>
      </c>
      <c r="H33" s="106">
        <v>24.905000000000001</v>
      </c>
    </row>
    <row r="34" spans="1:8">
      <c r="A34" s="859"/>
      <c r="B34" s="866"/>
      <c r="C34" s="812" t="s">
        <v>21</v>
      </c>
      <c r="D34" s="874">
        <f>H30+H33+H36+H39+H42</f>
        <v>99.608000000000018</v>
      </c>
      <c r="E34" s="857"/>
      <c r="F34" s="867"/>
      <c r="G34" s="99" t="s">
        <v>22</v>
      </c>
      <c r="H34" s="106">
        <v>30.224999999999994</v>
      </c>
    </row>
    <row r="35" spans="1:8">
      <c r="A35" s="859"/>
      <c r="B35" s="866"/>
      <c r="C35" s="864"/>
      <c r="D35" s="875"/>
      <c r="E35" s="855" t="s">
        <v>339</v>
      </c>
      <c r="F35" s="865">
        <f>H35+H36+H37</f>
        <v>20.134</v>
      </c>
      <c r="G35" s="99" t="s">
        <v>20</v>
      </c>
      <c r="H35" s="106">
        <v>1.772</v>
      </c>
    </row>
    <row r="36" spans="1:8">
      <c r="A36" s="859"/>
      <c r="B36" s="866"/>
      <c r="C36" s="864"/>
      <c r="D36" s="875"/>
      <c r="E36" s="856"/>
      <c r="F36" s="866"/>
      <c r="G36" s="99" t="s">
        <v>21</v>
      </c>
      <c r="H36" s="106">
        <v>8.2949999999999999</v>
      </c>
    </row>
    <row r="37" spans="1:8">
      <c r="A37" s="859"/>
      <c r="B37" s="866"/>
      <c r="C37" s="864"/>
      <c r="D37" s="875"/>
      <c r="E37" s="857"/>
      <c r="F37" s="867"/>
      <c r="G37" s="99" t="s">
        <v>22</v>
      </c>
      <c r="H37" s="106">
        <v>10.067</v>
      </c>
    </row>
    <row r="38" spans="1:8">
      <c r="A38" s="859"/>
      <c r="B38" s="866"/>
      <c r="C38" s="813"/>
      <c r="D38" s="876"/>
      <c r="E38" s="855" t="s">
        <v>340</v>
      </c>
      <c r="F38" s="865">
        <f>H38+H39+H40</f>
        <v>20.147999999999996</v>
      </c>
      <c r="G38" s="99" t="s">
        <v>20</v>
      </c>
      <c r="H38" s="106">
        <v>1.7730000000000001</v>
      </c>
    </row>
    <row r="39" spans="1:8">
      <c r="A39" s="859"/>
      <c r="B39" s="866"/>
      <c r="C39" s="812" t="s">
        <v>22</v>
      </c>
      <c r="D39" s="874">
        <f>H31+H34+H37+H40+H43</f>
        <v>120.883</v>
      </c>
      <c r="E39" s="856"/>
      <c r="F39" s="866"/>
      <c r="G39" s="99" t="s">
        <v>21</v>
      </c>
      <c r="H39" s="106">
        <v>8.3009999999999984</v>
      </c>
    </row>
    <row r="40" spans="1:8">
      <c r="A40" s="859"/>
      <c r="B40" s="866"/>
      <c r="C40" s="864"/>
      <c r="D40" s="875"/>
      <c r="E40" s="857"/>
      <c r="F40" s="867"/>
      <c r="G40" s="99" t="s">
        <v>22</v>
      </c>
      <c r="H40" s="106">
        <v>10.074</v>
      </c>
    </row>
    <row r="41" spans="1:8">
      <c r="A41" s="859"/>
      <c r="B41" s="866"/>
      <c r="C41" s="864"/>
      <c r="D41" s="875"/>
      <c r="E41" s="855" t="s">
        <v>341</v>
      </c>
      <c r="F41" s="865">
        <f>H41+H42+H43</f>
        <v>30.203000000000003</v>
      </c>
      <c r="G41" s="99" t="s">
        <v>20</v>
      </c>
      <c r="H41" s="106">
        <v>2.6579999999999999</v>
      </c>
    </row>
    <row r="42" spans="1:8">
      <c r="A42" s="859"/>
      <c r="B42" s="866"/>
      <c r="C42" s="864"/>
      <c r="D42" s="875"/>
      <c r="E42" s="856"/>
      <c r="F42" s="866"/>
      <c r="G42" s="99" t="s">
        <v>21</v>
      </c>
      <c r="H42" s="106">
        <v>12.444000000000001</v>
      </c>
    </row>
    <row r="43" spans="1:8">
      <c r="A43" s="860"/>
      <c r="B43" s="867"/>
      <c r="C43" s="813"/>
      <c r="D43" s="876"/>
      <c r="E43" s="857"/>
      <c r="F43" s="867"/>
      <c r="G43" s="99" t="s">
        <v>22</v>
      </c>
      <c r="H43" s="106">
        <v>15.101000000000001</v>
      </c>
    </row>
    <row r="44" spans="1:8">
      <c r="A44" s="858" t="s">
        <v>36</v>
      </c>
      <c r="B44" s="865">
        <f>D44+D51+D58</f>
        <v>1240.7380000000001</v>
      </c>
      <c r="C44" s="812" t="s">
        <v>20</v>
      </c>
      <c r="D44" s="865">
        <f>H44+H47+H50+H53+H56+H59+H62</f>
        <v>109.185</v>
      </c>
      <c r="E44" s="855" t="s">
        <v>342</v>
      </c>
      <c r="F44" s="865">
        <f>H44+H45+H46</f>
        <v>338.38799999999998</v>
      </c>
      <c r="G44" s="99" t="s">
        <v>20</v>
      </c>
      <c r="H44" s="106">
        <v>29.777999999999999</v>
      </c>
    </row>
    <row r="45" spans="1:8">
      <c r="A45" s="859"/>
      <c r="B45" s="866"/>
      <c r="C45" s="864"/>
      <c r="D45" s="866"/>
      <c r="E45" s="856"/>
      <c r="F45" s="866"/>
      <c r="G45" s="99" t="s">
        <v>21</v>
      </c>
      <c r="H45" s="106">
        <v>139.416</v>
      </c>
    </row>
    <row r="46" spans="1:8">
      <c r="A46" s="859"/>
      <c r="B46" s="866"/>
      <c r="C46" s="864"/>
      <c r="D46" s="866"/>
      <c r="E46" s="857"/>
      <c r="F46" s="867"/>
      <c r="G46" s="99" t="s">
        <v>22</v>
      </c>
      <c r="H46" s="106">
        <v>169.19399999999999</v>
      </c>
    </row>
    <row r="47" spans="1:8">
      <c r="A47" s="859"/>
      <c r="B47" s="866"/>
      <c r="C47" s="864"/>
      <c r="D47" s="866"/>
      <c r="E47" s="855" t="s">
        <v>343</v>
      </c>
      <c r="F47" s="865">
        <f>H47+H48+H49</f>
        <v>620.37199999999996</v>
      </c>
      <c r="G47" s="99" t="s">
        <v>20</v>
      </c>
      <c r="H47" s="106">
        <v>54.593000000000004</v>
      </c>
    </row>
    <row r="48" spans="1:8">
      <c r="A48" s="859"/>
      <c r="B48" s="866"/>
      <c r="C48" s="864"/>
      <c r="D48" s="866"/>
      <c r="E48" s="856"/>
      <c r="F48" s="866"/>
      <c r="G48" s="99" t="s">
        <v>21</v>
      </c>
      <c r="H48" s="106">
        <v>255.59299999999999</v>
      </c>
    </row>
    <row r="49" spans="1:8">
      <c r="A49" s="859"/>
      <c r="B49" s="866"/>
      <c r="C49" s="864"/>
      <c r="D49" s="866"/>
      <c r="E49" s="857"/>
      <c r="F49" s="867"/>
      <c r="G49" s="99" t="s">
        <v>22</v>
      </c>
      <c r="H49" s="106">
        <v>310.18599999999998</v>
      </c>
    </row>
    <row r="50" spans="1:8">
      <c r="A50" s="859"/>
      <c r="B50" s="866"/>
      <c r="C50" s="813"/>
      <c r="D50" s="867"/>
      <c r="E50" s="855" t="s">
        <v>344</v>
      </c>
      <c r="F50" s="865">
        <f>H50+H51+H52</f>
        <v>183.28700000000001</v>
      </c>
      <c r="G50" s="99" t="s">
        <v>20</v>
      </c>
      <c r="H50" s="106">
        <v>16.129000000000001</v>
      </c>
    </row>
    <row r="51" spans="1:8">
      <c r="A51" s="859"/>
      <c r="B51" s="866"/>
      <c r="C51" s="812" t="s">
        <v>21</v>
      </c>
      <c r="D51" s="865">
        <f>H45+H48+H51+H54+H57+H60+H63</f>
        <v>511.18400000000003</v>
      </c>
      <c r="E51" s="856"/>
      <c r="F51" s="866"/>
      <c r="G51" s="99" t="s">
        <v>21</v>
      </c>
      <c r="H51" s="106">
        <v>75.513999999999996</v>
      </c>
    </row>
    <row r="52" spans="1:8">
      <c r="A52" s="859"/>
      <c r="B52" s="866"/>
      <c r="C52" s="864"/>
      <c r="D52" s="866"/>
      <c r="E52" s="857"/>
      <c r="F52" s="867"/>
      <c r="G52" s="99" t="s">
        <v>22</v>
      </c>
      <c r="H52" s="106">
        <v>91.644000000000005</v>
      </c>
    </row>
    <row r="53" spans="1:8">
      <c r="A53" s="859"/>
      <c r="B53" s="866"/>
      <c r="C53" s="864"/>
      <c r="D53" s="866"/>
      <c r="E53" s="855" t="s">
        <v>348</v>
      </c>
      <c r="F53" s="865">
        <f>H53+H54+H55</f>
        <v>28.198</v>
      </c>
      <c r="G53" s="99" t="s">
        <v>20</v>
      </c>
      <c r="H53" s="106">
        <v>2.4809999999999999</v>
      </c>
    </row>
    <row r="54" spans="1:8">
      <c r="A54" s="859"/>
      <c r="B54" s="866"/>
      <c r="C54" s="864"/>
      <c r="D54" s="866"/>
      <c r="E54" s="856"/>
      <c r="F54" s="866"/>
      <c r="G54" s="99" t="s">
        <v>21</v>
      </c>
      <c r="H54" s="106">
        <v>11.618</v>
      </c>
    </row>
    <row r="55" spans="1:8">
      <c r="A55" s="859"/>
      <c r="B55" s="866"/>
      <c r="C55" s="864"/>
      <c r="D55" s="866"/>
      <c r="E55" s="857"/>
      <c r="F55" s="867"/>
      <c r="G55" s="99" t="s">
        <v>22</v>
      </c>
      <c r="H55" s="106">
        <v>14.099</v>
      </c>
    </row>
    <row r="56" spans="1:8">
      <c r="A56" s="859"/>
      <c r="B56" s="866"/>
      <c r="C56" s="864"/>
      <c r="D56" s="866"/>
      <c r="E56" s="855" t="s">
        <v>345</v>
      </c>
      <c r="F56" s="865">
        <f>H56+H57+H58</f>
        <v>14.097999999999999</v>
      </c>
      <c r="G56" s="99" t="s">
        <v>20</v>
      </c>
      <c r="H56" s="106">
        <v>1.2410000000000001</v>
      </c>
    </row>
    <row r="57" spans="1:8">
      <c r="A57" s="859"/>
      <c r="B57" s="866"/>
      <c r="C57" s="813"/>
      <c r="D57" s="867"/>
      <c r="E57" s="856"/>
      <c r="F57" s="866"/>
      <c r="G57" s="99" t="s">
        <v>21</v>
      </c>
      <c r="H57" s="106">
        <v>5.8079999999999998</v>
      </c>
    </row>
    <row r="58" spans="1:8">
      <c r="A58" s="859"/>
      <c r="B58" s="866"/>
      <c r="C58" s="812" t="s">
        <v>22</v>
      </c>
      <c r="D58" s="865">
        <f>H46+H49+H52+H55+H58+H61+H64</f>
        <v>620.36900000000003</v>
      </c>
      <c r="E58" s="857"/>
      <c r="F58" s="867"/>
      <c r="G58" s="99" t="s">
        <v>22</v>
      </c>
      <c r="H58" s="106">
        <v>7.0490000000000004</v>
      </c>
    </row>
    <row r="59" spans="1:8">
      <c r="A59" s="859"/>
      <c r="B59" s="866"/>
      <c r="C59" s="864"/>
      <c r="D59" s="866"/>
      <c r="E59" s="855" t="s">
        <v>346</v>
      </c>
      <c r="F59" s="865">
        <f>H59+H60+H61</f>
        <v>14.100000000000001</v>
      </c>
      <c r="G59" s="99" t="s">
        <v>20</v>
      </c>
      <c r="H59" s="106">
        <v>1.2410000000000001</v>
      </c>
    </row>
    <row r="60" spans="1:8">
      <c r="A60" s="859"/>
      <c r="B60" s="866"/>
      <c r="C60" s="864"/>
      <c r="D60" s="866"/>
      <c r="E60" s="856"/>
      <c r="F60" s="866"/>
      <c r="G60" s="99" t="s">
        <v>21</v>
      </c>
      <c r="H60" s="106">
        <v>5.8090000000000002</v>
      </c>
    </row>
    <row r="61" spans="1:8">
      <c r="A61" s="859"/>
      <c r="B61" s="866"/>
      <c r="C61" s="864"/>
      <c r="D61" s="866"/>
      <c r="E61" s="857"/>
      <c r="F61" s="867"/>
      <c r="G61" s="99" t="s">
        <v>22</v>
      </c>
      <c r="H61" s="106">
        <v>7.05</v>
      </c>
    </row>
    <row r="62" spans="1:8">
      <c r="A62" s="859"/>
      <c r="B62" s="866"/>
      <c r="C62" s="864"/>
      <c r="D62" s="866"/>
      <c r="E62" s="855" t="s">
        <v>347</v>
      </c>
      <c r="F62" s="865">
        <f>H62+H63+H64</f>
        <v>42.295000000000002</v>
      </c>
      <c r="G62" s="99" t="s">
        <v>20</v>
      </c>
      <c r="H62" s="106">
        <v>3.722</v>
      </c>
    </row>
    <row r="63" spans="1:8">
      <c r="A63" s="859"/>
      <c r="B63" s="866"/>
      <c r="C63" s="864"/>
      <c r="D63" s="866"/>
      <c r="E63" s="856"/>
      <c r="F63" s="866"/>
      <c r="G63" s="99" t="s">
        <v>21</v>
      </c>
      <c r="H63" s="106">
        <v>17.425999999999998</v>
      </c>
    </row>
    <row r="64" spans="1:8">
      <c r="A64" s="860"/>
      <c r="B64" s="867"/>
      <c r="C64" s="813"/>
      <c r="D64" s="867"/>
      <c r="E64" s="857"/>
      <c r="F64" s="867"/>
      <c r="G64" s="99" t="s">
        <v>22</v>
      </c>
      <c r="H64" s="106">
        <v>21.146999999999998</v>
      </c>
    </row>
    <row r="65" spans="1:8">
      <c r="A65" s="861" t="s">
        <v>37</v>
      </c>
      <c r="B65" s="868">
        <f>F65</f>
        <v>58.245000000000005</v>
      </c>
      <c r="C65" s="99" t="s">
        <v>20</v>
      </c>
      <c r="D65" s="106">
        <v>5.1260000000000003</v>
      </c>
      <c r="E65" s="812" t="s">
        <v>361</v>
      </c>
      <c r="F65" s="865">
        <f>H65+H66+H67</f>
        <v>58.245000000000005</v>
      </c>
      <c r="G65" s="99" t="s">
        <v>20</v>
      </c>
      <c r="H65" s="106">
        <v>5.1260000000000003</v>
      </c>
    </row>
    <row r="66" spans="1:8">
      <c r="A66" s="862"/>
      <c r="B66" s="869"/>
      <c r="C66" s="99" t="s">
        <v>21</v>
      </c>
      <c r="D66" s="106">
        <v>23.997</v>
      </c>
      <c r="E66" s="864"/>
      <c r="F66" s="866"/>
      <c r="G66" s="99" t="s">
        <v>21</v>
      </c>
      <c r="H66" s="106">
        <v>23.997</v>
      </c>
    </row>
    <row r="67" spans="1:8">
      <c r="A67" s="863"/>
      <c r="B67" s="870"/>
      <c r="C67" s="99" t="s">
        <v>22</v>
      </c>
      <c r="D67" s="106">
        <v>29.122</v>
      </c>
      <c r="E67" s="813"/>
      <c r="F67" s="867"/>
      <c r="G67" s="99" t="s">
        <v>22</v>
      </c>
      <c r="H67" s="106">
        <v>29.122</v>
      </c>
    </row>
    <row r="68" spans="1:8">
      <c r="A68" s="858" t="s">
        <v>40</v>
      </c>
      <c r="B68" s="865">
        <f>D68+D78+D88</f>
        <v>1198.7179999999998</v>
      </c>
      <c r="C68" s="812" t="s">
        <v>20</v>
      </c>
      <c r="D68" s="865">
        <f>H68+H71+H74+H77+H80+H83+H86+H89+H92+H95</f>
        <v>105.48700000000001</v>
      </c>
      <c r="E68" s="855" t="s">
        <v>349</v>
      </c>
      <c r="F68" s="865">
        <f>H68+H69+H70</f>
        <v>101.19200000000001</v>
      </c>
      <c r="G68" s="99" t="s">
        <v>20</v>
      </c>
      <c r="H68" s="106">
        <v>8.9049999999999994</v>
      </c>
    </row>
    <row r="69" spans="1:8">
      <c r="A69" s="859"/>
      <c r="B69" s="866"/>
      <c r="C69" s="864"/>
      <c r="D69" s="866"/>
      <c r="E69" s="856"/>
      <c r="F69" s="866"/>
      <c r="G69" s="99" t="s">
        <v>21</v>
      </c>
      <c r="H69" s="106">
        <v>41.691000000000003</v>
      </c>
    </row>
    <row r="70" spans="1:8">
      <c r="A70" s="859"/>
      <c r="B70" s="866"/>
      <c r="C70" s="864"/>
      <c r="D70" s="866"/>
      <c r="E70" s="857"/>
      <c r="F70" s="867"/>
      <c r="G70" s="99" t="s">
        <v>22</v>
      </c>
      <c r="H70" s="106">
        <v>50.595999999999997</v>
      </c>
    </row>
    <row r="71" spans="1:8">
      <c r="A71" s="859"/>
      <c r="B71" s="866"/>
      <c r="C71" s="864"/>
      <c r="D71" s="866"/>
      <c r="E71" s="855" t="s">
        <v>357</v>
      </c>
      <c r="F71" s="865">
        <f>H71+H72+H73</f>
        <v>50.532000000000004</v>
      </c>
      <c r="G71" s="99" t="s">
        <v>20</v>
      </c>
      <c r="H71" s="106">
        <v>4.4469999999999992</v>
      </c>
    </row>
    <row r="72" spans="1:8">
      <c r="A72" s="859"/>
      <c r="B72" s="866"/>
      <c r="C72" s="864"/>
      <c r="D72" s="866"/>
      <c r="E72" s="856"/>
      <c r="F72" s="866"/>
      <c r="G72" s="99" t="s">
        <v>21</v>
      </c>
      <c r="H72" s="106">
        <v>20.818999999999999</v>
      </c>
    </row>
    <row r="73" spans="1:8">
      <c r="A73" s="859"/>
      <c r="B73" s="866"/>
      <c r="C73" s="864"/>
      <c r="D73" s="866"/>
      <c r="E73" s="857"/>
      <c r="F73" s="867"/>
      <c r="G73" s="99" t="s">
        <v>22</v>
      </c>
      <c r="H73" s="106">
        <v>25.266000000000005</v>
      </c>
    </row>
    <row r="74" spans="1:8">
      <c r="A74" s="859"/>
      <c r="B74" s="866"/>
      <c r="C74" s="864"/>
      <c r="D74" s="866"/>
      <c r="E74" s="855" t="s">
        <v>350</v>
      </c>
      <c r="F74" s="865">
        <f>H74+H75+H76</f>
        <v>137.18699999999998</v>
      </c>
      <c r="G74" s="99" t="s">
        <v>20</v>
      </c>
      <c r="H74" s="106">
        <v>12.071999999999997</v>
      </c>
    </row>
    <row r="75" spans="1:8">
      <c r="A75" s="859"/>
      <c r="B75" s="866"/>
      <c r="C75" s="864"/>
      <c r="D75" s="866"/>
      <c r="E75" s="856"/>
      <c r="F75" s="866"/>
      <c r="G75" s="99" t="s">
        <v>21</v>
      </c>
      <c r="H75" s="106">
        <v>56.521000000000001</v>
      </c>
    </row>
    <row r="76" spans="1:8">
      <c r="A76" s="859"/>
      <c r="B76" s="866"/>
      <c r="C76" s="864"/>
      <c r="D76" s="866"/>
      <c r="E76" s="857"/>
      <c r="F76" s="867"/>
      <c r="G76" s="99" t="s">
        <v>22</v>
      </c>
      <c r="H76" s="106">
        <v>68.59399999999998</v>
      </c>
    </row>
    <row r="77" spans="1:8">
      <c r="A77" s="859"/>
      <c r="B77" s="866"/>
      <c r="C77" s="813"/>
      <c r="D77" s="867"/>
      <c r="E77" s="855" t="s">
        <v>358</v>
      </c>
      <c r="F77" s="865">
        <f>H77+H78+H79</f>
        <v>252.79699999999997</v>
      </c>
      <c r="G77" s="99" t="s">
        <v>20</v>
      </c>
      <c r="H77" s="106">
        <v>22.245999999999999</v>
      </c>
    </row>
    <row r="78" spans="1:8">
      <c r="A78" s="859"/>
      <c r="B78" s="866"/>
      <c r="C78" s="812" t="s">
        <v>21</v>
      </c>
      <c r="D78" s="865">
        <f>H69+H72+H75+H78+H81+H84+H87+H90+H93+H96</f>
        <v>493.87200000000007</v>
      </c>
      <c r="E78" s="856"/>
      <c r="F78" s="866"/>
      <c r="G78" s="99" t="s">
        <v>21</v>
      </c>
      <c r="H78" s="106">
        <v>104.15200000000002</v>
      </c>
    </row>
    <row r="79" spans="1:8">
      <c r="A79" s="859"/>
      <c r="B79" s="866"/>
      <c r="C79" s="864"/>
      <c r="D79" s="866"/>
      <c r="E79" s="857"/>
      <c r="F79" s="867"/>
      <c r="G79" s="99" t="s">
        <v>22</v>
      </c>
      <c r="H79" s="106">
        <v>126.39899999999997</v>
      </c>
    </row>
    <row r="80" spans="1:8">
      <c r="A80" s="859"/>
      <c r="B80" s="866"/>
      <c r="C80" s="864"/>
      <c r="D80" s="866"/>
      <c r="E80" s="855" t="s">
        <v>351</v>
      </c>
      <c r="F80" s="865">
        <f>H80+H81+H82</f>
        <v>101.056</v>
      </c>
      <c r="G80" s="99" t="s">
        <v>20</v>
      </c>
      <c r="H80" s="106">
        <v>8.8929999999999989</v>
      </c>
    </row>
    <row r="81" spans="1:8">
      <c r="A81" s="859"/>
      <c r="B81" s="866"/>
      <c r="C81" s="864"/>
      <c r="D81" s="866"/>
      <c r="E81" s="856"/>
      <c r="F81" s="866"/>
      <c r="G81" s="99" t="s">
        <v>21</v>
      </c>
      <c r="H81" s="106">
        <v>41.634999999999998</v>
      </c>
    </row>
    <row r="82" spans="1:8">
      <c r="A82" s="859"/>
      <c r="B82" s="866"/>
      <c r="C82" s="864"/>
      <c r="D82" s="866"/>
      <c r="E82" s="857"/>
      <c r="F82" s="867"/>
      <c r="G82" s="99" t="s">
        <v>22</v>
      </c>
      <c r="H82" s="106">
        <v>50.527999999999999</v>
      </c>
    </row>
    <row r="83" spans="1:8">
      <c r="A83" s="859"/>
      <c r="B83" s="866"/>
      <c r="C83" s="864"/>
      <c r="D83" s="866"/>
      <c r="E83" s="855" t="s">
        <v>352</v>
      </c>
      <c r="F83" s="865">
        <f>H83+H84+H85</f>
        <v>101.07</v>
      </c>
      <c r="G83" s="99" t="s">
        <v>20</v>
      </c>
      <c r="H83" s="106">
        <v>8.8939999999999984</v>
      </c>
    </row>
    <row r="84" spans="1:8">
      <c r="A84" s="859"/>
      <c r="B84" s="866"/>
      <c r="C84" s="864"/>
      <c r="D84" s="866"/>
      <c r="E84" s="856"/>
      <c r="F84" s="866"/>
      <c r="G84" s="99" t="s">
        <v>21</v>
      </c>
      <c r="H84" s="106">
        <v>41.640999999999991</v>
      </c>
    </row>
    <row r="85" spans="1:8">
      <c r="A85" s="859"/>
      <c r="B85" s="866"/>
      <c r="C85" s="864"/>
      <c r="D85" s="866"/>
      <c r="E85" s="857"/>
      <c r="F85" s="867"/>
      <c r="G85" s="99" t="s">
        <v>22</v>
      </c>
      <c r="H85" s="106">
        <v>50.535000000000004</v>
      </c>
    </row>
    <row r="86" spans="1:8">
      <c r="A86" s="859"/>
      <c r="B86" s="866"/>
      <c r="C86" s="864"/>
      <c r="D86" s="866"/>
      <c r="E86" s="855" t="s">
        <v>353</v>
      </c>
      <c r="F86" s="865">
        <f>H86+H87+H88</f>
        <v>288.83799999999997</v>
      </c>
      <c r="G86" s="99" t="s">
        <v>20</v>
      </c>
      <c r="H86" s="106">
        <v>25.418000000000003</v>
      </c>
    </row>
    <row r="87" spans="1:8">
      <c r="A87" s="859"/>
      <c r="B87" s="866"/>
      <c r="C87" s="813"/>
      <c r="D87" s="867"/>
      <c r="E87" s="856"/>
      <c r="F87" s="866"/>
      <c r="G87" s="99" t="s">
        <v>21</v>
      </c>
      <c r="H87" s="106">
        <v>119.00099999999998</v>
      </c>
    </row>
    <row r="88" spans="1:8">
      <c r="A88" s="859"/>
      <c r="B88" s="866"/>
      <c r="C88" s="812" t="s">
        <v>22</v>
      </c>
      <c r="D88" s="865">
        <f>H70+H73+H76+H79+H82+H85+H88+H91+H94+H97</f>
        <v>599.35899999999992</v>
      </c>
      <c r="E88" s="857"/>
      <c r="F88" s="867"/>
      <c r="G88" s="99" t="s">
        <v>22</v>
      </c>
      <c r="H88" s="106">
        <v>144.41899999999998</v>
      </c>
    </row>
    <row r="89" spans="1:8">
      <c r="A89" s="859"/>
      <c r="B89" s="866"/>
      <c r="C89" s="864"/>
      <c r="D89" s="866"/>
      <c r="E89" s="855" t="s">
        <v>354</v>
      </c>
      <c r="F89" s="865">
        <f>H89+H90+H91</f>
        <v>101.08699999999999</v>
      </c>
      <c r="G89" s="99" t="s">
        <v>20</v>
      </c>
      <c r="H89" s="106">
        <v>8.895999999999999</v>
      </c>
    </row>
    <row r="90" spans="1:8">
      <c r="A90" s="859"/>
      <c r="B90" s="866"/>
      <c r="C90" s="864"/>
      <c r="D90" s="866"/>
      <c r="E90" s="856"/>
      <c r="F90" s="866"/>
      <c r="G90" s="99" t="s">
        <v>21</v>
      </c>
      <c r="H90" s="106">
        <v>41.647999999999996</v>
      </c>
    </row>
    <row r="91" spans="1:8">
      <c r="A91" s="859"/>
      <c r="B91" s="866"/>
      <c r="C91" s="864"/>
      <c r="D91" s="866"/>
      <c r="E91" s="857"/>
      <c r="F91" s="867"/>
      <c r="G91" s="99" t="s">
        <v>22</v>
      </c>
      <c r="H91" s="106">
        <v>50.542999999999999</v>
      </c>
    </row>
    <row r="92" spans="1:8">
      <c r="A92" s="859"/>
      <c r="B92" s="866"/>
      <c r="C92" s="864"/>
      <c r="D92" s="866"/>
      <c r="E92" s="855" t="s">
        <v>355</v>
      </c>
      <c r="F92" s="865">
        <f>H92+H93+H94</f>
        <v>7.2140000000000004</v>
      </c>
      <c r="G92" s="99" t="s">
        <v>20</v>
      </c>
      <c r="H92" s="106">
        <v>0.63500000000000001</v>
      </c>
    </row>
    <row r="93" spans="1:8">
      <c r="A93" s="859"/>
      <c r="B93" s="866"/>
      <c r="C93" s="864"/>
      <c r="D93" s="866"/>
      <c r="E93" s="856"/>
      <c r="F93" s="866"/>
      <c r="G93" s="99" t="s">
        <v>21</v>
      </c>
      <c r="H93" s="106">
        <v>2.972</v>
      </c>
    </row>
    <row r="94" spans="1:8">
      <c r="A94" s="859"/>
      <c r="B94" s="866"/>
      <c r="C94" s="864"/>
      <c r="D94" s="866"/>
      <c r="E94" s="857"/>
      <c r="F94" s="867"/>
      <c r="G94" s="99" t="s">
        <v>22</v>
      </c>
      <c r="H94" s="106">
        <v>3.6070000000000002</v>
      </c>
    </row>
    <row r="95" spans="1:8">
      <c r="A95" s="859"/>
      <c r="B95" s="866"/>
      <c r="C95" s="864"/>
      <c r="D95" s="866"/>
      <c r="E95" s="855" t="s">
        <v>356</v>
      </c>
      <c r="F95" s="865">
        <f>H95+H96+H97</f>
        <v>57.745000000000005</v>
      </c>
      <c r="G95" s="99" t="s">
        <v>20</v>
      </c>
      <c r="H95" s="106">
        <v>5.0810000000000004</v>
      </c>
    </row>
    <row r="96" spans="1:8">
      <c r="A96" s="859"/>
      <c r="B96" s="866"/>
      <c r="C96" s="864"/>
      <c r="D96" s="866"/>
      <c r="E96" s="856"/>
      <c r="F96" s="866"/>
      <c r="G96" s="99" t="s">
        <v>21</v>
      </c>
      <c r="H96" s="106">
        <v>23.792000000000002</v>
      </c>
    </row>
    <row r="97" spans="1:8">
      <c r="A97" s="860"/>
      <c r="B97" s="867"/>
      <c r="C97" s="813"/>
      <c r="D97" s="867"/>
      <c r="E97" s="857"/>
      <c r="F97" s="867"/>
      <c r="G97" s="99" t="s">
        <v>22</v>
      </c>
      <c r="H97" s="106">
        <v>28.872</v>
      </c>
    </row>
    <row r="99" spans="1:8" ht="24.75" customHeight="1">
      <c r="A99" s="871" t="s">
        <v>359</v>
      </c>
      <c r="B99" s="868">
        <f>D99+D100+D101</f>
        <v>2739.4670000000001</v>
      </c>
      <c r="C99" s="99" t="s">
        <v>20</v>
      </c>
      <c r="D99" s="106">
        <f>D29+D44+D65+D68</f>
        <v>241.07300000000004</v>
      </c>
    </row>
    <row r="100" spans="1:8">
      <c r="A100" s="872"/>
      <c r="B100" s="869"/>
      <c r="C100" s="99" t="s">
        <v>21</v>
      </c>
      <c r="D100" s="106">
        <f>D34+D51+D66+D78</f>
        <v>1128.6610000000001</v>
      </c>
    </row>
    <row r="101" spans="1:8">
      <c r="A101" s="873"/>
      <c r="B101" s="870"/>
      <c r="C101" s="99" t="s">
        <v>22</v>
      </c>
      <c r="D101" s="106">
        <f>D39+D58+D67+D88</f>
        <v>1369.7329999999999</v>
      </c>
    </row>
    <row r="102" spans="1:8">
      <c r="B102" s="105"/>
      <c r="C102" s="105"/>
      <c r="D102" s="105"/>
    </row>
    <row r="103" spans="1:8">
      <c r="B103" s="105"/>
      <c r="C103" s="105"/>
      <c r="D103" s="105"/>
    </row>
    <row r="104" spans="1:8">
      <c r="B104" s="105"/>
      <c r="C104" s="105"/>
      <c r="D104" s="105"/>
    </row>
    <row r="105" spans="1:8">
      <c r="B105" s="105"/>
      <c r="C105" s="105"/>
      <c r="D105" s="105"/>
    </row>
    <row r="106" spans="1:8">
      <c r="B106" s="105"/>
      <c r="C106" s="105"/>
      <c r="D106" s="105"/>
    </row>
    <row r="107" spans="1:8">
      <c r="B107" s="105"/>
      <c r="C107" s="105"/>
      <c r="D107" s="105"/>
    </row>
    <row r="108" spans="1:8">
      <c r="B108" s="105"/>
      <c r="C108" s="105"/>
      <c r="D108" s="105"/>
    </row>
    <row r="109" spans="1:8">
      <c r="B109" s="105"/>
      <c r="C109" s="105"/>
      <c r="D109" s="105"/>
    </row>
    <row r="110" spans="1:8">
      <c r="B110" s="105"/>
      <c r="C110" s="105"/>
      <c r="D110" s="105"/>
    </row>
    <row r="111" spans="1:8">
      <c r="B111" s="105"/>
      <c r="C111" s="105"/>
      <c r="D111" s="105"/>
    </row>
    <row r="112" spans="1:8">
      <c r="B112" s="105"/>
      <c r="C112" s="105"/>
      <c r="D112" s="105"/>
    </row>
    <row r="113" spans="2:4">
      <c r="B113" s="105"/>
      <c r="C113" s="105"/>
      <c r="D113" s="105"/>
    </row>
    <row r="114" spans="2:4">
      <c r="B114" s="105"/>
      <c r="C114" s="105"/>
      <c r="D114" s="105"/>
    </row>
    <row r="115" spans="2:4">
      <c r="B115" s="105"/>
      <c r="C115" s="105"/>
      <c r="D115" s="105"/>
    </row>
  </sheetData>
  <mergeCells count="81">
    <mergeCell ref="B99:B101"/>
    <mergeCell ref="A99:A101"/>
    <mergeCell ref="C29:C33"/>
    <mergeCell ref="D29:D33"/>
    <mergeCell ref="C34:C38"/>
    <mergeCell ref="C39:C43"/>
    <mergeCell ref="D34:D38"/>
    <mergeCell ref="D39:D43"/>
    <mergeCell ref="C44:C50"/>
    <mergeCell ref="D44:D50"/>
    <mergeCell ref="C51:C57"/>
    <mergeCell ref="C58:C64"/>
    <mergeCell ref="D51:D57"/>
    <mergeCell ref="D58:D64"/>
    <mergeCell ref="C68:C77"/>
    <mergeCell ref="D68:D77"/>
    <mergeCell ref="F89:F91"/>
    <mergeCell ref="F92:F94"/>
    <mergeCell ref="F95:F97"/>
    <mergeCell ref="B29:B43"/>
    <mergeCell ref="B44:B64"/>
    <mergeCell ref="B65:B67"/>
    <mergeCell ref="B68:B97"/>
    <mergeCell ref="C78:C87"/>
    <mergeCell ref="D78:D87"/>
    <mergeCell ref="C88:C97"/>
    <mergeCell ref="D88:D97"/>
    <mergeCell ref="F74:F76"/>
    <mergeCell ref="F77:F79"/>
    <mergeCell ref="F80:F82"/>
    <mergeCell ref="F83:F85"/>
    <mergeCell ref="F86:F88"/>
    <mergeCell ref="F59:F61"/>
    <mergeCell ref="F62:F64"/>
    <mergeCell ref="F65:F67"/>
    <mergeCell ref="F68:F70"/>
    <mergeCell ref="F71:F73"/>
    <mergeCell ref="F44:F46"/>
    <mergeCell ref="F47:F49"/>
    <mergeCell ref="F50:F52"/>
    <mergeCell ref="F53:F55"/>
    <mergeCell ref="F56:F58"/>
    <mergeCell ref="F29:F31"/>
    <mergeCell ref="F32:F34"/>
    <mergeCell ref="F35:F37"/>
    <mergeCell ref="F38:F40"/>
    <mergeCell ref="F41:F43"/>
    <mergeCell ref="E86:E88"/>
    <mergeCell ref="E89:E91"/>
    <mergeCell ref="E92:E94"/>
    <mergeCell ref="E95:E97"/>
    <mergeCell ref="A44:A64"/>
    <mergeCell ref="A65:A67"/>
    <mergeCell ref="A68:A97"/>
    <mergeCell ref="E71:E73"/>
    <mergeCell ref="E74:E76"/>
    <mergeCell ref="E77:E79"/>
    <mergeCell ref="E80:E82"/>
    <mergeCell ref="E83:E85"/>
    <mergeCell ref="E56:E58"/>
    <mergeCell ref="E59:E61"/>
    <mergeCell ref="E62:E64"/>
    <mergeCell ref="E65:E67"/>
    <mergeCell ref="E68:E70"/>
    <mergeCell ref="A29:A43"/>
    <mergeCell ref="E44:E46"/>
    <mergeCell ref="E47:E49"/>
    <mergeCell ref="E50:E52"/>
    <mergeCell ref="E53:E55"/>
    <mergeCell ref="E29:E31"/>
    <mergeCell ref="E32:E34"/>
    <mergeCell ref="E35:E37"/>
    <mergeCell ref="E38:E40"/>
    <mergeCell ref="E41:E43"/>
    <mergeCell ref="B17:B19"/>
    <mergeCell ref="B20:B22"/>
    <mergeCell ref="A17:A22"/>
    <mergeCell ref="A6:A14"/>
    <mergeCell ref="B6:B8"/>
    <mergeCell ref="B9:B11"/>
    <mergeCell ref="B12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Resumen_año</vt:lpstr>
      <vt:lpstr>Resumen Periodo</vt:lpstr>
      <vt:lpstr>Merluza común Artesanal</vt:lpstr>
      <vt:lpstr>Merluza común Industrial</vt:lpstr>
      <vt:lpstr>M. común FUP y P.Investigación</vt:lpstr>
      <vt:lpstr>Cesiones individuales</vt:lpstr>
      <vt:lpstr>Publicacion Web</vt:lpstr>
      <vt:lpstr>coeficientes LTP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Kamila Molina</cp:lastModifiedBy>
  <dcterms:created xsi:type="dcterms:W3CDTF">2018-02-08T19:35:52Z</dcterms:created>
  <dcterms:modified xsi:type="dcterms:W3CDTF">2019-04-05T16:41:13Z</dcterms:modified>
</cp:coreProperties>
</file>